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2" documentId="8_{65A23256-7F5E-4547-B998-6637F7AC2730}" xr6:coauthVersionLast="47" xr6:coauthVersionMax="47" xr10:uidLastSave="{E63A87B2-BA4E-4D99-A040-C7BFC56F56D3}"/>
  <bookViews>
    <workbookView xWindow="-28920" yWindow="7620" windowWidth="29040" windowHeight="15720" tabRatio="897" xr2:uid="{00000000-000D-0000-FFFF-FFFF00000000}"/>
  </bookViews>
  <sheets>
    <sheet name="2026 Investment" sheetId="3" r:id="rId1"/>
    <sheet name="Escalation Factor" sheetId="8" r:id="rId2"/>
    <sheet name="2026 Escalator" sheetId="15" r:id="rId3"/>
    <sheet name="2018 Escalator" sheetId="10" r:id="rId4"/>
  </sheets>
  <definedNames>
    <definedName name="Applicant">"Alberta Electric System Operator"</definedName>
    <definedName name="Application">"2026 ISO Tariff Update Application"</definedName>
    <definedName name="ApplicationSection">"Appendix C — 2026 Escalation Factor and Investment Levels"</definedName>
    <definedName name="_xlnm.Print_Area" localSheetId="3">'2018 Escalator'!$A$1:$F$40</definedName>
    <definedName name="_xlnm.Print_Area" localSheetId="2">'2026 Escalator'!$A$1:$F$48</definedName>
    <definedName name="_xlnm.Print_Area" localSheetId="0">#REF!</definedName>
    <definedName name="_xlnm.Print_Area" localSheetId="1">'Escalation Factor'!$A$1:$E$20</definedName>
    <definedName name="TableDate">"November 7, 2025"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15" l="1"/>
  <c r="E32" i="15"/>
  <c r="E28" i="15"/>
  <c r="E27" i="15"/>
  <c r="E26" i="15"/>
  <c r="E25" i="15"/>
  <c r="E24" i="15"/>
  <c r="E23" i="15"/>
  <c r="E22" i="15"/>
  <c r="E21" i="15"/>
  <c r="E20" i="15"/>
  <c r="E19" i="15"/>
  <c r="E18" i="15"/>
  <c r="E17" i="15"/>
  <c r="E16" i="15"/>
  <c r="E15" i="15"/>
  <c r="E14" i="15"/>
  <c r="E13" i="15"/>
  <c r="E12" i="15"/>
  <c r="E11" i="15"/>
  <c r="E10" i="15"/>
  <c r="E9" i="15"/>
  <c r="F9" i="15" s="1"/>
  <c r="E8" i="15"/>
  <c r="A4" i="15"/>
  <c r="A3" i="15"/>
  <c r="A2" i="15"/>
  <c r="A1" i="15"/>
  <c r="F10" i="15" l="1"/>
  <c r="F11" i="15" s="1"/>
  <c r="F12" i="15" s="1"/>
  <c r="F13" i="15" s="1"/>
  <c r="F14" i="15" s="1"/>
  <c r="F15" i="15" s="1"/>
  <c r="F16" i="15" s="1"/>
  <c r="F17" i="15" s="1"/>
  <c r="F18" i="15" s="1"/>
  <c r="F19" i="15" s="1"/>
  <c r="F20" i="15" s="1"/>
  <c r="F21" i="15" s="1"/>
  <c r="F22" i="15" s="1"/>
  <c r="F23" i="15" s="1"/>
  <c r="F24" i="15" s="1"/>
  <c r="F25" i="15" s="1"/>
  <c r="F26" i="15" s="1"/>
  <c r="F27" i="15" s="1"/>
  <c r="F28" i="15" s="1"/>
  <c r="F29" i="15" s="1"/>
  <c r="F32" i="15" s="1"/>
  <c r="F33" i="15" s="1"/>
  <c r="E16" i="8" s="1"/>
  <c r="E18" i="8" s="1"/>
  <c r="A4" i="3" l="1"/>
  <c r="E23" i="10" l="1"/>
  <c r="E25" i="10"/>
  <c r="E24" i="10" l="1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F9" i="10" s="1"/>
  <c r="E8" i="10"/>
  <c r="A4" i="10"/>
  <c r="A3" i="10"/>
  <c r="A2" i="10"/>
  <c r="A1" i="10"/>
  <c r="F10" i="10" l="1"/>
  <c r="F11" i="10" s="1"/>
  <c r="F12" i="10" s="1"/>
  <c r="F13" i="10" s="1"/>
  <c r="F14" i="10" s="1"/>
  <c r="F15" i="10" s="1"/>
  <c r="F16" i="10" s="1"/>
  <c r="F17" i="10" s="1"/>
  <c r="F18" i="10" s="1"/>
  <c r="F19" i="10" s="1"/>
  <c r="F20" i="10" s="1"/>
  <c r="F21" i="10" s="1"/>
  <c r="F22" i="10" s="1"/>
  <c r="F23" i="10" s="1"/>
  <c r="F24" i="10" s="1"/>
  <c r="F25" i="10" s="1"/>
  <c r="E8" i="8" s="1"/>
  <c r="A3" i="8"/>
  <c r="A4" i="8"/>
  <c r="A2" i="8"/>
  <c r="A1" i="8"/>
  <c r="D14" i="3"/>
  <c r="A6" i="3"/>
  <c r="A3" i="3"/>
  <c r="A2" i="3"/>
  <c r="C24" i="3"/>
  <c r="C23" i="3"/>
  <c r="C22" i="3"/>
  <c r="C21" i="3"/>
  <c r="C13" i="3"/>
  <c r="D13" i="3" s="1"/>
  <c r="C11" i="3"/>
  <c r="D11" i="3" s="1"/>
  <c r="C12" i="3"/>
  <c r="D12" i="3" s="1"/>
  <c r="C10" i="3"/>
  <c r="D10" i="3" s="1"/>
  <c r="B17" i="3" l="1"/>
  <c r="B21" i="3" l="1"/>
  <c r="D21" i="3" s="1"/>
  <c r="B22" i="3"/>
  <c r="D22" i="3" s="1"/>
  <c r="B25" i="3"/>
  <c r="D25" i="3" s="1"/>
  <c r="B23" i="3"/>
  <c r="D23" i="3" s="1"/>
  <c r="B24" i="3"/>
  <c r="D24" i="3" s="1"/>
</calcChain>
</file>

<file path=xl/sharedStrings.xml><?xml version="1.0" encoding="utf-8"?>
<sst xmlns="http://schemas.openxmlformats.org/spreadsheetml/2006/main" count="134" uniqueCount="59">
  <si>
    <t>Year</t>
  </si>
  <si>
    <t>Tier</t>
  </si>
  <si>
    <t>Substation fraction (for new points of delivery only)</t>
  </si>
  <si>
    <t>First (7.5 × substation fraction) MW of contract capacity</t>
  </si>
  <si>
    <t>Next (9.5 × substation fraction) MW of contract capacity</t>
  </si>
  <si>
    <t>Next (23 × substation fraction) MW of contract capacity</t>
  </si>
  <si>
    <t>All remaining MW of contract capacity</t>
  </si>
  <si>
    <t>Rate DTS Investment</t>
  </si>
  <si>
    <t>PSC Factor</t>
  </si>
  <si>
    <t>Rate PSC Investment</t>
  </si>
  <si>
    <t>CPI
Year over Year Change %</t>
  </si>
  <si>
    <t>AWE
Year over Year Change %</t>
  </si>
  <si>
    <t>A</t>
  </si>
  <si>
    <t>B</t>
  </si>
  <si>
    <t>C</t>
  </si>
  <si>
    <t>D</t>
  </si>
  <si>
    <t>E</t>
  </si>
  <si>
    <t>F</t>
  </si>
  <si>
    <t>G</t>
  </si>
  <si>
    <t>Sources:</t>
  </si>
  <si>
    <t>Statistics Canada, CANSIM, Table 326-0020, v41692327</t>
  </si>
  <si>
    <t>Composite is created using a weighted average of CPI (35%) as a proxy for material price increases, and AWE (65%) as a proxy for labour price increases</t>
  </si>
  <si>
    <t>Basis</t>
  </si>
  <si>
    <t>Actual</t>
  </si>
  <si>
    <t>Forecast</t>
  </si>
  <si>
    <t>Transmission Escalator
Year over Year Change %</t>
  </si>
  <si>
    <t>Statistics Canada, CANSIM, Table 281-0063, v79311387</t>
  </si>
  <si>
    <t>Actual*</t>
  </si>
  <si>
    <t>Present Value Factor</t>
  </si>
  <si>
    <t>Conference Board of Canada, Provincial Outlook Long-Term Economic Forecast for Alberta: 2016, Timeseries File ID RLAWWIA</t>
  </si>
  <si>
    <t>Conference Board of Canada, Provincial Outlook Summer 2016: for Alberta, Timeseries File ID RPCPIA</t>
  </si>
  <si>
    <t>1985 to 2016: see Source A. Source C used for forecasted percentage change for 2017.</t>
  </si>
  <si>
    <t>1986 to 2016: see Source B. Source D used for forecasted percentage change for 2017.</t>
  </si>
  <si>
    <t>PV Factor
(2001 = 1)</t>
  </si>
  <si>
    <t>Statistics Canada, CANSIM, v79311387</t>
  </si>
  <si>
    <t>Statistics Canada, CANSIM, v41692327</t>
  </si>
  <si>
    <t>Conference Board of Canada, Provincial Forecast - 20 Year, Timeseries File ID RLAWWIA</t>
  </si>
  <si>
    <t>Conference Board of Canada, Provincial Forecast - 20 Year, Timeseries File ID RPCPIA</t>
  </si>
  <si>
    <t>H</t>
  </si>
  <si>
    <t>Values as in Proceeding 22942, Exhibit X0003.02 Revised Appendix G - POD Cost Function Workbook Clean, Tab '2018 Escalator'</t>
  </si>
  <si>
    <r>
      <t>Rate DTS Investment</t>
    </r>
    <r>
      <rPr>
        <b/>
        <vertAlign val="superscript"/>
        <sz val="8"/>
        <rFont val="Arial"/>
        <family val="2"/>
      </rPr>
      <t>1</t>
    </r>
  </si>
  <si>
    <t>2018 Tariff Application</t>
  </si>
  <si>
    <t>2018 Investment Levels</t>
  </si>
  <si>
    <t>Reference</t>
  </si>
  <si>
    <t>Proceeding 22942, Exhibit X0003.02</t>
  </si>
  <si>
    <t>Proceeding 24036, Exhibit X0005</t>
  </si>
  <si>
    <t>Proceeding 25175, Exhibit X0008</t>
  </si>
  <si>
    <t>Proceeding 26054, Exhibit X0005</t>
  </si>
  <si>
    <t>Proceeding 26980, Exhibit X0005</t>
  </si>
  <si>
    <t>Proceeding 27777, Exhibit X0005</t>
  </si>
  <si>
    <t>Proceeding 28627, Exhibit X0005</t>
  </si>
  <si>
    <t>2026 Tariff Update</t>
  </si>
  <si>
    <t>Proceeding 29606. Exhibit X0006</t>
  </si>
  <si>
    <t>2026 Escalation Factor (over 2018)</t>
  </si>
  <si>
    <t>2026 Investment Levels</t>
  </si>
  <si>
    <t>2026 Escalation Factor from 2018</t>
  </si>
  <si>
    <t>2026 Investment Level Escalation Factor</t>
  </si>
  <si>
    <t>2001 to 2024: see Source A. Source C used for forecasted percentage change for 2025 and 2026.</t>
  </si>
  <si>
    <t>2001 to 2024: see Source B. Source D used for forecasted percentage change for 2025 &amp;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</si>
</sst>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0_);_(* \(#,##0.000\);_(* &quot;-&quot;??_);_(@_)"/>
    <numFmt numFmtId="165" formatCode="0.0000"/>
    <numFmt numFmtId="166" formatCode="&quot;$&quot;#,##0&quot;/year&quot;"/>
    <numFmt numFmtId="167" formatCode="&quot;$&quot;#,##0&quot;/MW/year&quot;"/>
  </numFmts>
  <fonts count="10" x14ac:knownFonts="1">
    <font>
      <sz val="10"/>
      <name val="Arial"/>
    </font>
    <font>
      <b/>
      <sz val="10"/>
      <color indexed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vertAlign val="superscript"/>
      <sz val="8"/>
      <name val="Arial"/>
      <family val="2"/>
    </font>
    <font>
      <sz val="10"/>
      <color theme="0" tint="-0.499984740745262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1" applyNumberFormat="0" applyFill="0" applyBorder="0" applyAlignment="0" applyProtection="0">
      <alignment horizontal="center"/>
    </xf>
    <xf numFmtId="16" fontId="2" fillId="0" borderId="0">
      <alignment horizontal="right"/>
    </xf>
    <xf numFmtId="15" fontId="2" fillId="0" borderId="0">
      <alignment horizontal="right"/>
    </xf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45">
    <xf numFmtId="0" fontId="0" fillId="0" borderId="0" xfId="0"/>
    <xf numFmtId="9" fontId="0" fillId="0" borderId="0" xfId="0" applyNumberForma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2" borderId="0" xfId="0" applyFont="1" applyFill="1"/>
    <xf numFmtId="0" fontId="4" fillId="0" borderId="0" xfId="0" applyFont="1" applyAlignment="1">
      <alignment horizontal="left"/>
    </xf>
    <xf numFmtId="15" fontId="4" fillId="0" borderId="0" xfId="0" quotePrefix="1" applyNumberFormat="1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  <xf numFmtId="10" fontId="4" fillId="0" borderId="0" xfId="0" applyNumberFormat="1" applyFont="1" applyAlignment="1">
      <alignment horizontal="left"/>
    </xf>
    <xf numFmtId="0" fontId="4" fillId="0" borderId="0" xfId="0" applyFont="1" applyAlignment="1">
      <alignment horizontal="center" wrapText="1"/>
    </xf>
    <xf numFmtId="10" fontId="5" fillId="0" borderId="0" xfId="0" applyNumberFormat="1" applyFont="1" applyAlignment="1">
      <alignment horizontal="center"/>
    </xf>
    <xf numFmtId="10" fontId="5" fillId="0" borderId="0" xfId="4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5" fillId="0" borderId="3" xfId="0" applyFont="1" applyBorder="1"/>
    <xf numFmtId="0" fontId="0" fillId="0" borderId="3" xfId="0" applyBorder="1"/>
    <xf numFmtId="0" fontId="5" fillId="0" borderId="2" xfId="0" quotePrefix="1" applyFont="1" applyBorder="1" applyAlignment="1">
      <alignment horizontal="center"/>
    </xf>
    <xf numFmtId="165" fontId="0" fillId="0" borderId="0" xfId="4" applyNumberFormat="1" applyFont="1"/>
    <xf numFmtId="10" fontId="5" fillId="0" borderId="0" xfId="4" applyNumberFormat="1" applyFont="1" applyAlignment="1">
      <alignment horizontal="center" vertical="center"/>
    </xf>
    <xf numFmtId="10" fontId="0" fillId="0" borderId="3" xfId="4" applyNumberFormat="1" applyFont="1" applyBorder="1"/>
    <xf numFmtId="0" fontId="5" fillId="0" borderId="2" xfId="0" applyFont="1" applyBorder="1" applyAlignment="1">
      <alignment horizontal="center"/>
    </xf>
    <xf numFmtId="165" fontId="5" fillId="0" borderId="2" xfId="0" quotePrefix="1" applyNumberFormat="1" applyFont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165" fontId="0" fillId="0" borderId="3" xfId="0" applyNumberFormat="1" applyBorder="1" applyAlignment="1">
      <alignment horizontal="center"/>
    </xf>
    <xf numFmtId="165" fontId="5" fillId="0" borderId="0" xfId="0" applyNumberFormat="1" applyFont="1" applyAlignment="1">
      <alignment horizontal="left"/>
    </xf>
    <xf numFmtId="0" fontId="5" fillId="0" borderId="2" xfId="0" applyFont="1" applyBorder="1"/>
    <xf numFmtId="166" fontId="0" fillId="0" borderId="0" xfId="0" applyNumberFormat="1"/>
    <xf numFmtId="167" fontId="0" fillId="0" borderId="0" xfId="0" applyNumberFormat="1"/>
    <xf numFmtId="10" fontId="5" fillId="0" borderId="0" xfId="4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10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5" fillId="0" borderId="3" xfId="0" applyFont="1" applyBorder="1" applyAlignment="1">
      <alignment horizontal="center"/>
    </xf>
    <xf numFmtId="10" fontId="5" fillId="3" borderId="0" xfId="0" applyNumberFormat="1" applyFont="1" applyFill="1" applyAlignment="1">
      <alignment horizontal="center"/>
    </xf>
    <xf numFmtId="10" fontId="5" fillId="3" borderId="0" xfId="4" applyNumberFormat="1" applyFont="1" applyFill="1" applyBorder="1" applyAlignment="1">
      <alignment horizontal="center"/>
    </xf>
    <xf numFmtId="165" fontId="5" fillId="3" borderId="0" xfId="0" applyNumberFormat="1" applyFont="1" applyFill="1" applyAlignment="1">
      <alignment horizontal="left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 wrapText="1"/>
    </xf>
  </cellXfs>
  <cellStyles count="6">
    <cellStyle name="Bold Red" xfId="1" xr:uid="{00000000-0005-0000-0000-000000000000}"/>
    <cellStyle name="d-mmm" xfId="2" xr:uid="{00000000-0005-0000-0000-000001000000}"/>
    <cellStyle name="d-mmm-yy" xfId="3" xr:uid="{00000000-0005-0000-0000-000002000000}"/>
    <cellStyle name="Normal" xfId="0" builtinId="0"/>
    <cellStyle name="Percent" xfId="4" builtinId="5"/>
    <cellStyle name="Percent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v>Historical PV Factor</c:v>
          </c:tx>
          <c:marker>
            <c:symbol val="none"/>
          </c:marker>
          <c:cat>
            <c:numLit>
              <c:formatCode>General</c:formatCode>
              <c:ptCount val="26"/>
              <c:pt idx="0">
                <c:v>2001</c:v>
              </c:pt>
              <c:pt idx="1">
                <c:v>2002</c:v>
              </c:pt>
              <c:pt idx="2">
                <c:v>2003</c:v>
              </c:pt>
              <c:pt idx="3">
                <c:v>2004</c:v>
              </c:pt>
              <c:pt idx="4">
                <c:v>2005</c:v>
              </c:pt>
              <c:pt idx="5">
                <c:v>2006</c:v>
              </c:pt>
              <c:pt idx="6">
                <c:v>2007</c:v>
              </c:pt>
              <c:pt idx="7">
                <c:v>2008</c:v>
              </c:pt>
              <c:pt idx="8">
                <c:v>2009</c:v>
              </c:pt>
              <c:pt idx="9">
                <c:v>2010</c:v>
              </c:pt>
              <c:pt idx="10">
                <c:v>2011</c:v>
              </c:pt>
              <c:pt idx="11">
                <c:v>2012</c:v>
              </c:pt>
              <c:pt idx="12">
                <c:v>2013</c:v>
              </c:pt>
              <c:pt idx="13">
                <c:v>2014</c:v>
              </c:pt>
              <c:pt idx="14">
                <c:v>2015</c:v>
              </c:pt>
              <c:pt idx="15">
                <c:v>2016</c:v>
              </c:pt>
              <c:pt idx="16">
                <c:v>2017</c:v>
              </c:pt>
              <c:pt idx="17">
                <c:v>2018</c:v>
              </c:pt>
              <c:pt idx="18">
                <c:v>2019</c:v>
              </c:pt>
              <c:pt idx="19">
                <c:v>2020</c:v>
              </c:pt>
              <c:pt idx="20">
                <c:v>2021</c:v>
              </c:pt>
              <c:pt idx="21">
                <c:v>2022</c:v>
              </c:pt>
              <c:pt idx="22">
                <c:v>2023</c:v>
              </c:pt>
              <c:pt idx="23">
                <c:v>2024</c:v>
              </c:pt>
              <c:pt idx="24">
                <c:v>2025</c:v>
              </c:pt>
              <c:pt idx="25">
                <c:v>2026</c:v>
              </c:pt>
            </c:numLit>
          </c:cat>
          <c:val>
            <c:numLit>
              <c:formatCode>General</c:formatCode>
              <c:ptCount val="26"/>
              <c:pt idx="0">
                <c:v>1</c:v>
              </c:pt>
              <c:pt idx="1">
                <c:v>1.0287640287962796</c:v>
              </c:pt>
              <c:pt idx="2">
                <c:v>1.0679920859268979</c:v>
              </c:pt>
              <c:pt idx="3">
                <c:v>1.0964366504972565</c:v>
              </c:pt>
              <c:pt idx="4">
                <c:v>1.1451212394317316</c:v>
              </c:pt>
              <c:pt idx="5">
                <c:v>1.1978161634265387</c:v>
              </c:pt>
              <c:pt idx="6">
                <c:v>1.2644791018149426</c:v>
              </c:pt>
              <c:pt idx="7">
                <c:v>1.3272187536005107</c:v>
              </c:pt>
              <c:pt idx="8">
                <c:v>1.3510961967164008</c:v>
              </c:pt>
              <c:pt idx="9">
                <c:v>1.3951683898153717</c:v>
              </c:pt>
              <c:pt idx="10">
                <c:v>1.4468312028185155</c:v>
              </c:pt>
              <c:pt idx="11">
                <c:v>1.4849732016501256</c:v>
              </c:pt>
              <c:pt idx="12">
                <c:v>1.5264558419647269</c:v>
              </c:pt>
              <c:pt idx="13">
                <c:v>1.5775038327712834</c:v>
              </c:pt>
              <c:pt idx="14">
                <c:v>1.5807858775223897</c:v>
              </c:pt>
              <c:pt idx="15">
                <c:v>1.5623115965002166</c:v>
              </c:pt>
              <c:pt idx="16">
                <c:v>1.5810697274989514</c:v>
              </c:pt>
              <c:pt idx="17">
                <c:v>1.6121219195500014</c:v>
              </c:pt>
              <c:pt idx="18">
                <c:v>1.636743031585534</c:v>
              </c:pt>
              <c:pt idx="19">
                <c:v>1.6773286722206862</c:v>
              </c:pt>
              <c:pt idx="20">
                <c:v>1.7180793723122876</c:v>
              </c:pt>
              <c:pt idx="21">
                <c:v>1.7846351723251137</c:v>
              </c:pt>
              <c:pt idx="22">
                <c:v>1.8297844807506436</c:v>
              </c:pt>
              <c:pt idx="23">
                <c:v>1.8899700127085775</c:v>
              </c:pt>
              <c:pt idx="24">
                <c:v>1.9287920813760877</c:v>
              </c:pt>
              <c:pt idx="25">
                <c:v>1.9611475701585921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6D1-4561-A9D4-2D3A1A2E9246}"/>
            </c:ext>
          </c:extLst>
        </c:ser>
        <c:ser>
          <c:idx val="3"/>
          <c:order val="1"/>
          <c:tx>
            <c:v>Historical PV Factor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26"/>
              <c:pt idx="0">
                <c:v>2001</c:v>
              </c:pt>
              <c:pt idx="1">
                <c:v>2002</c:v>
              </c:pt>
              <c:pt idx="2">
                <c:v>2003</c:v>
              </c:pt>
              <c:pt idx="3">
                <c:v>2004</c:v>
              </c:pt>
              <c:pt idx="4">
                <c:v>2005</c:v>
              </c:pt>
              <c:pt idx="5">
                <c:v>2006</c:v>
              </c:pt>
              <c:pt idx="6">
                <c:v>2007</c:v>
              </c:pt>
              <c:pt idx="7">
                <c:v>2008</c:v>
              </c:pt>
              <c:pt idx="8">
                <c:v>2009</c:v>
              </c:pt>
              <c:pt idx="9">
                <c:v>2010</c:v>
              </c:pt>
              <c:pt idx="10">
                <c:v>2011</c:v>
              </c:pt>
              <c:pt idx="11">
                <c:v>2012</c:v>
              </c:pt>
              <c:pt idx="12">
                <c:v>2013</c:v>
              </c:pt>
              <c:pt idx="13">
                <c:v>2014</c:v>
              </c:pt>
              <c:pt idx="14">
                <c:v>2015</c:v>
              </c:pt>
              <c:pt idx="15">
                <c:v>2016</c:v>
              </c:pt>
              <c:pt idx="16">
                <c:v>2017</c:v>
              </c:pt>
              <c:pt idx="17">
                <c:v>2018</c:v>
              </c:pt>
              <c:pt idx="18">
                <c:v>2019</c:v>
              </c:pt>
              <c:pt idx="19">
                <c:v>2020</c:v>
              </c:pt>
              <c:pt idx="20">
                <c:v>2021</c:v>
              </c:pt>
              <c:pt idx="21">
                <c:v>2022</c:v>
              </c:pt>
              <c:pt idx="22">
                <c:v>2023</c:v>
              </c:pt>
              <c:pt idx="23">
                <c:v>2024</c:v>
              </c:pt>
              <c:pt idx="24">
                <c:v>2025</c:v>
              </c:pt>
              <c:pt idx="25">
                <c:v>2026</c:v>
              </c:pt>
            </c:numLit>
          </c:cat>
          <c:val>
            <c:numLit>
              <c:formatCode>General</c:formatCode>
              <c:ptCount val="26"/>
              <c:pt idx="0">
                <c:v>1</c:v>
              </c:pt>
              <c:pt idx="1">
                <c:v>1.0287640287962796</c:v>
              </c:pt>
              <c:pt idx="2">
                <c:v>1.0679920859268979</c:v>
              </c:pt>
              <c:pt idx="3">
                <c:v>1.0964366504972565</c:v>
              </c:pt>
              <c:pt idx="4">
                <c:v>1.1451212394317316</c:v>
              </c:pt>
              <c:pt idx="5">
                <c:v>1.1978161634265387</c:v>
              </c:pt>
              <c:pt idx="6">
                <c:v>1.2644791018149426</c:v>
              </c:pt>
              <c:pt idx="7">
                <c:v>1.3272187536005107</c:v>
              </c:pt>
              <c:pt idx="8">
                <c:v>1.3510961967164008</c:v>
              </c:pt>
              <c:pt idx="9">
                <c:v>1.3951683898153717</c:v>
              </c:pt>
              <c:pt idx="10">
                <c:v>1.4468312028185155</c:v>
              </c:pt>
              <c:pt idx="11">
                <c:v>1.4849732016501256</c:v>
              </c:pt>
              <c:pt idx="12">
                <c:v>1.5264558419647269</c:v>
              </c:pt>
              <c:pt idx="13">
                <c:v>1.5775038327712834</c:v>
              </c:pt>
              <c:pt idx="14">
                <c:v>1.5807858775223897</c:v>
              </c:pt>
              <c:pt idx="15">
                <c:v>1.5623115965002166</c:v>
              </c:pt>
              <c:pt idx="16">
                <c:v>1.5810697274989514</c:v>
              </c:pt>
              <c:pt idx="17">
                <c:v>1.6121219195500014</c:v>
              </c:pt>
              <c:pt idx="18">
                <c:v>1.636743031585534</c:v>
              </c:pt>
              <c:pt idx="19">
                <c:v>1.6773286722206862</c:v>
              </c:pt>
              <c:pt idx="20">
                <c:v>1.7180793723122876</c:v>
              </c:pt>
              <c:pt idx="21">
                <c:v>1.7846351723251137</c:v>
              </c:pt>
              <c:pt idx="22">
                <c:v>1.8297844807506436</c:v>
              </c:pt>
              <c:pt idx="23">
                <c:v>1.8899700127085775</c:v>
              </c:pt>
              <c:pt idx="24">
                <c:v>1.9287920813760877</c:v>
              </c:pt>
              <c:pt idx="25">
                <c:v>1.9611475701585921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6D1-4561-A9D4-2D3A1A2E9246}"/>
            </c:ext>
          </c:extLst>
        </c:ser>
        <c:ser>
          <c:idx val="0"/>
          <c:order val="2"/>
          <c:tx>
            <c:v>Historical PV Factor</c:v>
          </c:tx>
          <c:marker>
            <c:symbol val="none"/>
          </c:marker>
          <c:cat>
            <c:numLit>
              <c:formatCode>General</c:formatCode>
              <c:ptCount val="26"/>
              <c:pt idx="0">
                <c:v>2001</c:v>
              </c:pt>
              <c:pt idx="1">
                <c:v>2002</c:v>
              </c:pt>
              <c:pt idx="2">
                <c:v>2003</c:v>
              </c:pt>
              <c:pt idx="3">
                <c:v>2004</c:v>
              </c:pt>
              <c:pt idx="4">
                <c:v>2005</c:v>
              </c:pt>
              <c:pt idx="5">
                <c:v>2006</c:v>
              </c:pt>
              <c:pt idx="6">
                <c:v>2007</c:v>
              </c:pt>
              <c:pt idx="7">
                <c:v>2008</c:v>
              </c:pt>
              <c:pt idx="8">
                <c:v>2009</c:v>
              </c:pt>
              <c:pt idx="9">
                <c:v>2010</c:v>
              </c:pt>
              <c:pt idx="10">
                <c:v>2011</c:v>
              </c:pt>
              <c:pt idx="11">
                <c:v>2012</c:v>
              </c:pt>
              <c:pt idx="12">
                <c:v>2013</c:v>
              </c:pt>
              <c:pt idx="13">
                <c:v>2014</c:v>
              </c:pt>
              <c:pt idx="14">
                <c:v>2015</c:v>
              </c:pt>
              <c:pt idx="15">
                <c:v>2016</c:v>
              </c:pt>
              <c:pt idx="16">
                <c:v>2017</c:v>
              </c:pt>
              <c:pt idx="17">
                <c:v>2018</c:v>
              </c:pt>
              <c:pt idx="18">
                <c:v>2019</c:v>
              </c:pt>
              <c:pt idx="19">
                <c:v>2020</c:v>
              </c:pt>
              <c:pt idx="20">
                <c:v>2021</c:v>
              </c:pt>
              <c:pt idx="21">
                <c:v>2022</c:v>
              </c:pt>
              <c:pt idx="22">
                <c:v>2023</c:v>
              </c:pt>
              <c:pt idx="23">
                <c:v>2024</c:v>
              </c:pt>
              <c:pt idx="24">
                <c:v>2025</c:v>
              </c:pt>
              <c:pt idx="25">
                <c:v>2026</c:v>
              </c:pt>
            </c:numLit>
          </c:cat>
          <c:val>
            <c:numLit>
              <c:formatCode>General</c:formatCode>
              <c:ptCount val="26"/>
              <c:pt idx="0">
                <c:v>1</c:v>
              </c:pt>
              <c:pt idx="1">
                <c:v>1.0287640287962796</c:v>
              </c:pt>
              <c:pt idx="2">
                <c:v>1.0679920859268979</c:v>
              </c:pt>
              <c:pt idx="3">
                <c:v>1.0964366504972565</c:v>
              </c:pt>
              <c:pt idx="4">
                <c:v>1.1451212394317316</c:v>
              </c:pt>
              <c:pt idx="5">
                <c:v>1.1978161634265387</c:v>
              </c:pt>
              <c:pt idx="6">
                <c:v>1.2644791018149426</c:v>
              </c:pt>
              <c:pt idx="7">
                <c:v>1.3272187536005107</c:v>
              </c:pt>
              <c:pt idx="8">
                <c:v>1.3510961967164008</c:v>
              </c:pt>
              <c:pt idx="9">
                <c:v>1.3951683898153717</c:v>
              </c:pt>
              <c:pt idx="10">
                <c:v>1.4468312028185155</c:v>
              </c:pt>
              <c:pt idx="11">
                <c:v>1.4849732016501256</c:v>
              </c:pt>
              <c:pt idx="12">
                <c:v>1.5264558419647269</c:v>
              </c:pt>
              <c:pt idx="13">
                <c:v>1.5775038327712834</c:v>
              </c:pt>
              <c:pt idx="14">
                <c:v>1.5807858775223897</c:v>
              </c:pt>
              <c:pt idx="15">
                <c:v>1.5623115965002166</c:v>
              </c:pt>
              <c:pt idx="16">
                <c:v>1.5810697274989514</c:v>
              </c:pt>
              <c:pt idx="17">
                <c:v>1.6121219195500014</c:v>
              </c:pt>
              <c:pt idx="18">
                <c:v>1.636743031585534</c:v>
              </c:pt>
              <c:pt idx="19">
                <c:v>1.6773286722206862</c:v>
              </c:pt>
              <c:pt idx="20">
                <c:v>1.7180793723122876</c:v>
              </c:pt>
              <c:pt idx="21">
                <c:v>1.7846351723251137</c:v>
              </c:pt>
              <c:pt idx="22">
                <c:v>1.8297844807506436</c:v>
              </c:pt>
              <c:pt idx="23">
                <c:v>1.8899700127085775</c:v>
              </c:pt>
              <c:pt idx="24">
                <c:v>1.9287920813760877</c:v>
              </c:pt>
              <c:pt idx="25">
                <c:v>1.9611475701585921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6D1-4561-A9D4-2D3A1A2E9246}"/>
            </c:ext>
          </c:extLst>
        </c:ser>
        <c:ser>
          <c:idx val="1"/>
          <c:order val="3"/>
          <c:tx>
            <c:v>Historical PV Factor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6D1-4561-A9D4-2D3A1A2E924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6D1-4561-A9D4-2D3A1A2E924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D6D1-4561-A9D4-2D3A1A2E924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D6D1-4561-A9D4-2D3A1A2E924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D6D1-4561-A9D4-2D3A1A2E924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D6D1-4561-A9D4-2D3A1A2E9246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D6D1-4561-A9D4-2D3A1A2E9246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D6D1-4561-A9D4-2D3A1A2E9246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D6D1-4561-A9D4-2D3A1A2E9246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D6D1-4561-A9D4-2D3A1A2E9246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D6D1-4561-A9D4-2D3A1A2E9246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D6D1-4561-A9D4-2D3A1A2E9246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D6D1-4561-A9D4-2D3A1A2E9246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D6D1-4561-A9D4-2D3A1A2E9246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D6D1-4561-A9D4-2D3A1A2E9246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D6D1-4561-A9D4-2D3A1A2E9246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D6D1-4561-A9D4-2D3A1A2E9246}"/>
                </c:ext>
              </c:extLst>
            </c:dLbl>
            <c:dLbl>
              <c:idx val="17"/>
              <c:layout>
                <c:manualLayout>
                  <c:x val="-2.5537117295130109E-2"/>
                  <c:y val="0.1029773783372663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2018 1.61212192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14-D6D1-4561-A9D4-2D3A1A2E9246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D6D1-4561-A9D4-2D3A1A2E9246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D6D1-4561-A9D4-2D3A1A2E9246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D6D1-4561-A9D4-2D3A1A2E9246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D6D1-4561-A9D4-2D3A1A2E9246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D6D1-4561-A9D4-2D3A1A2E9246}"/>
                </c:ext>
              </c:extLst>
            </c:dLbl>
            <c:dLbl>
              <c:idx val="23"/>
              <c:layout>
                <c:manualLayout>
                  <c:x val="-1.7024744863418742E-3"/>
                  <c:y val="0.1029773783372663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2026 1.96114757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1A-D6D1-4561-A9D4-2D3A1A2E9246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D6D1-4561-A9D4-2D3A1A2E9246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D6D1-4561-A9D4-2D3A1A2E9246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DataLabelsRange val="1"/>
                <c15:showLeaderLines val="0"/>
              </c:ext>
            </c:extLst>
          </c:dLbls>
          <c:cat>
            <c:numLit>
              <c:formatCode>General</c:formatCode>
              <c:ptCount val="26"/>
              <c:pt idx="0">
                <c:v>2001</c:v>
              </c:pt>
              <c:pt idx="1">
                <c:v>2002</c:v>
              </c:pt>
              <c:pt idx="2">
                <c:v>2003</c:v>
              </c:pt>
              <c:pt idx="3">
                <c:v>2004</c:v>
              </c:pt>
              <c:pt idx="4">
                <c:v>2005</c:v>
              </c:pt>
              <c:pt idx="5">
                <c:v>2006</c:v>
              </c:pt>
              <c:pt idx="6">
                <c:v>2007</c:v>
              </c:pt>
              <c:pt idx="7">
                <c:v>2008</c:v>
              </c:pt>
              <c:pt idx="8">
                <c:v>2009</c:v>
              </c:pt>
              <c:pt idx="9">
                <c:v>2010</c:v>
              </c:pt>
              <c:pt idx="10">
                <c:v>2011</c:v>
              </c:pt>
              <c:pt idx="11">
                <c:v>2012</c:v>
              </c:pt>
              <c:pt idx="12">
                <c:v>2013</c:v>
              </c:pt>
              <c:pt idx="13">
                <c:v>2014</c:v>
              </c:pt>
              <c:pt idx="14">
                <c:v>2015</c:v>
              </c:pt>
              <c:pt idx="15">
                <c:v>2016</c:v>
              </c:pt>
              <c:pt idx="16">
                <c:v>2017</c:v>
              </c:pt>
              <c:pt idx="17">
                <c:v>2018</c:v>
              </c:pt>
              <c:pt idx="18">
                <c:v>2019</c:v>
              </c:pt>
              <c:pt idx="19">
                <c:v>2020</c:v>
              </c:pt>
              <c:pt idx="20">
                <c:v>2021</c:v>
              </c:pt>
              <c:pt idx="21">
                <c:v>2022</c:v>
              </c:pt>
              <c:pt idx="22">
                <c:v>2023</c:v>
              </c:pt>
              <c:pt idx="23">
                <c:v>2024</c:v>
              </c:pt>
              <c:pt idx="24">
                <c:v>2025</c:v>
              </c:pt>
              <c:pt idx="25">
                <c:v>2026</c:v>
              </c:pt>
            </c:numLit>
          </c:cat>
          <c:val>
            <c:numLit>
              <c:formatCode>General</c:formatCode>
              <c:ptCount val="26"/>
              <c:pt idx="0">
                <c:v>1</c:v>
              </c:pt>
              <c:pt idx="1">
                <c:v>1.0287640287962796</c:v>
              </c:pt>
              <c:pt idx="2">
                <c:v>1.0679920859268979</c:v>
              </c:pt>
              <c:pt idx="3">
                <c:v>1.0964366504972565</c:v>
              </c:pt>
              <c:pt idx="4">
                <c:v>1.1451212394317316</c:v>
              </c:pt>
              <c:pt idx="5">
                <c:v>1.1978161634265387</c:v>
              </c:pt>
              <c:pt idx="6">
                <c:v>1.2644791018149426</c:v>
              </c:pt>
              <c:pt idx="7">
                <c:v>1.3272187536005107</c:v>
              </c:pt>
              <c:pt idx="8">
                <c:v>1.3510961967164008</c:v>
              </c:pt>
              <c:pt idx="9">
                <c:v>1.3951683898153717</c:v>
              </c:pt>
              <c:pt idx="10">
                <c:v>1.4468312028185155</c:v>
              </c:pt>
              <c:pt idx="11">
                <c:v>1.4849732016501256</c:v>
              </c:pt>
              <c:pt idx="12">
                <c:v>1.5264558419647269</c:v>
              </c:pt>
              <c:pt idx="13">
                <c:v>1.5775038327712834</c:v>
              </c:pt>
              <c:pt idx="14">
                <c:v>1.5807858775223897</c:v>
              </c:pt>
              <c:pt idx="15">
                <c:v>1.5623115965002166</c:v>
              </c:pt>
              <c:pt idx="16">
                <c:v>1.5810697274989514</c:v>
              </c:pt>
              <c:pt idx="17">
                <c:v>1.6121219195500014</c:v>
              </c:pt>
              <c:pt idx="18">
                <c:v>1.636743031585534</c:v>
              </c:pt>
              <c:pt idx="19">
                <c:v>1.6773286722206862</c:v>
              </c:pt>
              <c:pt idx="20">
                <c:v>1.7180793723122876</c:v>
              </c:pt>
              <c:pt idx="21">
                <c:v>1.7846351723251137</c:v>
              </c:pt>
              <c:pt idx="22">
                <c:v>1.8297844807506436</c:v>
              </c:pt>
              <c:pt idx="23">
                <c:v>1.8899700127085775</c:v>
              </c:pt>
              <c:pt idx="24">
                <c:v>1.9287920813760877</c:v>
              </c:pt>
              <c:pt idx="25">
                <c:v>1.9611475701585921</c:v>
              </c:pt>
            </c:numLit>
          </c:val>
          <c:smooth val="0"/>
          <c:extLst>
            <c:ext xmlns:c15="http://schemas.microsoft.com/office/drawing/2012/chart" uri="{02D57815-91ED-43cb-92C2-25804820EDAC}">
              <c15:datalabelsRange>
                <c15:f>{"2026","1.96114757"}</c15:f>
                <c15:dlblRangeCache>
                  <c:ptCount val="2"/>
                  <c:pt idx="0">
                    <c:v>2026</c:v>
                  </c:pt>
                  <c:pt idx="1">
                    <c:v>1.96114757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D-D6D1-4561-A9D4-2D3A1A2E9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7137664"/>
        <c:axId val="257143552"/>
      </c:lineChart>
      <c:catAx>
        <c:axId val="257137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7143552"/>
        <c:crosses val="autoZero"/>
        <c:auto val="1"/>
        <c:lblAlgn val="ctr"/>
        <c:lblOffset val="100"/>
        <c:noMultiLvlLbl val="0"/>
      </c:catAx>
      <c:valAx>
        <c:axId val="257143552"/>
        <c:scaling>
          <c:orientation val="minMax"/>
          <c:max val="2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Composite Inflation Index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713766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579120</xdr:colOff>
      <xdr:row>2</xdr:row>
      <xdr:rowOff>160020</xdr:rowOff>
    </xdr:from>
    <xdr:to>
      <xdr:col>4</xdr:col>
      <xdr:colOff>1905</xdr:colOff>
      <xdr:row>5</xdr:row>
      <xdr:rowOff>15875</xdr:rowOff>
    </xdr:to>
    <xdr:pic>
      <xdr:nvPicPr>
        <xdr:cNvPr id="5" name="Picture 4" descr="W:\logos\AESO_Logo\AESO_Horizontal_Logo\AESO_Logo_HiRes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8760" y="388620"/>
          <a:ext cx="1655445" cy="3587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4</xdr:col>
      <xdr:colOff>104775</xdr:colOff>
      <xdr:row>48</xdr:row>
      <xdr:rowOff>152400</xdr:rowOff>
    </xdr:to>
    <xdr:graphicFrame macro="">
      <xdr:nvGraphicFramePr>
        <xdr:cNvPr id="23" name="Chart 3">
          <a:extLst>
            <a:ext uri="{FF2B5EF4-FFF2-40B4-BE49-F238E27FC236}">
              <a16:creationId xmlns:a16="http://schemas.microsoft.com/office/drawing/2014/main" id="{53ABB468-0E46-4AE3-9EA4-3D4A967FCE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1167765</xdr:colOff>
      <xdr:row>1</xdr:row>
      <xdr:rowOff>68580</xdr:rowOff>
    </xdr:from>
    <xdr:to>
      <xdr:col>5</xdr:col>
      <xdr:colOff>15875</xdr:colOff>
      <xdr:row>3</xdr:row>
      <xdr:rowOff>95885</xdr:rowOff>
    </xdr:to>
    <xdr:pic>
      <xdr:nvPicPr>
        <xdr:cNvPr id="4" name="Picture 3" descr="W:\logos\AESO_Logo\AESO_Horizontal_Logo\AESO_Logo_HiRes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8205" y="236220"/>
          <a:ext cx="1655445" cy="358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464820</xdr:colOff>
      <xdr:row>1</xdr:row>
      <xdr:rowOff>129540</xdr:rowOff>
    </xdr:from>
    <xdr:to>
      <xdr:col>5</xdr:col>
      <xdr:colOff>482600</xdr:colOff>
      <xdr:row>3</xdr:row>
      <xdr:rowOff>153035</xdr:rowOff>
    </xdr:to>
    <xdr:pic>
      <xdr:nvPicPr>
        <xdr:cNvPr id="2" name="Picture 1" descr="W:\logos\AESO_Logo\AESO_Horizontal_Logo\AESO_Logo_HiRes.jpg">
          <a:extLst>
            <a:ext uri="{FF2B5EF4-FFF2-40B4-BE49-F238E27FC236}">
              <a16:creationId xmlns:a16="http://schemas.microsoft.com/office/drawing/2014/main" id="{7E6BA21F-9408-41FC-B61E-8D0D7C86BDF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1080" y="297180"/>
          <a:ext cx="1661795" cy="358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685800</xdr:colOff>
      <xdr:row>1</xdr:row>
      <xdr:rowOff>121920</xdr:rowOff>
    </xdr:from>
    <xdr:to>
      <xdr:col>5</xdr:col>
      <xdr:colOff>702945</xdr:colOff>
      <xdr:row>3</xdr:row>
      <xdr:rowOff>145415</xdr:rowOff>
    </xdr:to>
    <xdr:pic>
      <xdr:nvPicPr>
        <xdr:cNvPr id="3" name="Picture 2" descr="W:\logos\AESO_Logo\AESO_Horizontal_Logo\AESO_Logo_HiRes.jp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6820" y="289560"/>
          <a:ext cx="1655445" cy="358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6"/>
  <sheetViews>
    <sheetView showGridLines="0" tabSelected="1" zoomScaleNormal="100" workbookViewId="0"/>
  </sheetViews>
  <sheetFormatPr defaultRowHeight="12.75" x14ac:dyDescent="0.35"/>
  <cols>
    <col min="1" max="1" width="48.53125" bestFit="1" customWidth="1"/>
    <col min="2" max="2" width="20.53125" customWidth="1"/>
    <col min="3" max="3" width="12.53125" customWidth="1"/>
    <col min="4" max="4" width="20.53125" customWidth="1"/>
  </cols>
  <sheetData>
    <row r="1" spans="1:4" ht="5.0999999999999996" customHeight="1" x14ac:dyDescent="0.35"/>
    <row r="2" spans="1:4" ht="13.15" x14ac:dyDescent="0.4">
      <c r="A2" s="6" t="str">
        <f>Applicant</f>
        <v>Alberta Electric System Operator</v>
      </c>
    </row>
    <row r="3" spans="1:4" ht="13.15" x14ac:dyDescent="0.4">
      <c r="A3" s="6" t="str">
        <f>Application</f>
        <v>2026 ISO Tariff Update Application</v>
      </c>
    </row>
    <row r="4" spans="1:4" ht="13.15" x14ac:dyDescent="0.4">
      <c r="A4" s="7" t="str">
        <f>TableDate</f>
        <v>November 7, 2025</v>
      </c>
    </row>
    <row r="5" spans="1:4" ht="13.15" x14ac:dyDescent="0.4">
      <c r="A5" s="6"/>
    </row>
    <row r="6" spans="1:4" ht="13.15" x14ac:dyDescent="0.4">
      <c r="A6" s="6" t="str">
        <f>ApplicationSection</f>
        <v>Appendix C — 2026 Escalation Factor and Investment Levels</v>
      </c>
    </row>
    <row r="7" spans="1:4" ht="13.15" x14ac:dyDescent="0.4">
      <c r="A7" s="6"/>
    </row>
    <row r="8" spans="1:4" s="2" customFormat="1" ht="13.15" x14ac:dyDescent="0.4">
      <c r="A8" s="5" t="s">
        <v>42</v>
      </c>
      <c r="B8" s="5"/>
      <c r="C8" s="5"/>
      <c r="D8" s="5"/>
    </row>
    <row r="9" spans="1:4" s="3" customFormat="1" ht="13.15" x14ac:dyDescent="0.4">
      <c r="A9" s="4" t="s">
        <v>1</v>
      </c>
      <c r="B9" s="4" t="s">
        <v>40</v>
      </c>
      <c r="C9" s="4" t="s">
        <v>8</v>
      </c>
      <c r="D9" s="4" t="s">
        <v>9</v>
      </c>
    </row>
    <row r="10" spans="1:4" x14ac:dyDescent="0.35">
      <c r="A10" t="s">
        <v>2</v>
      </c>
      <c r="B10" s="31">
        <v>100400</v>
      </c>
      <c r="C10" s="1">
        <f>1-79%</f>
        <v>0.20999999999999996</v>
      </c>
      <c r="D10" s="31">
        <f>MROUND(B10*C10,10)</f>
        <v>21080</v>
      </c>
    </row>
    <row r="11" spans="1:4" x14ac:dyDescent="0.35">
      <c r="A11" t="s">
        <v>3</v>
      </c>
      <c r="B11" s="32">
        <v>33050</v>
      </c>
      <c r="C11" s="1">
        <f>1-79%</f>
        <v>0.20999999999999996</v>
      </c>
      <c r="D11" s="32">
        <f>MROUND(B11*C11,10)</f>
        <v>6940</v>
      </c>
    </row>
    <row r="12" spans="1:4" x14ac:dyDescent="0.35">
      <c r="A12" t="s">
        <v>4</v>
      </c>
      <c r="B12" s="32">
        <v>19600</v>
      </c>
      <c r="C12" s="1">
        <f>1-79%</f>
        <v>0.20999999999999996</v>
      </c>
      <c r="D12" s="32">
        <f>MROUND(B12*C12,10)</f>
        <v>4120</v>
      </c>
    </row>
    <row r="13" spans="1:4" x14ac:dyDescent="0.35">
      <c r="A13" t="s">
        <v>5</v>
      </c>
      <c r="B13" s="32">
        <v>13150</v>
      </c>
      <c r="C13" s="1">
        <f>1-79%</f>
        <v>0.20999999999999996</v>
      </c>
      <c r="D13" s="32">
        <f>MROUND(B13*C13,10)</f>
        <v>2760</v>
      </c>
    </row>
    <row r="14" spans="1:4" x14ac:dyDescent="0.35">
      <c r="A14" t="s">
        <v>6</v>
      </c>
      <c r="B14" s="32">
        <v>8050</v>
      </c>
      <c r="C14" s="1">
        <v>0</v>
      </c>
      <c r="D14" s="32">
        <f>MROUND(B14*C14,10)</f>
        <v>0</v>
      </c>
    </row>
    <row r="16" spans="1:4" s="2" customFormat="1" ht="13.15" x14ac:dyDescent="0.4">
      <c r="A16" s="5" t="s">
        <v>55</v>
      </c>
      <c r="B16" s="5"/>
      <c r="C16" s="5"/>
      <c r="D16" s="5"/>
    </row>
    <row r="17" spans="1:4" x14ac:dyDescent="0.35">
      <c r="A17" s="8" t="s">
        <v>56</v>
      </c>
      <c r="B17" s="22">
        <f>'Escalation Factor'!$E$18</f>
        <v>1.2129000000000001</v>
      </c>
    </row>
    <row r="19" spans="1:4" s="2" customFormat="1" ht="13.15" x14ac:dyDescent="0.4">
      <c r="A19" s="5" t="s">
        <v>54</v>
      </c>
      <c r="B19" s="5"/>
      <c r="C19" s="5"/>
      <c r="D19" s="5"/>
    </row>
    <row r="20" spans="1:4" s="3" customFormat="1" ht="13.15" x14ac:dyDescent="0.4">
      <c r="A20" s="4" t="s">
        <v>1</v>
      </c>
      <c r="B20" s="4" t="s">
        <v>7</v>
      </c>
      <c r="C20" s="4" t="s">
        <v>8</v>
      </c>
      <c r="D20" s="4" t="s">
        <v>9</v>
      </c>
    </row>
    <row r="21" spans="1:4" x14ac:dyDescent="0.35">
      <c r="A21" t="s">
        <v>2</v>
      </c>
      <c r="B21" s="31">
        <f>MROUND(B10*$B$17,50)</f>
        <v>121800</v>
      </c>
      <c r="C21" s="1">
        <f>1-79%</f>
        <v>0.20999999999999996</v>
      </c>
      <c r="D21" s="31">
        <f>MROUND(B21*C21,10)</f>
        <v>25580</v>
      </c>
    </row>
    <row r="22" spans="1:4" x14ac:dyDescent="0.35">
      <c r="A22" t="s">
        <v>3</v>
      </c>
      <c r="B22" s="32">
        <f>MROUND(B11*$B$17,50)</f>
        <v>40100</v>
      </c>
      <c r="C22" s="1">
        <f>1-79%</f>
        <v>0.20999999999999996</v>
      </c>
      <c r="D22" s="32">
        <f>MROUND(B22*C22,10)</f>
        <v>8420</v>
      </c>
    </row>
    <row r="23" spans="1:4" x14ac:dyDescent="0.35">
      <c r="A23" t="s">
        <v>4</v>
      </c>
      <c r="B23" s="32">
        <f>MROUND(B12*$B$17,50)</f>
        <v>23750</v>
      </c>
      <c r="C23" s="1">
        <f>1-79%</f>
        <v>0.20999999999999996</v>
      </c>
      <c r="D23" s="32">
        <f>MROUND(B23*C23,10)</f>
        <v>4990</v>
      </c>
    </row>
    <row r="24" spans="1:4" x14ac:dyDescent="0.35">
      <c r="A24" t="s">
        <v>5</v>
      </c>
      <c r="B24" s="32">
        <f>MROUND(B13*$B$17,50)</f>
        <v>15950</v>
      </c>
      <c r="C24" s="1">
        <f>1-79%</f>
        <v>0.20999999999999996</v>
      </c>
      <c r="D24" s="32">
        <f>MROUND(B24*C24,10)</f>
        <v>3350</v>
      </c>
    </row>
    <row r="25" spans="1:4" x14ac:dyDescent="0.35">
      <c r="A25" t="s">
        <v>6</v>
      </c>
      <c r="B25" s="32">
        <f>MROUND(B14*$B$17,50)</f>
        <v>9750</v>
      </c>
      <c r="C25" s="1">
        <v>0</v>
      </c>
      <c r="D25" s="32">
        <f>MROUND(B25*C25,10)</f>
        <v>0</v>
      </c>
    </row>
    <row r="46" spans="1:4" ht="33" customHeight="1" x14ac:dyDescent="0.35">
      <c r="A46" s="43"/>
      <c r="B46" s="43"/>
      <c r="C46" s="43"/>
      <c r="D46" s="43"/>
    </row>
  </sheetData>
  <mergeCells count="1">
    <mergeCell ref="A46:D46"/>
  </mergeCells>
  <phoneticPr fontId="3" type="noConversion"/>
  <printOptions horizontalCentered="1"/>
  <pageMargins left="0.25" right="0.25" top="0.75" bottom="0.75" header="0.3" footer="0.3"/>
  <pageSetup scale="93" orientation="portrait" r:id="rId1"/>
  <headerFooter alignWithMargins="0">
    <oddFooter>&amp;L&amp;A&amp;CConfidentiality: Public&amp;R&amp;P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6"/>
  <sheetViews>
    <sheetView zoomScaleNormal="100" workbookViewId="0"/>
  </sheetViews>
  <sheetFormatPr defaultRowHeight="12.75" x14ac:dyDescent="0.35"/>
  <cols>
    <col min="1" max="1" width="21.1328125" customWidth="1"/>
    <col min="2" max="3" width="15" customWidth="1"/>
    <col min="4" max="4" width="20.86328125" customWidth="1"/>
    <col min="5" max="5" width="20.1328125" customWidth="1"/>
    <col min="6" max="6" width="30.46484375" bestFit="1" customWidth="1"/>
  </cols>
  <sheetData>
    <row r="1" spans="1:6" s="8" customFormat="1" ht="13.15" x14ac:dyDescent="0.4">
      <c r="A1" s="6" t="str">
        <f>Applicant</f>
        <v>Alberta Electric System Operator</v>
      </c>
      <c r="B1" s="15"/>
    </row>
    <row r="2" spans="1:6" s="8" customFormat="1" ht="13.15" x14ac:dyDescent="0.4">
      <c r="A2" s="6" t="str">
        <f>Application</f>
        <v>2026 ISO Tariff Update Application</v>
      </c>
      <c r="B2" s="15"/>
    </row>
    <row r="3" spans="1:6" s="8" customFormat="1" ht="13.15" x14ac:dyDescent="0.4">
      <c r="A3" s="6" t="str">
        <f>ApplicationSection</f>
        <v>Appendix C — 2026 Escalation Factor and Investment Levels</v>
      </c>
      <c r="B3" s="15"/>
    </row>
    <row r="4" spans="1:6" s="8" customFormat="1" ht="13.15" x14ac:dyDescent="0.4">
      <c r="A4" s="7" t="str">
        <f>TableDate</f>
        <v>November 7, 2025</v>
      </c>
      <c r="B4" s="15"/>
    </row>
    <row r="6" spans="1:6" x14ac:dyDescent="0.35">
      <c r="A6" s="18"/>
      <c r="B6" s="18"/>
      <c r="C6" s="18"/>
      <c r="E6" s="18"/>
    </row>
    <row r="7" spans="1:6" x14ac:dyDescent="0.35">
      <c r="A7" s="25"/>
      <c r="B7" s="25" t="s">
        <v>0</v>
      </c>
      <c r="C7" s="25" t="s">
        <v>22</v>
      </c>
      <c r="D7" s="20"/>
      <c r="E7" s="25" t="s">
        <v>28</v>
      </c>
      <c r="F7" s="39" t="s">
        <v>43</v>
      </c>
    </row>
    <row r="8" spans="1:6" x14ac:dyDescent="0.35">
      <c r="A8" s="8" t="s">
        <v>41</v>
      </c>
      <c r="B8" s="14">
        <v>2018</v>
      </c>
      <c r="C8" s="14" t="s">
        <v>24</v>
      </c>
      <c r="E8" s="27">
        <f>'2018 Escalator'!$F$25</f>
        <v>1.6169474488034363</v>
      </c>
      <c r="F8" s="8" t="s">
        <v>44</v>
      </c>
    </row>
    <row r="9" spans="1:6" x14ac:dyDescent="0.35">
      <c r="A9" s="38">
        <v>2019</v>
      </c>
      <c r="B9" s="34">
        <v>2019</v>
      </c>
      <c r="C9" s="34" t="s">
        <v>24</v>
      </c>
      <c r="D9" s="35"/>
      <c r="E9" s="37">
        <v>1.6517999999999999</v>
      </c>
      <c r="F9" s="8" t="s">
        <v>45</v>
      </c>
    </row>
    <row r="10" spans="1:6" x14ac:dyDescent="0.35">
      <c r="A10" s="38">
        <v>2020</v>
      </c>
      <c r="B10" s="34">
        <v>2020</v>
      </c>
      <c r="C10" s="36" t="s">
        <v>24</v>
      </c>
      <c r="D10" s="35"/>
      <c r="E10" s="37">
        <v>1.6935</v>
      </c>
      <c r="F10" s="8" t="s">
        <v>46</v>
      </c>
    </row>
    <row r="11" spans="1:6" x14ac:dyDescent="0.35">
      <c r="A11" s="38">
        <v>2021</v>
      </c>
      <c r="B11" s="34">
        <v>2021</v>
      </c>
      <c r="C11" s="36" t="s">
        <v>24</v>
      </c>
      <c r="D11" s="35"/>
      <c r="E11" s="37">
        <v>1.7205999999999999</v>
      </c>
      <c r="F11" s="8" t="s">
        <v>47</v>
      </c>
    </row>
    <row r="12" spans="1:6" x14ac:dyDescent="0.35">
      <c r="A12" s="38">
        <v>2022</v>
      </c>
      <c r="B12" s="34">
        <v>2022</v>
      </c>
      <c r="C12" s="36" t="s">
        <v>24</v>
      </c>
      <c r="D12" s="35"/>
      <c r="E12" s="37">
        <v>1.7203999999999999</v>
      </c>
      <c r="F12" s="8" t="s">
        <v>48</v>
      </c>
    </row>
    <row r="13" spans="1:6" x14ac:dyDescent="0.35">
      <c r="A13" s="38">
        <v>2023</v>
      </c>
      <c r="B13" s="34">
        <v>2023</v>
      </c>
      <c r="C13" s="36" t="s">
        <v>24</v>
      </c>
      <c r="D13" s="35"/>
      <c r="E13" s="37">
        <v>1.7751999999999999</v>
      </c>
      <c r="F13" s="8" t="s">
        <v>49</v>
      </c>
    </row>
    <row r="14" spans="1:6" x14ac:dyDescent="0.35">
      <c r="A14" s="38">
        <v>2024</v>
      </c>
      <c r="B14" s="34">
        <v>2024</v>
      </c>
      <c r="C14" s="36" t="s">
        <v>24</v>
      </c>
      <c r="D14" s="35"/>
      <c r="E14" s="37">
        <v>1.8928950142630316</v>
      </c>
      <c r="F14" s="8" t="s">
        <v>50</v>
      </c>
    </row>
    <row r="15" spans="1:6" x14ac:dyDescent="0.35">
      <c r="A15" s="38">
        <v>2025</v>
      </c>
      <c r="B15" s="34">
        <v>2025</v>
      </c>
      <c r="C15" s="34" t="s">
        <v>24</v>
      </c>
      <c r="E15" s="37">
        <v>1.9320423176804231</v>
      </c>
      <c r="F15" s="8" t="s">
        <v>52</v>
      </c>
    </row>
    <row r="16" spans="1:6" x14ac:dyDescent="0.35">
      <c r="A16" s="30" t="s">
        <v>51</v>
      </c>
      <c r="B16" s="21">
        <v>2026</v>
      </c>
      <c r="C16" s="21" t="s">
        <v>24</v>
      </c>
      <c r="D16" s="18"/>
      <c r="E16" s="26">
        <f>'2026 Escalator'!F33</f>
        <v>1.9611475701585921</v>
      </c>
    </row>
    <row r="17" spans="1:6" x14ac:dyDescent="0.35">
      <c r="A17" s="18"/>
      <c r="B17" s="21"/>
      <c r="C17" s="21"/>
      <c r="E17" s="21"/>
      <c r="F17" s="20"/>
    </row>
    <row r="18" spans="1:6" x14ac:dyDescent="0.35">
      <c r="A18" s="19" t="s">
        <v>53</v>
      </c>
      <c r="B18" s="20"/>
      <c r="C18" s="24"/>
      <c r="D18" s="20"/>
      <c r="E18" s="28">
        <f>ROUND($E$16/E$8,4)</f>
        <v>1.2129000000000001</v>
      </c>
      <c r="F18" s="20"/>
    </row>
    <row r="20" spans="1:6" x14ac:dyDescent="0.35">
      <c r="A20" s="9"/>
    </row>
    <row r="21" spans="1:6" x14ac:dyDescent="0.35">
      <c r="A21" s="9"/>
    </row>
    <row r="22" spans="1:6" x14ac:dyDescent="0.35">
      <c r="A22" s="9"/>
      <c r="E22" s="8"/>
    </row>
    <row r="23" spans="1:6" x14ac:dyDescent="0.35">
      <c r="A23" s="9"/>
      <c r="E23" s="8"/>
    </row>
    <row r="24" spans="1:6" x14ac:dyDescent="0.35">
      <c r="A24" s="9"/>
      <c r="E24" s="8"/>
    </row>
    <row r="26" spans="1:6" x14ac:dyDescent="0.35">
      <c r="A26" s="9"/>
    </row>
  </sheetData>
  <phoneticPr fontId="9" type="noConversion"/>
  <pageMargins left="0.25" right="0.25" top="0.75" bottom="0.75" header="0.3" footer="0.3"/>
  <pageSetup orientation="landscape" r:id="rId1"/>
  <headerFooter>
    <oddFooter>&amp;L&amp;A&amp;CConfidentiality: Public&amp;R&amp;P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32F59-D0FE-456F-B8B8-79C5E8ADC51B}">
  <sheetPr>
    <pageSetUpPr fitToPage="1"/>
  </sheetPr>
  <dimension ref="A1:J45"/>
  <sheetViews>
    <sheetView zoomScale="85" zoomScaleNormal="85" workbookViewId="0"/>
  </sheetViews>
  <sheetFormatPr defaultColWidth="17.53125" defaultRowHeight="12.75" x14ac:dyDescent="0.35"/>
  <cols>
    <col min="1" max="1" width="8.1328125" style="9" customWidth="1"/>
    <col min="2" max="2" width="8.86328125" style="15" customWidth="1"/>
    <col min="3" max="3" width="23.1328125" style="9" customWidth="1"/>
    <col min="4" max="4" width="23.53125" style="9" customWidth="1"/>
    <col min="5" max="5" width="23.86328125" style="9" customWidth="1"/>
    <col min="6" max="6" width="11" style="9" customWidth="1"/>
    <col min="7" max="7" width="12.53125" style="9" customWidth="1"/>
    <col min="8" max="8" width="13.1328125" style="9" customWidth="1"/>
    <col min="9" max="9" width="9.46484375" style="9" customWidth="1"/>
    <col min="10" max="10" width="6.86328125" style="9" customWidth="1"/>
    <col min="11" max="11" width="8.53125" style="9" customWidth="1"/>
    <col min="12" max="12" width="7.86328125" style="9" customWidth="1"/>
    <col min="13" max="13" width="4.46484375" style="9" bestFit="1" customWidth="1"/>
    <col min="14" max="14" width="6.1328125" style="9" bestFit="1" customWidth="1"/>
    <col min="15" max="15" width="8.46484375" style="9" bestFit="1" customWidth="1"/>
    <col min="16" max="16" width="3.53125" style="9" bestFit="1" customWidth="1"/>
    <col min="17" max="17" width="6.1328125" style="9" bestFit="1" customWidth="1"/>
    <col min="18" max="18" width="8.46484375" style="9" bestFit="1" customWidth="1"/>
    <col min="19" max="19" width="3.53125" style="9" bestFit="1" customWidth="1"/>
    <col min="20" max="20" width="6.46484375" style="9" bestFit="1" customWidth="1"/>
    <col min="21" max="21" width="8.46484375" style="9" bestFit="1" customWidth="1"/>
    <col min="22" max="22" width="4.46484375" style="9" bestFit="1" customWidth="1"/>
    <col min="23" max="23" width="6.1328125" style="9" bestFit="1" customWidth="1"/>
    <col min="24" max="24" width="8.46484375" style="9" bestFit="1" customWidth="1"/>
    <col min="25" max="25" width="3.53125" style="9" bestFit="1" customWidth="1"/>
    <col min="26" max="26" width="6.1328125" style="9" bestFit="1" customWidth="1"/>
    <col min="27" max="27" width="8.46484375" style="9" bestFit="1" customWidth="1"/>
    <col min="28" max="28" width="3.53125" style="9" bestFit="1" customWidth="1"/>
    <col min="29" max="29" width="6.46484375" style="9" bestFit="1" customWidth="1"/>
    <col min="30" max="30" width="8.46484375" style="9" bestFit="1" customWidth="1"/>
    <col min="31" max="31" width="4.46484375" style="9" bestFit="1" customWidth="1"/>
    <col min="32" max="32" width="6.46484375" style="9" bestFit="1" customWidth="1"/>
    <col min="33" max="33" width="8.46484375" style="9" bestFit="1" customWidth="1"/>
    <col min="34" max="34" width="4.46484375" style="9" bestFit="1" customWidth="1"/>
    <col min="35" max="35" width="6.1328125" style="9" bestFit="1" customWidth="1"/>
    <col min="36" max="36" width="8.46484375" style="9" bestFit="1" customWidth="1"/>
    <col min="37" max="37" width="3.53125" style="9" bestFit="1" customWidth="1"/>
    <col min="38" max="38" width="6.1328125" style="9" bestFit="1" customWidth="1"/>
    <col min="39" max="39" width="8.46484375" style="9" bestFit="1" customWidth="1"/>
    <col min="40" max="40" width="4.46484375" style="9" bestFit="1" customWidth="1"/>
    <col min="41" max="41" width="6.1328125" style="9" bestFit="1" customWidth="1"/>
    <col min="42" max="42" width="8.46484375" style="9" bestFit="1" customWidth="1"/>
    <col min="43" max="43" width="3.53125" style="9" bestFit="1" customWidth="1"/>
    <col min="44" max="44" width="6.1328125" style="9" bestFit="1" customWidth="1"/>
    <col min="45" max="45" width="8.46484375" style="9" bestFit="1" customWidth="1"/>
    <col min="46" max="46" width="3.53125" style="9" bestFit="1" customWidth="1"/>
    <col min="47" max="47" width="6.1328125" style="9" bestFit="1" customWidth="1"/>
    <col min="48" max="48" width="8.46484375" style="9" bestFit="1" customWidth="1"/>
    <col min="49" max="49" width="4.46484375" style="9" bestFit="1" customWidth="1"/>
    <col min="50" max="50" width="6.1328125" style="9" bestFit="1" customWidth="1"/>
    <col min="51" max="51" width="8.46484375" style="9" bestFit="1" customWidth="1"/>
    <col min="52" max="52" width="3.53125" style="9" bestFit="1" customWidth="1"/>
    <col min="53" max="53" width="6.1328125" style="9" bestFit="1" customWidth="1"/>
    <col min="54" max="54" width="8.46484375" style="9" bestFit="1" customWidth="1"/>
    <col min="55" max="55" width="3.53125" style="9" bestFit="1" customWidth="1"/>
    <col min="56" max="56" width="6.1328125" style="9" bestFit="1" customWidth="1"/>
    <col min="57" max="57" width="8.46484375" style="9" bestFit="1" customWidth="1"/>
    <col min="58" max="58" width="4.46484375" style="9" bestFit="1" customWidth="1"/>
    <col min="59" max="59" width="6.1328125" style="9" bestFit="1" customWidth="1"/>
    <col min="60" max="60" width="8.46484375" style="9" bestFit="1" customWidth="1"/>
    <col min="61" max="61" width="3.53125" style="9" bestFit="1" customWidth="1"/>
    <col min="62" max="62" width="6.1328125" style="9" bestFit="1" customWidth="1"/>
    <col min="63" max="63" width="8.46484375" style="9" bestFit="1" customWidth="1"/>
    <col min="64" max="64" width="3.53125" style="9" bestFit="1" customWidth="1"/>
    <col min="65" max="65" width="6.1328125" style="9" bestFit="1" customWidth="1"/>
    <col min="66" max="66" width="8.46484375" style="9" bestFit="1" customWidth="1"/>
    <col min="67" max="16384" width="17.53125" style="9"/>
  </cols>
  <sheetData>
    <row r="1" spans="1:10" s="8" customFormat="1" ht="13.15" x14ac:dyDescent="0.4">
      <c r="A1" s="6" t="str">
        <f>Applicant</f>
        <v>Alberta Electric System Operator</v>
      </c>
      <c r="B1" s="15"/>
    </row>
    <row r="2" spans="1:10" s="8" customFormat="1" ht="13.15" x14ac:dyDescent="0.4">
      <c r="A2" s="6" t="str">
        <f>Application</f>
        <v>2026 ISO Tariff Update Application</v>
      </c>
      <c r="B2" s="15"/>
    </row>
    <row r="3" spans="1:10" s="8" customFormat="1" ht="13.15" x14ac:dyDescent="0.4">
      <c r="A3" s="6" t="str">
        <f>ApplicationSection</f>
        <v>Appendix C — 2026 Escalation Factor and Investment Levels</v>
      </c>
      <c r="B3" s="15"/>
    </row>
    <row r="4" spans="1:10" s="8" customFormat="1" ht="13.15" x14ac:dyDescent="0.4">
      <c r="A4" s="7" t="str">
        <f>TableDate</f>
        <v>November 7, 2025</v>
      </c>
      <c r="B4" s="15"/>
    </row>
    <row r="5" spans="1:10" s="8" customFormat="1" ht="13.15" x14ac:dyDescent="0.4">
      <c r="A5" s="6"/>
      <c r="B5" s="15"/>
    </row>
    <row r="6" spans="1:10" ht="13.15" x14ac:dyDescent="0.4">
      <c r="E6" s="10"/>
      <c r="F6" s="10"/>
      <c r="G6" s="10"/>
      <c r="H6" s="10"/>
      <c r="I6" s="3"/>
      <c r="J6" s="3"/>
    </row>
    <row r="7" spans="1:10" s="11" customFormat="1" ht="39.4" x14ac:dyDescent="0.4">
      <c r="A7" s="11" t="s">
        <v>0</v>
      </c>
      <c r="B7" s="16" t="s">
        <v>22</v>
      </c>
      <c r="C7" s="11" t="s">
        <v>11</v>
      </c>
      <c r="D7" s="11" t="s">
        <v>10</v>
      </c>
      <c r="E7" s="11" t="s">
        <v>25</v>
      </c>
      <c r="F7" s="11" t="s">
        <v>33</v>
      </c>
    </row>
    <row r="8" spans="1:10" ht="13.15" x14ac:dyDescent="0.4">
      <c r="A8" s="3">
        <v>2001</v>
      </c>
      <c r="B8" s="15" t="s">
        <v>23</v>
      </c>
      <c r="C8" s="12">
        <v>1.8534462712999841E-2</v>
      </c>
      <c r="D8" s="12">
        <v>2.2565006610841848E-2</v>
      </c>
      <c r="E8" s="13">
        <f t="shared" ref="E8:E28" si="0">(65%*C8+35%*D8)</f>
        <v>1.9945153077244544E-2</v>
      </c>
      <c r="F8" s="29">
        <v>1</v>
      </c>
    </row>
    <row r="9" spans="1:10" ht="13.15" x14ac:dyDescent="0.4">
      <c r="A9" s="3">
        <v>2002</v>
      </c>
      <c r="B9" s="15" t="s">
        <v>23</v>
      </c>
      <c r="C9" s="12">
        <v>2.5779143451246201E-2</v>
      </c>
      <c r="D9" s="12">
        <v>3.4307387294198584E-2</v>
      </c>
      <c r="E9" s="13">
        <f t="shared" si="0"/>
        <v>2.8764028796279532E-2</v>
      </c>
      <c r="F9" s="29">
        <f t="shared" ref="F9:F29" si="1">F8*(1+E9)</f>
        <v>1.0287640287962796</v>
      </c>
    </row>
    <row r="10" spans="1:10" ht="13.15" x14ac:dyDescent="0.4">
      <c r="A10" s="3">
        <v>2003</v>
      </c>
      <c r="B10" s="15" t="s">
        <v>23</v>
      </c>
      <c r="C10" s="12">
        <v>3.4879426395664152E-2</v>
      </c>
      <c r="D10" s="12">
        <v>4.4170347528960936E-2</v>
      </c>
      <c r="E10" s="13">
        <f t="shared" si="0"/>
        <v>3.813124879231803E-2</v>
      </c>
      <c r="F10" s="29">
        <f t="shared" si="1"/>
        <v>1.0679920859268979</v>
      </c>
    </row>
    <row r="11" spans="1:10" ht="13.15" x14ac:dyDescent="0.4">
      <c r="A11" s="3">
        <v>2004</v>
      </c>
      <c r="B11" s="15" t="s">
        <v>23</v>
      </c>
      <c r="C11" s="12">
        <v>3.3410909665809674E-2</v>
      </c>
      <c r="D11" s="12">
        <v>1.4047410008779647E-2</v>
      </c>
      <c r="E11" s="13">
        <f t="shared" si="0"/>
        <v>2.6633684785849165E-2</v>
      </c>
      <c r="F11" s="29">
        <f t="shared" si="1"/>
        <v>1.0964366504972565</v>
      </c>
    </row>
    <row r="12" spans="1:10" ht="13.15" x14ac:dyDescent="0.4">
      <c r="A12" s="3">
        <v>2005</v>
      </c>
      <c r="B12" s="15" t="s">
        <v>23</v>
      </c>
      <c r="C12" s="12">
        <v>5.6783757363867579E-2</v>
      </c>
      <c r="D12" s="12">
        <v>2.1408894136166718E-2</v>
      </c>
      <c r="E12" s="13">
        <f t="shared" si="0"/>
        <v>4.4402555234172275E-2</v>
      </c>
      <c r="F12" s="29">
        <f t="shared" si="1"/>
        <v>1.1451212394317316</v>
      </c>
    </row>
    <row r="13" spans="1:10" ht="13.15" x14ac:dyDescent="0.4">
      <c r="A13" s="3">
        <v>2006</v>
      </c>
      <c r="B13" s="15" t="s">
        <v>23</v>
      </c>
      <c r="C13" s="12">
        <v>4.9882484182200697E-2</v>
      </c>
      <c r="D13" s="12">
        <v>3.8837944054866458E-2</v>
      </c>
      <c r="E13" s="13">
        <f t="shared" si="0"/>
        <v>4.6016895137633719E-2</v>
      </c>
      <c r="F13" s="29">
        <f t="shared" si="1"/>
        <v>1.1978161634265387</v>
      </c>
    </row>
    <row r="14" spans="1:10" ht="13.15" x14ac:dyDescent="0.4">
      <c r="A14" s="3">
        <v>2007</v>
      </c>
      <c r="B14" s="15" t="s">
        <v>23</v>
      </c>
      <c r="C14" s="12">
        <v>5.9059524895823987E-2</v>
      </c>
      <c r="D14" s="12">
        <v>4.9328684815666275E-2</v>
      </c>
      <c r="E14" s="13">
        <f t="shared" si="0"/>
        <v>5.5653730867768786E-2</v>
      </c>
      <c r="F14" s="29">
        <f t="shared" si="1"/>
        <v>1.2644791018149426</v>
      </c>
    </row>
    <row r="15" spans="1:10" ht="13.15" x14ac:dyDescent="0.4">
      <c r="A15" s="3">
        <v>2008</v>
      </c>
      <c r="B15" s="15" t="s">
        <v>23</v>
      </c>
      <c r="C15" s="12">
        <v>5.9204775977659135E-2</v>
      </c>
      <c r="D15" s="12">
        <v>3.1811112682030261E-2</v>
      </c>
      <c r="E15" s="13">
        <f t="shared" si="0"/>
        <v>4.9616993824189028E-2</v>
      </c>
      <c r="F15" s="29">
        <f t="shared" si="1"/>
        <v>1.3272187536005107</v>
      </c>
    </row>
    <row r="16" spans="1:10" ht="13.15" x14ac:dyDescent="0.4">
      <c r="A16" s="3">
        <v>2009</v>
      </c>
      <c r="B16" s="15" t="s">
        <v>23</v>
      </c>
      <c r="C16" s="12">
        <v>2.8452536324886892E-2</v>
      </c>
      <c r="D16" s="12">
        <v>-1.4387503425595822E-3</v>
      </c>
      <c r="E16" s="13">
        <f t="shared" si="0"/>
        <v>1.7990585991280627E-2</v>
      </c>
      <c r="F16" s="29">
        <f t="shared" si="1"/>
        <v>1.3510961967164008</v>
      </c>
    </row>
    <row r="17" spans="1:6" ht="13.15" x14ac:dyDescent="0.4">
      <c r="A17" s="3">
        <v>2010</v>
      </c>
      <c r="B17" s="15" t="s">
        <v>23</v>
      </c>
      <c r="C17" s="12">
        <v>4.4827064973231009E-2</v>
      </c>
      <c r="D17" s="12">
        <v>9.948542024013917E-3</v>
      </c>
      <c r="E17" s="13">
        <f t="shared" si="0"/>
        <v>3.2619581941005032E-2</v>
      </c>
      <c r="F17" s="29">
        <f t="shared" si="1"/>
        <v>1.3951683898153717</v>
      </c>
    </row>
    <row r="18" spans="1:6" ht="13.15" x14ac:dyDescent="0.4">
      <c r="A18" s="3">
        <v>2011</v>
      </c>
      <c r="B18" s="15" t="s">
        <v>23</v>
      </c>
      <c r="C18" s="12">
        <v>4.3836614259327181E-2</v>
      </c>
      <c r="D18" s="12">
        <v>2.4388586956521449E-2</v>
      </c>
      <c r="E18" s="13">
        <f t="shared" si="0"/>
        <v>3.7029804703345173E-2</v>
      </c>
      <c r="F18" s="29">
        <f t="shared" si="1"/>
        <v>1.4468312028185155</v>
      </c>
    </row>
    <row r="19" spans="1:6" ht="13.15" x14ac:dyDescent="0.4">
      <c r="A19" s="3">
        <v>2012</v>
      </c>
      <c r="B19" s="15" t="s">
        <v>23</v>
      </c>
      <c r="C19" s="12">
        <v>3.4522714984339231E-2</v>
      </c>
      <c r="D19" s="12">
        <v>1.1207639763910173E-2</v>
      </c>
      <c r="E19" s="13">
        <f t="shared" si="0"/>
        <v>2.6362438657189062E-2</v>
      </c>
      <c r="F19" s="29">
        <f t="shared" si="1"/>
        <v>1.4849732016501256</v>
      </c>
    </row>
    <row r="20" spans="1:6" ht="13.15" x14ac:dyDescent="0.4">
      <c r="A20" s="3">
        <v>2013</v>
      </c>
      <c r="B20" s="15" t="s">
        <v>23</v>
      </c>
      <c r="C20" s="12">
        <v>3.5243158868779365E-2</v>
      </c>
      <c r="D20" s="12">
        <v>1.4362539349422786E-2</v>
      </c>
      <c r="E20" s="13">
        <f t="shared" si="0"/>
        <v>2.7934942037004563E-2</v>
      </c>
      <c r="F20" s="29">
        <f t="shared" si="1"/>
        <v>1.5264558419647269</v>
      </c>
    </row>
    <row r="21" spans="1:6" ht="13.15" x14ac:dyDescent="0.4">
      <c r="A21" s="3">
        <v>2014</v>
      </c>
      <c r="B21" s="15" t="s">
        <v>23</v>
      </c>
      <c r="C21" s="12">
        <v>3.7628498704761711E-2</v>
      </c>
      <c r="D21" s="12">
        <v>2.5667550268313216E-2</v>
      </c>
      <c r="E21" s="13">
        <f t="shared" si="0"/>
        <v>3.3442166752004739E-2</v>
      </c>
      <c r="F21" s="29">
        <f t="shared" si="1"/>
        <v>1.5775038327712834</v>
      </c>
    </row>
    <row r="22" spans="1:6" ht="13.15" x14ac:dyDescent="0.4">
      <c r="A22" s="3">
        <v>2015</v>
      </c>
      <c r="B22" s="15" t="s">
        <v>23</v>
      </c>
      <c r="C22" s="12">
        <v>-3.0106351120397969E-3</v>
      </c>
      <c r="D22" s="12">
        <v>1.1535552193646034E-2</v>
      </c>
      <c r="E22" s="13">
        <f t="shared" si="0"/>
        <v>2.0805304449502439E-3</v>
      </c>
      <c r="F22" s="29">
        <f t="shared" si="1"/>
        <v>1.5807858775223897</v>
      </c>
    </row>
    <row r="23" spans="1:6" ht="13.15" x14ac:dyDescent="0.35">
      <c r="A23" s="16">
        <v>2016</v>
      </c>
      <c r="B23" s="15" t="s">
        <v>23</v>
      </c>
      <c r="C23" s="12">
        <v>-2.3784709216783773E-2</v>
      </c>
      <c r="D23" s="12">
        <v>1.0780831308032627E-2</v>
      </c>
      <c r="E23" s="13">
        <f t="shared" si="0"/>
        <v>-1.1686770033098034E-2</v>
      </c>
      <c r="F23" s="29">
        <f t="shared" si="1"/>
        <v>1.5623115965002166</v>
      </c>
    </row>
    <row r="24" spans="1:6" ht="13.15" x14ac:dyDescent="0.35">
      <c r="A24" s="16">
        <v>2017</v>
      </c>
      <c r="B24" s="15" t="s">
        <v>23</v>
      </c>
      <c r="C24" s="12">
        <v>1.0172426124375879E-2</v>
      </c>
      <c r="D24" s="12">
        <v>1.5413070283600354E-2</v>
      </c>
      <c r="E24" s="13">
        <f t="shared" si="0"/>
        <v>1.2006651580104446E-2</v>
      </c>
      <c r="F24" s="29">
        <f t="shared" si="1"/>
        <v>1.5810697274989514</v>
      </c>
    </row>
    <row r="25" spans="1:6" ht="13.15" x14ac:dyDescent="0.35">
      <c r="A25" s="16">
        <v>2018</v>
      </c>
      <c r="B25" s="15" t="s">
        <v>23</v>
      </c>
      <c r="C25" s="12">
        <v>1.6941947482619599E-2</v>
      </c>
      <c r="D25" s="12">
        <v>2.4650637522768599E-2</v>
      </c>
      <c r="E25" s="33">
        <f t="shared" si="0"/>
        <v>1.9639988996671749E-2</v>
      </c>
      <c r="F25" s="29">
        <f>F24*(1+E25)</f>
        <v>1.6121219195500018</v>
      </c>
    </row>
    <row r="26" spans="1:6" ht="13.15" x14ac:dyDescent="0.35">
      <c r="A26" s="16">
        <v>2019</v>
      </c>
      <c r="B26" s="15" t="s">
        <v>23</v>
      </c>
      <c r="C26" s="12">
        <v>1.4179178133091899E-2</v>
      </c>
      <c r="D26" s="12">
        <v>1.73029194839819E-2</v>
      </c>
      <c r="E26" s="33">
        <f t="shared" si="0"/>
        <v>1.5272487605903398E-2</v>
      </c>
      <c r="F26" s="29">
        <f t="shared" si="1"/>
        <v>1.6367430315855345</v>
      </c>
    </row>
    <row r="27" spans="1:6" ht="13.15" x14ac:dyDescent="0.35">
      <c r="A27" s="16">
        <v>2020</v>
      </c>
      <c r="B27" s="15" t="s">
        <v>23</v>
      </c>
      <c r="C27" s="12">
        <v>3.2158022260163538E-2</v>
      </c>
      <c r="D27" s="12">
        <v>1.1125349487418466E-2</v>
      </c>
      <c r="E27" s="33">
        <f t="shared" si="0"/>
        <v>2.4796586789702764E-2</v>
      </c>
      <c r="F27" s="29">
        <f t="shared" si="1"/>
        <v>1.6773286722206866</v>
      </c>
    </row>
    <row r="28" spans="1:6" ht="13.15" x14ac:dyDescent="0.35">
      <c r="A28" s="16">
        <v>2021</v>
      </c>
      <c r="B28" s="15" t="s">
        <v>23</v>
      </c>
      <c r="C28" s="12">
        <v>2.0199999999999999E-2</v>
      </c>
      <c r="D28" s="12">
        <v>3.1899999999999998E-2</v>
      </c>
      <c r="E28" s="33">
        <f t="shared" si="0"/>
        <v>2.4294999999999997E-2</v>
      </c>
      <c r="F28" s="29">
        <f t="shared" si="1"/>
        <v>1.718079372312288</v>
      </c>
    </row>
    <row r="29" spans="1:6" ht="13.15" x14ac:dyDescent="0.35">
      <c r="A29" s="16">
        <v>2022</v>
      </c>
      <c r="B29" s="15" t="s">
        <v>23</v>
      </c>
      <c r="C29" s="12">
        <v>2.4756401117438744E-2</v>
      </c>
      <c r="D29" s="12">
        <v>6.4705225547119244E-2</v>
      </c>
      <c r="E29" s="33">
        <v>3.873848966782692E-2</v>
      </c>
      <c r="F29" s="29">
        <f t="shared" si="1"/>
        <v>1.7846351723251141</v>
      </c>
    </row>
    <row r="30" spans="1:6" ht="13.15" x14ac:dyDescent="0.35">
      <c r="A30" s="16">
        <v>2023</v>
      </c>
      <c r="B30" s="15" t="s">
        <v>23</v>
      </c>
      <c r="C30" s="12">
        <v>2.1246543457934666E-2</v>
      </c>
      <c r="D30" s="12">
        <v>3.2824707671333456E-2</v>
      </c>
      <c r="E30" s="33">
        <v>2.5298900932624241E-2</v>
      </c>
      <c r="F30" s="29">
        <v>1.8297844807506436</v>
      </c>
    </row>
    <row r="31" spans="1:6" ht="13.15" x14ac:dyDescent="0.35">
      <c r="A31" s="16">
        <v>2024</v>
      </c>
      <c r="B31" s="15" t="s">
        <v>23</v>
      </c>
      <c r="C31" s="12">
        <v>3.4966397194896096E-2</v>
      </c>
      <c r="D31" s="12">
        <v>2.9039955323145739E-2</v>
      </c>
      <c r="E31" s="33">
        <v>3.2892142539783467E-2</v>
      </c>
      <c r="F31" s="29">
        <v>1.8899700127085775</v>
      </c>
    </row>
    <row r="32" spans="1:6" ht="13.15" x14ac:dyDescent="0.35">
      <c r="A32" s="16">
        <v>2025</v>
      </c>
      <c r="B32" s="15" t="s">
        <v>24</v>
      </c>
      <c r="C32" s="40">
        <v>1.9314755849606933E-2</v>
      </c>
      <c r="D32" s="40">
        <v>2.2818604804700961E-2</v>
      </c>
      <c r="E32" s="41">
        <f t="shared" ref="E32" si="2">(65%*C32+35%*D32)</f>
        <v>2.0541102983889843E-2</v>
      </c>
      <c r="F32" s="42">
        <f t="shared" ref="F32" si="3">F31*(1+E32)</f>
        <v>1.9287920813760877</v>
      </c>
    </row>
    <row r="33" spans="1:7" ht="13.15" x14ac:dyDescent="0.35">
      <c r="A33" s="16">
        <v>2026</v>
      </c>
      <c r="B33" s="15" t="s">
        <v>24</v>
      </c>
      <c r="C33" s="40">
        <v>2.6196245094024486E-2</v>
      </c>
      <c r="D33" s="40">
        <v>-7.2159563585546193E-4</v>
      </c>
      <c r="E33" s="41">
        <f t="shared" ref="E33" si="4">(65%*C33+35%*D33)</f>
        <v>1.6775000838566503E-2</v>
      </c>
      <c r="F33" s="42">
        <f t="shared" ref="F33" si="5">F32*(1+E33)</f>
        <v>1.9611475701585921</v>
      </c>
    </row>
    <row r="34" spans="1:7" ht="13.15" x14ac:dyDescent="0.35">
      <c r="A34" s="16"/>
      <c r="C34" s="12"/>
      <c r="D34" s="12"/>
      <c r="E34" s="13"/>
      <c r="F34" s="29"/>
    </row>
    <row r="35" spans="1:7" x14ac:dyDescent="0.35">
      <c r="A35" s="9" t="s">
        <v>19</v>
      </c>
    </row>
    <row r="36" spans="1:7" ht="13.15" x14ac:dyDescent="0.4">
      <c r="A36" s="14" t="s">
        <v>12</v>
      </c>
      <c r="B36" s="17" t="s">
        <v>34</v>
      </c>
      <c r="F36" s="11"/>
      <c r="G36" s="11"/>
    </row>
    <row r="37" spans="1:7" x14ac:dyDescent="0.35">
      <c r="A37" s="14" t="s">
        <v>13</v>
      </c>
      <c r="B37" s="17" t="s">
        <v>35</v>
      </c>
    </row>
    <row r="38" spans="1:7" ht="12.6" customHeight="1" x14ac:dyDescent="0.35">
      <c r="A38" s="14" t="s">
        <v>14</v>
      </c>
      <c r="B38" s="44" t="s">
        <v>36</v>
      </c>
      <c r="C38" s="44"/>
      <c r="D38" s="44"/>
      <c r="E38" s="44"/>
      <c r="F38" s="44"/>
    </row>
    <row r="39" spans="1:7" x14ac:dyDescent="0.35">
      <c r="A39" s="14"/>
      <c r="B39" s="44"/>
      <c r="C39" s="44"/>
      <c r="D39" s="44"/>
      <c r="E39" s="44"/>
      <c r="F39" s="44"/>
    </row>
    <row r="40" spans="1:7" ht="12.75" customHeight="1" x14ac:dyDescent="0.35">
      <c r="A40" s="14" t="s">
        <v>15</v>
      </c>
      <c r="B40" s="44" t="s">
        <v>37</v>
      </c>
      <c r="C40" s="44"/>
      <c r="D40" s="44"/>
      <c r="E40" s="44"/>
      <c r="F40" s="44"/>
    </row>
    <row r="41" spans="1:7" x14ac:dyDescent="0.35">
      <c r="A41" s="14"/>
      <c r="B41" s="44"/>
      <c r="C41" s="44"/>
      <c r="D41" s="44"/>
      <c r="E41" s="44"/>
      <c r="F41" s="44"/>
    </row>
    <row r="42" spans="1:7" x14ac:dyDescent="0.35">
      <c r="A42" s="14" t="s">
        <v>16</v>
      </c>
      <c r="B42" s="17" t="s">
        <v>57</v>
      </c>
    </row>
    <row r="43" spans="1:7" x14ac:dyDescent="0.35">
      <c r="A43" s="14" t="s">
        <v>17</v>
      </c>
      <c r="B43" s="17" t="s">
        <v>58</v>
      </c>
    </row>
    <row r="44" spans="1:7" ht="12.75" customHeight="1" x14ac:dyDescent="0.35">
      <c r="A44" s="14" t="s">
        <v>18</v>
      </c>
      <c r="B44" s="44" t="s">
        <v>21</v>
      </c>
      <c r="C44" s="44"/>
      <c r="D44" s="44"/>
      <c r="E44" s="44"/>
      <c r="F44" s="44"/>
    </row>
    <row r="45" spans="1:7" x14ac:dyDescent="0.35">
      <c r="A45" s="14"/>
      <c r="B45" s="44"/>
      <c r="C45" s="44"/>
      <c r="D45" s="44"/>
      <c r="E45" s="44"/>
      <c r="F45" s="44"/>
    </row>
  </sheetData>
  <mergeCells count="3">
    <mergeCell ref="B38:F39"/>
    <mergeCell ref="B40:F41"/>
    <mergeCell ref="B44:F45"/>
  </mergeCells>
  <pageMargins left="0.25" right="0.25" top="0.75" bottom="0.75" header="0.3" footer="0.3"/>
  <pageSetup orientation="portrait" r:id="rId1"/>
  <headerFooter alignWithMargins="0">
    <oddFooter>&amp;L&amp;A&amp;CConfidentiality: Public&amp;R&amp;P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8"/>
  <sheetViews>
    <sheetView zoomScaleNormal="100" workbookViewId="0"/>
  </sheetViews>
  <sheetFormatPr defaultColWidth="17.53125" defaultRowHeight="12.75" x14ac:dyDescent="0.35"/>
  <cols>
    <col min="1" max="1" width="8.1328125" style="9" customWidth="1"/>
    <col min="2" max="2" width="8.86328125" style="15" customWidth="1"/>
    <col min="3" max="3" width="23.1328125" style="9" customWidth="1"/>
    <col min="4" max="4" width="23.53125" style="9" customWidth="1"/>
    <col min="5" max="5" width="23.86328125" style="9" customWidth="1"/>
    <col min="6" max="6" width="11.86328125" style="9" customWidth="1"/>
    <col min="7" max="7" width="12.53125" style="9" customWidth="1"/>
    <col min="8" max="8" width="13.1328125" style="9" customWidth="1"/>
    <col min="9" max="9" width="9.46484375" style="9" customWidth="1"/>
    <col min="10" max="10" width="6.86328125" style="9" customWidth="1"/>
    <col min="11" max="11" width="8.53125" style="9" customWidth="1"/>
    <col min="12" max="12" width="7.86328125" style="9" customWidth="1"/>
    <col min="13" max="13" width="4.46484375" style="9" bestFit="1" customWidth="1"/>
    <col min="14" max="14" width="6.1328125" style="9" bestFit="1" customWidth="1"/>
    <col min="15" max="15" width="8.46484375" style="9" bestFit="1" customWidth="1"/>
    <col min="16" max="16" width="3.53125" style="9" bestFit="1" customWidth="1"/>
    <col min="17" max="17" width="6.1328125" style="9" bestFit="1" customWidth="1"/>
    <col min="18" max="18" width="8.46484375" style="9" bestFit="1" customWidth="1"/>
    <col min="19" max="19" width="3.53125" style="9" bestFit="1" customWidth="1"/>
    <col min="20" max="20" width="6.46484375" style="9" bestFit="1" customWidth="1"/>
    <col min="21" max="21" width="8.46484375" style="9" bestFit="1" customWidth="1"/>
    <col min="22" max="22" width="4.46484375" style="9" bestFit="1" customWidth="1"/>
    <col min="23" max="23" width="6.1328125" style="9" bestFit="1" customWidth="1"/>
    <col min="24" max="24" width="8.46484375" style="9" bestFit="1" customWidth="1"/>
    <col min="25" max="25" width="3.53125" style="9" bestFit="1" customWidth="1"/>
    <col min="26" max="26" width="6.1328125" style="9" bestFit="1" customWidth="1"/>
    <col min="27" max="27" width="8.46484375" style="9" bestFit="1" customWidth="1"/>
    <col min="28" max="28" width="3.53125" style="9" bestFit="1" customWidth="1"/>
    <col min="29" max="29" width="6.46484375" style="9" bestFit="1" customWidth="1"/>
    <col min="30" max="30" width="8.46484375" style="9" bestFit="1" customWidth="1"/>
    <col min="31" max="31" width="4.46484375" style="9" bestFit="1" customWidth="1"/>
    <col min="32" max="32" width="6.46484375" style="9" bestFit="1" customWidth="1"/>
    <col min="33" max="33" width="8.46484375" style="9" bestFit="1" customWidth="1"/>
    <col min="34" max="34" width="4.46484375" style="9" bestFit="1" customWidth="1"/>
    <col min="35" max="35" width="6.1328125" style="9" bestFit="1" customWidth="1"/>
    <col min="36" max="36" width="8.46484375" style="9" bestFit="1" customWidth="1"/>
    <col min="37" max="37" width="3.53125" style="9" bestFit="1" customWidth="1"/>
    <col min="38" max="38" width="6.1328125" style="9" bestFit="1" customWidth="1"/>
    <col min="39" max="39" width="8.46484375" style="9" bestFit="1" customWidth="1"/>
    <col min="40" max="40" width="4.46484375" style="9" bestFit="1" customWidth="1"/>
    <col min="41" max="41" width="6.1328125" style="9" bestFit="1" customWidth="1"/>
    <col min="42" max="42" width="8.46484375" style="9" bestFit="1" customWidth="1"/>
    <col min="43" max="43" width="3.53125" style="9" bestFit="1" customWidth="1"/>
    <col min="44" max="44" width="6.1328125" style="9" bestFit="1" customWidth="1"/>
    <col min="45" max="45" width="8.46484375" style="9" bestFit="1" customWidth="1"/>
    <col min="46" max="46" width="3.53125" style="9" bestFit="1" customWidth="1"/>
    <col min="47" max="47" width="6.1328125" style="9" bestFit="1" customWidth="1"/>
    <col min="48" max="48" width="8.46484375" style="9" bestFit="1" customWidth="1"/>
    <col min="49" max="49" width="4.46484375" style="9" bestFit="1" customWidth="1"/>
    <col min="50" max="50" width="6.1328125" style="9" bestFit="1" customWidth="1"/>
    <col min="51" max="51" width="8.46484375" style="9" bestFit="1" customWidth="1"/>
    <col min="52" max="52" width="3.53125" style="9" bestFit="1" customWidth="1"/>
    <col min="53" max="53" width="6.1328125" style="9" bestFit="1" customWidth="1"/>
    <col min="54" max="54" width="8.46484375" style="9" bestFit="1" customWidth="1"/>
    <col min="55" max="55" width="3.53125" style="9" bestFit="1" customWidth="1"/>
    <col min="56" max="56" width="6.1328125" style="9" bestFit="1" customWidth="1"/>
    <col min="57" max="57" width="8.46484375" style="9" bestFit="1" customWidth="1"/>
    <col min="58" max="58" width="4.46484375" style="9" bestFit="1" customWidth="1"/>
    <col min="59" max="59" width="6.1328125" style="9" bestFit="1" customWidth="1"/>
    <col min="60" max="60" width="8.46484375" style="9" bestFit="1" customWidth="1"/>
    <col min="61" max="61" width="3.53125" style="9" bestFit="1" customWidth="1"/>
    <col min="62" max="62" width="6.1328125" style="9" bestFit="1" customWidth="1"/>
    <col min="63" max="63" width="8.46484375" style="9" bestFit="1" customWidth="1"/>
    <col min="64" max="64" width="3.53125" style="9" bestFit="1" customWidth="1"/>
    <col min="65" max="65" width="6.1328125" style="9" bestFit="1" customWidth="1"/>
    <col min="66" max="66" width="8.46484375" style="9" bestFit="1" customWidth="1"/>
    <col min="67" max="16384" width="17.53125" style="9"/>
  </cols>
  <sheetData>
    <row r="1" spans="1:10" s="8" customFormat="1" ht="13.15" x14ac:dyDescent="0.4">
      <c r="A1" s="6" t="str">
        <f>Applicant</f>
        <v>Alberta Electric System Operator</v>
      </c>
      <c r="B1" s="15"/>
    </row>
    <row r="2" spans="1:10" s="8" customFormat="1" ht="13.15" x14ac:dyDescent="0.4">
      <c r="A2" s="6" t="str">
        <f>Application</f>
        <v>2026 ISO Tariff Update Application</v>
      </c>
      <c r="B2" s="15"/>
    </row>
    <row r="3" spans="1:10" s="8" customFormat="1" ht="13.15" x14ac:dyDescent="0.4">
      <c r="A3" s="6" t="str">
        <f>ApplicationSection</f>
        <v>Appendix C — 2026 Escalation Factor and Investment Levels</v>
      </c>
      <c r="B3" s="15"/>
    </row>
    <row r="4" spans="1:10" s="8" customFormat="1" ht="13.15" x14ac:dyDescent="0.4">
      <c r="A4" s="7" t="str">
        <f>TableDate</f>
        <v>November 7, 2025</v>
      </c>
      <c r="B4" s="15"/>
    </row>
    <row r="5" spans="1:10" s="8" customFormat="1" ht="13.15" x14ac:dyDescent="0.4">
      <c r="A5" s="6"/>
      <c r="B5" s="15"/>
    </row>
    <row r="6" spans="1:10" ht="13.15" x14ac:dyDescent="0.4">
      <c r="E6" s="10"/>
      <c r="F6" s="10"/>
      <c r="G6" s="10"/>
      <c r="H6" s="10"/>
      <c r="I6" s="3"/>
      <c r="J6" s="3"/>
    </row>
    <row r="7" spans="1:10" s="11" customFormat="1" ht="39.4" x14ac:dyDescent="0.4">
      <c r="A7" s="11" t="s">
        <v>0</v>
      </c>
      <c r="B7" s="16" t="s">
        <v>22</v>
      </c>
      <c r="C7" s="11" t="s">
        <v>11</v>
      </c>
      <c r="D7" s="11" t="s">
        <v>10</v>
      </c>
      <c r="E7" s="11" t="s">
        <v>25</v>
      </c>
      <c r="F7" s="11" t="s">
        <v>33</v>
      </c>
    </row>
    <row r="8" spans="1:10" ht="13.15" x14ac:dyDescent="0.4">
      <c r="A8" s="3">
        <v>2001</v>
      </c>
      <c r="B8" s="15" t="s">
        <v>23</v>
      </c>
      <c r="C8" s="12">
        <v>1.8534462712999841E-2</v>
      </c>
      <c r="D8" s="12">
        <v>2.2565006610841848E-2</v>
      </c>
      <c r="E8" s="13">
        <f t="shared" ref="E8:E22" si="0">(65%*C8+35%*D8)</f>
        <v>1.9945153077244544E-2</v>
      </c>
      <c r="F8" s="29">
        <v>1</v>
      </c>
    </row>
    <row r="9" spans="1:10" ht="13.15" x14ac:dyDescent="0.4">
      <c r="A9" s="3">
        <v>2002</v>
      </c>
      <c r="B9" s="15" t="s">
        <v>23</v>
      </c>
      <c r="C9" s="12">
        <v>2.5779143451246201E-2</v>
      </c>
      <c r="D9" s="12">
        <v>3.4307387294198584E-2</v>
      </c>
      <c r="E9" s="13">
        <f t="shared" si="0"/>
        <v>2.8764028796279532E-2</v>
      </c>
      <c r="F9" s="29">
        <f t="shared" ref="F9:F20" si="1">F8*(1+E9)</f>
        <v>1.0287640287962796</v>
      </c>
    </row>
    <row r="10" spans="1:10" ht="13.15" x14ac:dyDescent="0.4">
      <c r="A10" s="3">
        <v>2003</v>
      </c>
      <c r="B10" s="15" t="s">
        <v>23</v>
      </c>
      <c r="C10" s="12">
        <v>3.4879426395664152E-2</v>
      </c>
      <c r="D10" s="12">
        <v>4.4170347528960936E-2</v>
      </c>
      <c r="E10" s="13">
        <f t="shared" si="0"/>
        <v>3.813124879231803E-2</v>
      </c>
      <c r="F10" s="29">
        <f t="shared" si="1"/>
        <v>1.0679920859268979</v>
      </c>
    </row>
    <row r="11" spans="1:10" ht="13.15" x14ac:dyDescent="0.4">
      <c r="A11" s="3">
        <v>2004</v>
      </c>
      <c r="B11" s="15" t="s">
        <v>23</v>
      </c>
      <c r="C11" s="12">
        <v>3.3410909665809674E-2</v>
      </c>
      <c r="D11" s="12">
        <v>1.4047410008779647E-2</v>
      </c>
      <c r="E11" s="13">
        <f t="shared" si="0"/>
        <v>2.6633684785849165E-2</v>
      </c>
      <c r="F11" s="29">
        <f t="shared" si="1"/>
        <v>1.0964366504972565</v>
      </c>
    </row>
    <row r="12" spans="1:10" ht="13.15" x14ac:dyDescent="0.4">
      <c r="A12" s="3">
        <v>2005</v>
      </c>
      <c r="B12" s="15" t="s">
        <v>23</v>
      </c>
      <c r="C12" s="12">
        <v>5.6783757363867579E-2</v>
      </c>
      <c r="D12" s="12">
        <v>2.1408894136166718E-2</v>
      </c>
      <c r="E12" s="13">
        <f t="shared" si="0"/>
        <v>4.4402555234172275E-2</v>
      </c>
      <c r="F12" s="29">
        <f t="shared" si="1"/>
        <v>1.1451212394317316</v>
      </c>
    </row>
    <row r="13" spans="1:10" ht="13.15" x14ac:dyDescent="0.4">
      <c r="A13" s="3">
        <v>2006</v>
      </c>
      <c r="B13" s="15" t="s">
        <v>23</v>
      </c>
      <c r="C13" s="12">
        <v>4.9882484182200697E-2</v>
      </c>
      <c r="D13" s="12">
        <v>3.8837944054866458E-2</v>
      </c>
      <c r="E13" s="13">
        <f t="shared" si="0"/>
        <v>4.6016895137633719E-2</v>
      </c>
      <c r="F13" s="29">
        <f t="shared" si="1"/>
        <v>1.1978161634265387</v>
      </c>
    </row>
    <row r="14" spans="1:10" ht="13.15" x14ac:dyDescent="0.4">
      <c r="A14" s="3">
        <v>2007</v>
      </c>
      <c r="B14" s="15" t="s">
        <v>23</v>
      </c>
      <c r="C14" s="12">
        <v>5.9059524895823987E-2</v>
      </c>
      <c r="D14" s="12">
        <v>4.9328684815666275E-2</v>
      </c>
      <c r="E14" s="13">
        <f t="shared" si="0"/>
        <v>5.5653730867768786E-2</v>
      </c>
      <c r="F14" s="29">
        <f t="shared" si="1"/>
        <v>1.2644791018149426</v>
      </c>
    </row>
    <row r="15" spans="1:10" ht="13.15" x14ac:dyDescent="0.4">
      <c r="A15" s="3">
        <v>2008</v>
      </c>
      <c r="B15" s="15" t="s">
        <v>23</v>
      </c>
      <c r="C15" s="12">
        <v>5.9204775977659135E-2</v>
      </c>
      <c r="D15" s="12">
        <v>3.1811112682030261E-2</v>
      </c>
      <c r="E15" s="13">
        <f t="shared" si="0"/>
        <v>4.9616993824189028E-2</v>
      </c>
      <c r="F15" s="29">
        <f t="shared" si="1"/>
        <v>1.3272187536005107</v>
      </c>
    </row>
    <row r="16" spans="1:10" ht="13.15" x14ac:dyDescent="0.4">
      <c r="A16" s="3">
        <v>2009</v>
      </c>
      <c r="B16" s="15" t="s">
        <v>23</v>
      </c>
      <c r="C16" s="12">
        <v>2.8452536324886892E-2</v>
      </c>
      <c r="D16" s="12">
        <v>-1.4387503425595822E-3</v>
      </c>
      <c r="E16" s="13">
        <f t="shared" si="0"/>
        <v>1.7990585991280627E-2</v>
      </c>
      <c r="F16" s="29">
        <f t="shared" si="1"/>
        <v>1.3510961967164008</v>
      </c>
    </row>
    <row r="17" spans="1:7" ht="13.15" x14ac:dyDescent="0.4">
      <c r="A17" s="3">
        <v>2010</v>
      </c>
      <c r="B17" s="15" t="s">
        <v>23</v>
      </c>
      <c r="C17" s="12">
        <v>4.4827064973231009E-2</v>
      </c>
      <c r="D17" s="12">
        <v>9.948542024013917E-3</v>
      </c>
      <c r="E17" s="13">
        <f t="shared" si="0"/>
        <v>3.2619581941005032E-2</v>
      </c>
      <c r="F17" s="29">
        <f t="shared" si="1"/>
        <v>1.3951683898153717</v>
      </c>
    </row>
    <row r="18" spans="1:7" ht="13.15" x14ac:dyDescent="0.4">
      <c r="A18" s="3">
        <v>2011</v>
      </c>
      <c r="B18" s="15" t="s">
        <v>23</v>
      </c>
      <c r="C18" s="12">
        <v>4.3836614259327181E-2</v>
      </c>
      <c r="D18" s="12">
        <v>2.4388586956521449E-2</v>
      </c>
      <c r="E18" s="13">
        <f t="shared" si="0"/>
        <v>3.7029804703345173E-2</v>
      </c>
      <c r="F18" s="29">
        <f t="shared" si="1"/>
        <v>1.4468312028185155</v>
      </c>
    </row>
    <row r="19" spans="1:7" ht="13.15" x14ac:dyDescent="0.4">
      <c r="A19" s="3">
        <v>2012</v>
      </c>
      <c r="B19" s="15" t="s">
        <v>23</v>
      </c>
      <c r="C19" s="12">
        <v>3.4522714984339231E-2</v>
      </c>
      <c r="D19" s="12">
        <v>1.1207639763910173E-2</v>
      </c>
      <c r="E19" s="13">
        <f t="shared" si="0"/>
        <v>2.6362438657189062E-2</v>
      </c>
      <c r="F19" s="29">
        <f t="shared" si="1"/>
        <v>1.4849732016501256</v>
      </c>
    </row>
    <row r="20" spans="1:7" ht="13.15" x14ac:dyDescent="0.4">
      <c r="A20" s="3">
        <v>2013</v>
      </c>
      <c r="B20" s="15" t="s">
        <v>23</v>
      </c>
      <c r="C20" s="12">
        <v>3.5243158868779365E-2</v>
      </c>
      <c r="D20" s="12">
        <v>1.4362539349422786E-2</v>
      </c>
      <c r="E20" s="13">
        <f t="shared" si="0"/>
        <v>2.7934942037004563E-2</v>
      </c>
      <c r="F20" s="29">
        <f t="shared" si="1"/>
        <v>1.5264558419647269</v>
      </c>
    </row>
    <row r="21" spans="1:7" ht="13.15" x14ac:dyDescent="0.4">
      <c r="A21" s="3">
        <v>2014</v>
      </c>
      <c r="B21" s="15" t="s">
        <v>23</v>
      </c>
      <c r="C21" s="12">
        <v>3.7628498704761711E-2</v>
      </c>
      <c r="D21" s="12">
        <v>2.5667550268313216E-2</v>
      </c>
      <c r="E21" s="13">
        <f t="shared" si="0"/>
        <v>3.3442166752004739E-2</v>
      </c>
      <c r="F21" s="29">
        <f>F20*(1+E21)</f>
        <v>1.5775038327712834</v>
      </c>
    </row>
    <row r="22" spans="1:7" ht="13.15" x14ac:dyDescent="0.4">
      <c r="A22" s="3">
        <v>2015</v>
      </c>
      <c r="B22" s="15" t="s">
        <v>23</v>
      </c>
      <c r="C22" s="12">
        <v>-3.0106351120397969E-3</v>
      </c>
      <c r="D22" s="12">
        <v>1.1535552193646034E-2</v>
      </c>
      <c r="E22" s="13">
        <f t="shared" si="0"/>
        <v>2.0805304449502439E-3</v>
      </c>
      <c r="F22" s="29">
        <f>F21*(1+E22)</f>
        <v>1.5807858775223897</v>
      </c>
    </row>
    <row r="23" spans="1:7" ht="13.15" x14ac:dyDescent="0.35">
      <c r="A23" s="16">
        <v>2016</v>
      </c>
      <c r="B23" s="15" t="s">
        <v>23</v>
      </c>
      <c r="C23" s="23">
        <v>-2.3784709216783773E-2</v>
      </c>
      <c r="D23" s="23">
        <v>1.0780831308032627E-2</v>
      </c>
      <c r="E23" s="13">
        <f>(65%*C23+35%*D23)</f>
        <v>-1.1686770033098034E-2</v>
      </c>
      <c r="F23" s="29">
        <f>F22*(1+E23)</f>
        <v>1.5623115965002166</v>
      </c>
    </row>
    <row r="24" spans="1:7" ht="13.15" x14ac:dyDescent="0.35">
      <c r="A24" s="16">
        <v>2017</v>
      </c>
      <c r="B24" s="15" t="s">
        <v>27</v>
      </c>
      <c r="C24" s="23">
        <v>1.0172426124375879E-2</v>
      </c>
      <c r="D24" s="23">
        <v>1.5413070283600354E-2</v>
      </c>
      <c r="E24" s="13">
        <f>(65%*C24+35%*D24)</f>
        <v>1.2006651580104446E-2</v>
      </c>
      <c r="F24" s="29">
        <f>F23*(1+E24)</f>
        <v>1.5810697274989514</v>
      </c>
    </row>
    <row r="25" spans="1:7" ht="13.15" x14ac:dyDescent="0.35">
      <c r="A25" s="16">
        <v>2018</v>
      </c>
      <c r="B25" s="15" t="s">
        <v>24</v>
      </c>
      <c r="C25" s="23">
        <v>2.4710489634267599E-2</v>
      </c>
      <c r="D25" s="23">
        <v>1.8943533697632228E-2</v>
      </c>
      <c r="E25" s="13">
        <f>(65%*C25+35%*D25)</f>
        <v>2.2692055056445219E-2</v>
      </c>
      <c r="F25" s="29">
        <f>F24*(1+E25)</f>
        <v>1.6169474488034363</v>
      </c>
    </row>
    <row r="26" spans="1:7" ht="13.15" x14ac:dyDescent="0.35">
      <c r="A26" s="16"/>
      <c r="C26" s="23"/>
      <c r="D26" s="23"/>
      <c r="E26" s="13"/>
      <c r="F26" s="29"/>
    </row>
    <row r="27" spans="1:7" x14ac:dyDescent="0.35">
      <c r="A27" s="9" t="s">
        <v>19</v>
      </c>
    </row>
    <row r="28" spans="1:7" ht="13.15" x14ac:dyDescent="0.4">
      <c r="A28" s="14" t="s">
        <v>12</v>
      </c>
      <c r="B28" s="17" t="s">
        <v>26</v>
      </c>
      <c r="F28" s="11"/>
      <c r="G28" s="11"/>
    </row>
    <row r="29" spans="1:7" x14ac:dyDescent="0.35">
      <c r="A29" s="14" t="s">
        <v>13</v>
      </c>
      <c r="B29" s="17" t="s">
        <v>20</v>
      </c>
    </row>
    <row r="30" spans="1:7" ht="12.6" customHeight="1" x14ac:dyDescent="0.35">
      <c r="A30" s="14" t="s">
        <v>14</v>
      </c>
      <c r="B30" s="44" t="s">
        <v>29</v>
      </c>
      <c r="C30" s="44"/>
      <c r="D30" s="44"/>
      <c r="E30" s="44"/>
      <c r="F30" s="44"/>
    </row>
    <row r="31" spans="1:7" x14ac:dyDescent="0.35">
      <c r="A31" s="14"/>
      <c r="B31" s="44"/>
      <c r="C31" s="44"/>
      <c r="D31" s="44"/>
      <c r="E31" s="44"/>
      <c r="F31" s="44"/>
    </row>
    <row r="32" spans="1:7" ht="12.75" customHeight="1" x14ac:dyDescent="0.35">
      <c r="A32" s="14" t="s">
        <v>15</v>
      </c>
      <c r="B32" s="43" t="s">
        <v>30</v>
      </c>
      <c r="C32" s="43"/>
      <c r="D32" s="43"/>
      <c r="E32" s="43"/>
      <c r="F32" s="43"/>
    </row>
    <row r="33" spans="1:6" ht="2.4500000000000002" customHeight="1" x14ac:dyDescent="0.35">
      <c r="A33" s="14"/>
      <c r="B33" s="43"/>
      <c r="C33" s="43"/>
      <c r="D33" s="43"/>
      <c r="E33" s="43"/>
      <c r="F33" s="43"/>
    </row>
    <row r="34" spans="1:6" x14ac:dyDescent="0.35">
      <c r="A34" s="14" t="s">
        <v>16</v>
      </c>
      <c r="B34" s="17" t="s">
        <v>31</v>
      </c>
    </row>
    <row r="35" spans="1:6" x14ac:dyDescent="0.35">
      <c r="A35" s="14" t="s">
        <v>17</v>
      </c>
      <c r="B35" s="17" t="s">
        <v>32</v>
      </c>
    </row>
    <row r="36" spans="1:6" ht="12.75" customHeight="1" x14ac:dyDescent="0.35">
      <c r="A36" s="14" t="s">
        <v>18</v>
      </c>
      <c r="B36" s="44" t="s">
        <v>21</v>
      </c>
      <c r="C36" s="44"/>
      <c r="D36" s="44"/>
      <c r="E36" s="44"/>
      <c r="F36" s="44"/>
    </row>
    <row r="37" spans="1:6" x14ac:dyDescent="0.35">
      <c r="A37" s="14"/>
      <c r="B37" s="44"/>
      <c r="C37" s="44"/>
      <c r="D37" s="44"/>
      <c r="E37" s="44"/>
      <c r="F37" s="44"/>
    </row>
    <row r="38" spans="1:6" x14ac:dyDescent="0.35">
      <c r="A38" s="14" t="s">
        <v>38</v>
      </c>
      <c r="B38" s="17" t="s">
        <v>39</v>
      </c>
    </row>
  </sheetData>
  <mergeCells count="3">
    <mergeCell ref="B30:F31"/>
    <mergeCell ref="B32:F33"/>
    <mergeCell ref="B36:F37"/>
  </mergeCells>
  <pageMargins left="0.25" right="0.25" top="0.75" bottom="0.75" header="0.3" footer="0.3"/>
  <pageSetup orientation="portrait" r:id="rId1"/>
  <headerFooter alignWithMargins="0">
    <oddFooter>&amp;L&amp;A&amp;CConfidentiality: Public&amp;R&amp;P of &amp;N</oddFooter>
  </headerFooter>
  <drawing r:id="rId2"/>
</worksheet>
</file>

<file path=docMetadata/LabelInfo.xml><?xml version="1.0" encoding="utf-8"?>
<clbl:labelList xmlns:clbl="http://schemas.microsoft.com/office/2020/mipLabelMetadata">
  <clbl:label id="{51a5a3c7-ba38-4976-a2eb-9e02a5c891be}" enabled="1" method="Privileged" siteId="{9869aa0d-ebba-4f8c-9399-7dff7665b1d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2026 Investment</vt:lpstr>
      <vt:lpstr>Escalation Factor</vt:lpstr>
      <vt:lpstr>2026 Escalator</vt:lpstr>
      <vt:lpstr>2018 Escalator</vt:lpstr>
      <vt:lpstr>'2018 Escalator'!Print_Area</vt:lpstr>
      <vt:lpstr>'2026 Escalator'!Print_Area</vt:lpstr>
      <vt:lpstr>'Escalation Factor'!Print_Area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2025-11-07T19:55:15Z</dcterms:created>
  <dcterms:modified xsi:type="dcterms:W3CDTF">2025-11-07T19:55:18Z</dcterms:modified>
</cp:coreProperties>
</file>