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0 and Summary (2020-12-14)\"/>
    </mc:Choice>
  </mc:AlternateContent>
  <xr:revisionPtr revIDLastSave="0" documentId="13_ncr:1_{4E651027-DEF1-467A-BA61-F3190A1EF564}" xr6:coauthVersionLast="44" xr6:coauthVersionMax="44" xr10:uidLastSave="{00000000-0000-0000-0000-000000000000}"/>
  <bookViews>
    <workbookView xWindow="-120" yWindow="-120" windowWidth="29040" windowHeight="15840" xr2:uid="{00000000-000D-0000-FFFF-FFFF00000000}"/>
  </bookViews>
  <sheets>
    <sheet name="Summary" sheetId="3" r:id="rId1"/>
    <sheet name="2013" sheetId="8" r:id="rId2"/>
    <sheet name="2012" sheetId="7" r:id="rId3"/>
    <sheet name="2011" sheetId="5" r:id="rId4"/>
    <sheet name="2010" sheetId="9" r:id="rId5"/>
    <sheet name="Lookup Tables" sheetId="6" r:id="rId6"/>
  </sheets>
  <externalReferences>
    <externalReference r:id="rId7"/>
  </externalReferences>
  <definedNames>
    <definedName name="_xlnm._FilterDatabase" localSheetId="5" hidden="1">'Lookup Tables'!$C$1:$C$198</definedName>
    <definedName name="_xlnm._FilterDatabase" localSheetId="0" hidden="1">Summary!#REF!</definedName>
    <definedName name="FacilityLookup">OFFSET('Lookup Tables'!$H$2,0,0,COUNTA('Lookup Tables'!$H:$H)-1,2)</definedName>
    <definedName name="IndexLookup">OFFSET('Lookup Tables'!$A$2,0,0,COUNTA('Lookup Tables'!$A:$A)-1,3)</definedName>
    <definedName name="LocationLookup">OFFSET('[1]Lookup Tables'!$A$2,0,0,COUNTA('[1]Lookup Tables'!$B:$B)-1,2)</definedName>
    <definedName name="Lookup2010">OFFSET('2010'!$A$5,0,0,COUNTA('2010'!$A:$A)-10,56)</definedName>
    <definedName name="Lookup2011">OFFSET('2011'!$A$5,0,0,COUNTA('2011'!$A:$A)-10,56)</definedName>
    <definedName name="Lookup2012">OFFSET('2012'!$A$5,0,0,COUNTA('2012'!$A:$A)-10,56)</definedName>
    <definedName name="Lookup2013">OFFSET('2013'!$A$5,0,0,COUNTA('2013'!$A:$A)-10,56)</definedName>
    <definedName name="ParticipantLookup">OFFSET('Lookup Tables'!$E$2,0,0,COUNTA('Lookup Tables'!$E:$E)-1,2)</definedName>
    <definedName name="_xlnm.Print_Titles" localSheetId="4">'2010'!$1:$4</definedName>
    <definedName name="_xlnm.Print_Titles" localSheetId="3">'2011'!$1:$4</definedName>
    <definedName name="_xlnm.Print_Titles" localSheetId="2">'2012'!$1:$4</definedName>
    <definedName name="_xlnm.Print_Titles" localSheetId="1">'2013'!$1:$4</definedName>
    <definedName name="_xlnm.Print_Titles" localSheetId="5">'Lookup Tables'!$1:$1</definedName>
    <definedName name="_xlnm.Print_Titles" localSheetId="0">Summary!$1:$4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14" i="3" l="1"/>
  <c r="Q215" i="3" s="1"/>
  <c r="P214" i="3"/>
  <c r="P215" i="3" s="1"/>
  <c r="O214" i="3"/>
  <c r="O215" i="3" s="1"/>
  <c r="N214" i="3"/>
  <c r="N215" i="3" s="1"/>
  <c r="M214" i="3"/>
  <c r="M215" i="3" s="1"/>
  <c r="L214" i="3"/>
  <c r="L215" i="3" s="1"/>
  <c r="K214" i="3"/>
  <c r="K215" i="3" s="1"/>
  <c r="J214" i="3"/>
  <c r="J215" i="3" s="1"/>
  <c r="I214" i="3"/>
  <c r="H214" i="3"/>
  <c r="G214" i="3"/>
  <c r="F214" i="3"/>
  <c r="F215" i="3" s="1"/>
  <c r="Q178" i="3"/>
  <c r="P178" i="3"/>
  <c r="O178" i="3"/>
  <c r="N178" i="3"/>
  <c r="M178" i="3"/>
  <c r="L178" i="3"/>
  <c r="K178" i="3"/>
  <c r="J178" i="3"/>
  <c r="I178" i="3"/>
  <c r="H178" i="3"/>
  <c r="G178" i="3"/>
  <c r="F178" i="3"/>
  <c r="Q177" i="3"/>
  <c r="P177" i="3"/>
  <c r="O177" i="3"/>
  <c r="N177" i="3"/>
  <c r="M177" i="3"/>
  <c r="L177" i="3"/>
  <c r="K177" i="3"/>
  <c r="J177" i="3"/>
  <c r="I177" i="3"/>
  <c r="H177" i="3"/>
  <c r="G177" i="3"/>
  <c r="F177" i="3"/>
  <c r="Q176" i="3"/>
  <c r="P176" i="3"/>
  <c r="O176" i="3"/>
  <c r="N176" i="3"/>
  <c r="M176" i="3"/>
  <c r="L176" i="3"/>
  <c r="K176" i="3"/>
  <c r="J176" i="3"/>
  <c r="I176" i="3"/>
  <c r="H176" i="3"/>
  <c r="G176" i="3"/>
  <c r="F176" i="3"/>
  <c r="Q175" i="3"/>
  <c r="P175" i="3"/>
  <c r="O175" i="3"/>
  <c r="N175" i="3"/>
  <c r="M175" i="3"/>
  <c r="L175" i="3"/>
  <c r="K175" i="3"/>
  <c r="J175" i="3"/>
  <c r="I175" i="3"/>
  <c r="H175" i="3"/>
  <c r="G175" i="3"/>
  <c r="F175" i="3"/>
  <c r="Q174" i="3"/>
  <c r="P174" i="3"/>
  <c r="O174" i="3"/>
  <c r="N174" i="3"/>
  <c r="M174" i="3"/>
  <c r="M179" i="3" s="1"/>
  <c r="L174" i="3"/>
  <c r="K174" i="3"/>
  <c r="J174" i="3"/>
  <c r="I174" i="3"/>
  <c r="H174" i="3"/>
  <c r="G174" i="3"/>
  <c r="F174" i="3"/>
  <c r="Q109" i="3"/>
  <c r="P109" i="3"/>
  <c r="O109" i="3"/>
  <c r="N109" i="3"/>
  <c r="M109" i="3"/>
  <c r="L109" i="3"/>
  <c r="K109" i="3"/>
  <c r="J109" i="3"/>
  <c r="I109" i="3"/>
  <c r="H109" i="3"/>
  <c r="G109" i="3"/>
  <c r="F109" i="3"/>
  <c r="U108" i="3"/>
  <c r="T108" i="3"/>
  <c r="S108" i="3"/>
  <c r="R108" i="3"/>
  <c r="Q108" i="3"/>
  <c r="P108" i="3"/>
  <c r="O108" i="3"/>
  <c r="N108" i="3"/>
  <c r="M108" i="3"/>
  <c r="L108" i="3"/>
  <c r="K108" i="3"/>
  <c r="J108" i="3"/>
  <c r="I108" i="3"/>
  <c r="H108" i="3"/>
  <c r="G108" i="3"/>
  <c r="F108" i="3"/>
  <c r="Q107" i="3"/>
  <c r="P107" i="3"/>
  <c r="O107" i="3"/>
  <c r="N107" i="3"/>
  <c r="M107" i="3"/>
  <c r="L107" i="3"/>
  <c r="K107" i="3"/>
  <c r="J107" i="3"/>
  <c r="I107" i="3"/>
  <c r="H107" i="3"/>
  <c r="G107" i="3"/>
  <c r="F107" i="3"/>
  <c r="Q106" i="3"/>
  <c r="P106" i="3"/>
  <c r="O106" i="3"/>
  <c r="N106" i="3"/>
  <c r="M106" i="3"/>
  <c r="L106" i="3"/>
  <c r="K106" i="3"/>
  <c r="J106" i="3"/>
  <c r="I106" i="3"/>
  <c r="H106" i="3"/>
  <c r="G106" i="3"/>
  <c r="F106" i="3"/>
  <c r="Q105" i="3"/>
  <c r="P105" i="3"/>
  <c r="O105" i="3"/>
  <c r="N105" i="3"/>
  <c r="M105" i="3"/>
  <c r="L105" i="3"/>
  <c r="K105" i="3"/>
  <c r="J105" i="3"/>
  <c r="I105" i="3"/>
  <c r="H105" i="3"/>
  <c r="G105" i="3"/>
  <c r="F105" i="3"/>
  <c r="Q104" i="3"/>
  <c r="P104" i="3"/>
  <c r="O104" i="3"/>
  <c r="N104" i="3"/>
  <c r="M104" i="3"/>
  <c r="L104" i="3"/>
  <c r="K104" i="3"/>
  <c r="J104" i="3"/>
  <c r="I104" i="3"/>
  <c r="H104" i="3"/>
  <c r="G104" i="3"/>
  <c r="F104" i="3"/>
  <c r="Q103" i="3"/>
  <c r="P103" i="3"/>
  <c r="O103" i="3"/>
  <c r="N103" i="3"/>
  <c r="M103" i="3"/>
  <c r="L103" i="3"/>
  <c r="K103" i="3"/>
  <c r="J103" i="3"/>
  <c r="I103" i="3"/>
  <c r="H103" i="3"/>
  <c r="G103" i="3"/>
  <c r="F103" i="3"/>
  <c r="Q102" i="3"/>
  <c r="P102" i="3"/>
  <c r="O102" i="3"/>
  <c r="N102" i="3"/>
  <c r="M102" i="3"/>
  <c r="L102" i="3"/>
  <c r="K102" i="3"/>
  <c r="J102" i="3"/>
  <c r="I102" i="3"/>
  <c r="H102" i="3"/>
  <c r="G102" i="3"/>
  <c r="F102" i="3"/>
  <c r="Q101" i="3"/>
  <c r="P101" i="3"/>
  <c r="O101" i="3"/>
  <c r="N101" i="3"/>
  <c r="M101" i="3"/>
  <c r="L101" i="3"/>
  <c r="K101" i="3"/>
  <c r="J101" i="3"/>
  <c r="I101" i="3"/>
  <c r="H101" i="3"/>
  <c r="G101" i="3"/>
  <c r="F101" i="3"/>
  <c r="Q100" i="3"/>
  <c r="P100" i="3"/>
  <c r="O100" i="3"/>
  <c r="N100" i="3"/>
  <c r="M100" i="3"/>
  <c r="L100" i="3"/>
  <c r="K100" i="3"/>
  <c r="J100" i="3"/>
  <c r="I100" i="3"/>
  <c r="H100" i="3"/>
  <c r="G100" i="3"/>
  <c r="F100" i="3"/>
  <c r="Q99" i="3"/>
  <c r="P99" i="3"/>
  <c r="O99" i="3"/>
  <c r="N99" i="3"/>
  <c r="M99" i="3"/>
  <c r="L99" i="3"/>
  <c r="K99" i="3"/>
  <c r="J99" i="3"/>
  <c r="I99" i="3"/>
  <c r="H99" i="3"/>
  <c r="G99" i="3"/>
  <c r="F99" i="3"/>
  <c r="U183" i="3"/>
  <c r="T183" i="3"/>
  <c r="S183" i="3"/>
  <c r="R183" i="3"/>
  <c r="Q183" i="3"/>
  <c r="P183" i="3"/>
  <c r="O183" i="3"/>
  <c r="N183" i="3"/>
  <c r="M183" i="3"/>
  <c r="L183" i="3"/>
  <c r="K183" i="3"/>
  <c r="J183" i="3"/>
  <c r="I183" i="3"/>
  <c r="H183" i="3"/>
  <c r="G183" i="3"/>
  <c r="F183" i="3"/>
  <c r="U182" i="3"/>
  <c r="T182" i="3"/>
  <c r="S182" i="3"/>
  <c r="R182" i="3"/>
  <c r="Q182" i="3"/>
  <c r="P182" i="3"/>
  <c r="O182" i="3"/>
  <c r="N182" i="3"/>
  <c r="M182" i="3"/>
  <c r="L182" i="3"/>
  <c r="K182" i="3"/>
  <c r="J182" i="3"/>
  <c r="I182" i="3"/>
  <c r="H182" i="3"/>
  <c r="G182" i="3"/>
  <c r="F182" i="3"/>
  <c r="Q181" i="3"/>
  <c r="P181" i="3"/>
  <c r="O181" i="3"/>
  <c r="N181" i="3"/>
  <c r="M181" i="3"/>
  <c r="L181" i="3"/>
  <c r="K181" i="3"/>
  <c r="J181" i="3"/>
  <c r="I181" i="3"/>
  <c r="H181" i="3"/>
  <c r="G181" i="3"/>
  <c r="F181" i="3"/>
  <c r="Q180" i="3"/>
  <c r="P180" i="3"/>
  <c r="P184" i="3" s="1"/>
  <c r="O180" i="3"/>
  <c r="N180" i="3"/>
  <c r="N184" i="3" s="1"/>
  <c r="M180" i="3"/>
  <c r="L180" i="3"/>
  <c r="K180" i="3"/>
  <c r="J180" i="3"/>
  <c r="I180" i="3"/>
  <c r="H180" i="3"/>
  <c r="G180" i="3"/>
  <c r="F180" i="3"/>
  <c r="Q209" i="3"/>
  <c r="P209" i="3"/>
  <c r="O209" i="3"/>
  <c r="N209" i="3"/>
  <c r="M209" i="3"/>
  <c r="L209" i="3"/>
  <c r="K209" i="3"/>
  <c r="J209" i="3"/>
  <c r="I209" i="3"/>
  <c r="H209" i="3"/>
  <c r="G209" i="3"/>
  <c r="F209" i="3"/>
  <c r="Q208" i="3"/>
  <c r="P208" i="3"/>
  <c r="O208" i="3"/>
  <c r="N208" i="3"/>
  <c r="M208" i="3"/>
  <c r="L208" i="3"/>
  <c r="K208" i="3"/>
  <c r="J208" i="3"/>
  <c r="I208" i="3"/>
  <c r="H208" i="3"/>
  <c r="G208" i="3"/>
  <c r="F208" i="3"/>
  <c r="Q207" i="3"/>
  <c r="P207" i="3"/>
  <c r="O207" i="3"/>
  <c r="N207" i="3"/>
  <c r="M207" i="3"/>
  <c r="L207" i="3"/>
  <c r="K207" i="3"/>
  <c r="J207" i="3"/>
  <c r="I207" i="3"/>
  <c r="H207" i="3"/>
  <c r="G207" i="3"/>
  <c r="F207" i="3"/>
  <c r="Q206" i="3"/>
  <c r="P206" i="3"/>
  <c r="O206" i="3"/>
  <c r="N206" i="3"/>
  <c r="M206" i="3"/>
  <c r="L206" i="3"/>
  <c r="K206" i="3"/>
  <c r="J206" i="3"/>
  <c r="I206" i="3"/>
  <c r="H206" i="3"/>
  <c r="G206" i="3"/>
  <c r="F206" i="3"/>
  <c r="Q205" i="3"/>
  <c r="P205" i="3"/>
  <c r="O205" i="3"/>
  <c r="N205" i="3"/>
  <c r="M205" i="3"/>
  <c r="L205" i="3"/>
  <c r="K205" i="3"/>
  <c r="J205" i="3"/>
  <c r="I205" i="3"/>
  <c r="H205" i="3"/>
  <c r="G205" i="3"/>
  <c r="F205" i="3"/>
  <c r="Q204" i="3"/>
  <c r="P204" i="3"/>
  <c r="O204" i="3"/>
  <c r="N204" i="3"/>
  <c r="M204" i="3"/>
  <c r="L204" i="3"/>
  <c r="K204" i="3"/>
  <c r="J204" i="3"/>
  <c r="I204" i="3"/>
  <c r="H204" i="3"/>
  <c r="G204" i="3"/>
  <c r="F204" i="3"/>
  <c r="Q203" i="3"/>
  <c r="P203" i="3"/>
  <c r="O203" i="3"/>
  <c r="N203" i="3"/>
  <c r="M203" i="3"/>
  <c r="L203" i="3"/>
  <c r="K203" i="3"/>
  <c r="J203" i="3"/>
  <c r="I203" i="3"/>
  <c r="H203" i="3"/>
  <c r="G203" i="3"/>
  <c r="F203" i="3"/>
  <c r="Q202" i="3"/>
  <c r="P202" i="3"/>
  <c r="O202" i="3"/>
  <c r="N202" i="3"/>
  <c r="M202" i="3"/>
  <c r="L202" i="3"/>
  <c r="K202" i="3"/>
  <c r="J202" i="3"/>
  <c r="I202" i="3"/>
  <c r="H202" i="3"/>
  <c r="G202" i="3"/>
  <c r="F202" i="3"/>
  <c r="Q201" i="3"/>
  <c r="P201" i="3"/>
  <c r="O201" i="3"/>
  <c r="N201" i="3"/>
  <c r="M201" i="3"/>
  <c r="L201" i="3"/>
  <c r="K201" i="3"/>
  <c r="J201" i="3"/>
  <c r="I201" i="3"/>
  <c r="H201" i="3"/>
  <c r="G201" i="3"/>
  <c r="F201" i="3"/>
  <c r="Q212" i="3"/>
  <c r="P212" i="3"/>
  <c r="O212" i="3"/>
  <c r="N212" i="3"/>
  <c r="M212" i="3"/>
  <c r="L212" i="3"/>
  <c r="K212" i="3"/>
  <c r="J212" i="3"/>
  <c r="I212" i="3"/>
  <c r="H212" i="3"/>
  <c r="G212" i="3"/>
  <c r="F212" i="3"/>
  <c r="Q211" i="3"/>
  <c r="P211" i="3"/>
  <c r="O211" i="3"/>
  <c r="N211" i="3"/>
  <c r="M211" i="3"/>
  <c r="L211" i="3"/>
  <c r="L213" i="3" s="1"/>
  <c r="K211" i="3"/>
  <c r="J211" i="3"/>
  <c r="J213" i="3" s="1"/>
  <c r="I211" i="3"/>
  <c r="H211" i="3"/>
  <c r="G211" i="3"/>
  <c r="F211" i="3"/>
  <c r="Q199" i="3"/>
  <c r="P199" i="3"/>
  <c r="O199" i="3"/>
  <c r="N199" i="3"/>
  <c r="M199" i="3"/>
  <c r="L199" i="3"/>
  <c r="K199" i="3"/>
  <c r="J199" i="3"/>
  <c r="I199" i="3"/>
  <c r="H199" i="3"/>
  <c r="G199" i="3"/>
  <c r="F199" i="3"/>
  <c r="Q198" i="3"/>
  <c r="P198" i="3"/>
  <c r="O198" i="3"/>
  <c r="N198" i="3"/>
  <c r="M198" i="3"/>
  <c r="L198" i="3"/>
  <c r="K198" i="3"/>
  <c r="J198" i="3"/>
  <c r="I198" i="3"/>
  <c r="H198" i="3"/>
  <c r="G198" i="3"/>
  <c r="F198" i="3"/>
  <c r="Q197" i="3"/>
  <c r="P197" i="3"/>
  <c r="O197" i="3"/>
  <c r="N197" i="3"/>
  <c r="M197" i="3"/>
  <c r="L197" i="3"/>
  <c r="K197" i="3"/>
  <c r="J197" i="3"/>
  <c r="I197" i="3"/>
  <c r="H197" i="3"/>
  <c r="G197" i="3"/>
  <c r="F197" i="3"/>
  <c r="Q196" i="3"/>
  <c r="P196" i="3"/>
  <c r="O196" i="3"/>
  <c r="N196" i="3"/>
  <c r="M196" i="3"/>
  <c r="L196" i="3"/>
  <c r="K196" i="3"/>
  <c r="J196" i="3"/>
  <c r="I196" i="3"/>
  <c r="H196" i="3"/>
  <c r="G196" i="3"/>
  <c r="F196" i="3"/>
  <c r="Q195" i="3"/>
  <c r="P195" i="3"/>
  <c r="O195" i="3"/>
  <c r="N195" i="3"/>
  <c r="M195" i="3"/>
  <c r="L195" i="3"/>
  <c r="K195" i="3"/>
  <c r="J195" i="3"/>
  <c r="I195" i="3"/>
  <c r="H195" i="3"/>
  <c r="G195" i="3"/>
  <c r="F195" i="3"/>
  <c r="Q193" i="3"/>
  <c r="P193" i="3"/>
  <c r="O193" i="3"/>
  <c r="N193" i="3"/>
  <c r="M193" i="3"/>
  <c r="L193" i="3"/>
  <c r="K193" i="3"/>
  <c r="J193" i="3"/>
  <c r="I193" i="3"/>
  <c r="H193" i="3"/>
  <c r="G193" i="3"/>
  <c r="F193" i="3"/>
  <c r="Q192" i="3"/>
  <c r="P192" i="3"/>
  <c r="O192" i="3"/>
  <c r="N192" i="3"/>
  <c r="M192" i="3"/>
  <c r="L192" i="3"/>
  <c r="K192" i="3"/>
  <c r="J192" i="3"/>
  <c r="I192" i="3"/>
  <c r="H192" i="3"/>
  <c r="G192" i="3"/>
  <c r="F192" i="3"/>
  <c r="Q191" i="3"/>
  <c r="P191" i="3"/>
  <c r="O191" i="3"/>
  <c r="N191" i="3"/>
  <c r="M191" i="3"/>
  <c r="L191" i="3"/>
  <c r="K191" i="3"/>
  <c r="J191" i="3"/>
  <c r="I191" i="3"/>
  <c r="H191" i="3"/>
  <c r="G191" i="3"/>
  <c r="F191" i="3"/>
  <c r="Q190" i="3"/>
  <c r="P190" i="3"/>
  <c r="O190" i="3"/>
  <c r="N190" i="3"/>
  <c r="M190" i="3"/>
  <c r="L190" i="3"/>
  <c r="K190" i="3"/>
  <c r="J190" i="3"/>
  <c r="I190" i="3"/>
  <c r="H190" i="3"/>
  <c r="G190" i="3"/>
  <c r="F190" i="3"/>
  <c r="Q189" i="3"/>
  <c r="P189" i="3"/>
  <c r="O189" i="3"/>
  <c r="N189" i="3"/>
  <c r="M189" i="3"/>
  <c r="L189" i="3"/>
  <c r="K189" i="3"/>
  <c r="J189" i="3"/>
  <c r="I189" i="3"/>
  <c r="H189" i="3"/>
  <c r="G189" i="3"/>
  <c r="F189" i="3"/>
  <c r="Q188" i="3"/>
  <c r="P188" i="3"/>
  <c r="O188" i="3"/>
  <c r="N188" i="3"/>
  <c r="M188" i="3"/>
  <c r="L188" i="3"/>
  <c r="K188" i="3"/>
  <c r="J188" i="3"/>
  <c r="I188" i="3"/>
  <c r="H188" i="3"/>
  <c r="G188" i="3"/>
  <c r="F188" i="3"/>
  <c r="Q187" i="3"/>
  <c r="P187" i="3"/>
  <c r="O187" i="3"/>
  <c r="N187" i="3"/>
  <c r="M187" i="3"/>
  <c r="L187" i="3"/>
  <c r="K187" i="3"/>
  <c r="J187" i="3"/>
  <c r="I187" i="3"/>
  <c r="H187" i="3"/>
  <c r="G187" i="3"/>
  <c r="F187" i="3"/>
  <c r="Q186" i="3"/>
  <c r="P186" i="3"/>
  <c r="O186" i="3"/>
  <c r="N186" i="3"/>
  <c r="M186" i="3"/>
  <c r="L186" i="3"/>
  <c r="K186" i="3"/>
  <c r="J186" i="3"/>
  <c r="I186" i="3"/>
  <c r="H186" i="3"/>
  <c r="G186" i="3"/>
  <c r="F186" i="3"/>
  <c r="Q185" i="3"/>
  <c r="P185" i="3"/>
  <c r="O185" i="3"/>
  <c r="N185" i="3"/>
  <c r="M185" i="3"/>
  <c r="L185" i="3"/>
  <c r="K185" i="3"/>
  <c r="J185" i="3"/>
  <c r="I185" i="3"/>
  <c r="H185" i="3"/>
  <c r="G185" i="3"/>
  <c r="F185" i="3"/>
  <c r="U194" i="3"/>
  <c r="T194" i="3"/>
  <c r="S194" i="3"/>
  <c r="R194" i="3"/>
  <c r="Q194" i="3"/>
  <c r="P194" i="3"/>
  <c r="O194" i="3"/>
  <c r="N194" i="3"/>
  <c r="M194" i="3"/>
  <c r="L194" i="3"/>
  <c r="K194" i="3"/>
  <c r="J194" i="3"/>
  <c r="I194" i="3"/>
  <c r="H194" i="3"/>
  <c r="G194" i="3"/>
  <c r="F194" i="3"/>
  <c r="Q158" i="3"/>
  <c r="P158" i="3"/>
  <c r="O158" i="3"/>
  <c r="N158" i="3"/>
  <c r="M158" i="3"/>
  <c r="L158" i="3"/>
  <c r="K158" i="3"/>
  <c r="J158" i="3"/>
  <c r="I158" i="3"/>
  <c r="H158" i="3"/>
  <c r="G158" i="3"/>
  <c r="F158" i="3"/>
  <c r="Q157" i="3"/>
  <c r="P157" i="3"/>
  <c r="O157" i="3"/>
  <c r="N157" i="3"/>
  <c r="M157" i="3"/>
  <c r="L157" i="3"/>
  <c r="L159" i="3" s="1"/>
  <c r="K157" i="3"/>
  <c r="J157" i="3"/>
  <c r="J159" i="3" s="1"/>
  <c r="I157" i="3"/>
  <c r="H157" i="3"/>
  <c r="G157" i="3"/>
  <c r="F157" i="3"/>
  <c r="U167" i="3"/>
  <c r="T167" i="3"/>
  <c r="S167" i="3"/>
  <c r="R167" i="3"/>
  <c r="Q167" i="3"/>
  <c r="P167" i="3"/>
  <c r="O167" i="3"/>
  <c r="N167" i="3"/>
  <c r="M167" i="3"/>
  <c r="L167" i="3"/>
  <c r="K167" i="3"/>
  <c r="J167" i="3"/>
  <c r="I167" i="3"/>
  <c r="H167" i="3"/>
  <c r="G167" i="3"/>
  <c r="F167" i="3"/>
  <c r="Q166" i="3"/>
  <c r="P166" i="3"/>
  <c r="O166" i="3"/>
  <c r="N166" i="3"/>
  <c r="M166" i="3"/>
  <c r="L166" i="3"/>
  <c r="K166" i="3"/>
  <c r="J166" i="3"/>
  <c r="I166" i="3"/>
  <c r="H166" i="3"/>
  <c r="G166" i="3"/>
  <c r="F166" i="3"/>
  <c r="Q165" i="3"/>
  <c r="P165" i="3"/>
  <c r="O165" i="3"/>
  <c r="N165" i="3"/>
  <c r="M165" i="3"/>
  <c r="L165" i="3"/>
  <c r="L168" i="3" s="1"/>
  <c r="K165" i="3"/>
  <c r="J165" i="3"/>
  <c r="J168" i="3" s="1"/>
  <c r="I165" i="3"/>
  <c r="H165" i="3"/>
  <c r="G165" i="3"/>
  <c r="F165" i="3"/>
  <c r="Q163" i="3"/>
  <c r="Q164" i="3" s="1"/>
  <c r="P163" i="3"/>
  <c r="P164" i="3" s="1"/>
  <c r="O163" i="3"/>
  <c r="O164" i="3" s="1"/>
  <c r="N163" i="3"/>
  <c r="N164" i="3" s="1"/>
  <c r="M163" i="3"/>
  <c r="M164" i="3" s="1"/>
  <c r="L163" i="3"/>
  <c r="L164" i="3" s="1"/>
  <c r="K163" i="3"/>
  <c r="K164" i="3" s="1"/>
  <c r="J163" i="3"/>
  <c r="J164" i="3" s="1"/>
  <c r="I163" i="3"/>
  <c r="H163" i="3"/>
  <c r="G163" i="3"/>
  <c r="F163" i="3"/>
  <c r="Q170" i="3"/>
  <c r="P170" i="3"/>
  <c r="O170" i="3"/>
  <c r="N170" i="3"/>
  <c r="M170" i="3"/>
  <c r="L170" i="3"/>
  <c r="K170" i="3"/>
  <c r="J170" i="3"/>
  <c r="I170" i="3"/>
  <c r="H170" i="3"/>
  <c r="G170" i="3"/>
  <c r="F170" i="3"/>
  <c r="Q169" i="3"/>
  <c r="P169" i="3"/>
  <c r="O169" i="3"/>
  <c r="N169" i="3"/>
  <c r="M169" i="3"/>
  <c r="L169" i="3"/>
  <c r="K169" i="3"/>
  <c r="J169" i="3"/>
  <c r="I169" i="3"/>
  <c r="H169" i="3"/>
  <c r="G169" i="3"/>
  <c r="F169" i="3"/>
  <c r="Q155" i="3"/>
  <c r="Q156" i="3" s="1"/>
  <c r="P155" i="3"/>
  <c r="P156" i="3" s="1"/>
  <c r="O155" i="3"/>
  <c r="O156" i="3" s="1"/>
  <c r="N155" i="3"/>
  <c r="N156" i="3" s="1"/>
  <c r="M155" i="3"/>
  <c r="M156" i="3" s="1"/>
  <c r="L155" i="3"/>
  <c r="L156" i="3" s="1"/>
  <c r="K155" i="3"/>
  <c r="K156" i="3" s="1"/>
  <c r="J155" i="3"/>
  <c r="J156" i="3" s="1"/>
  <c r="I155" i="3"/>
  <c r="H155" i="3"/>
  <c r="G155" i="3"/>
  <c r="F155" i="3"/>
  <c r="F156" i="3" s="1"/>
  <c r="Q153" i="3"/>
  <c r="P153" i="3"/>
  <c r="O153" i="3"/>
  <c r="N153" i="3"/>
  <c r="M153" i="3"/>
  <c r="L153" i="3"/>
  <c r="K153" i="3"/>
  <c r="J153" i="3"/>
  <c r="I153" i="3"/>
  <c r="H153" i="3"/>
  <c r="G153" i="3"/>
  <c r="F153" i="3"/>
  <c r="U152" i="3"/>
  <c r="T152" i="3"/>
  <c r="S152" i="3"/>
  <c r="R152" i="3"/>
  <c r="Q152" i="3"/>
  <c r="P152" i="3"/>
  <c r="O152" i="3"/>
  <c r="N152" i="3"/>
  <c r="M152" i="3"/>
  <c r="L152" i="3"/>
  <c r="K152" i="3"/>
  <c r="J152" i="3"/>
  <c r="I152" i="3"/>
  <c r="H152" i="3"/>
  <c r="G152" i="3"/>
  <c r="F152" i="3"/>
  <c r="Q151" i="3"/>
  <c r="P151" i="3"/>
  <c r="O151" i="3"/>
  <c r="N151" i="3"/>
  <c r="M151" i="3"/>
  <c r="L151" i="3"/>
  <c r="K151" i="3"/>
  <c r="J151" i="3"/>
  <c r="I151" i="3"/>
  <c r="H151" i="3"/>
  <c r="G151" i="3"/>
  <c r="F151" i="3"/>
  <c r="U150" i="3"/>
  <c r="T150" i="3"/>
  <c r="S150" i="3"/>
  <c r="R150" i="3"/>
  <c r="Q150" i="3"/>
  <c r="P150" i="3"/>
  <c r="O150" i="3"/>
  <c r="N150" i="3"/>
  <c r="M150" i="3"/>
  <c r="L150" i="3"/>
  <c r="K150" i="3"/>
  <c r="J150" i="3"/>
  <c r="I150" i="3"/>
  <c r="H150" i="3"/>
  <c r="G150" i="3"/>
  <c r="F150" i="3"/>
  <c r="U149" i="3"/>
  <c r="T149" i="3"/>
  <c r="S149" i="3"/>
  <c r="R149" i="3"/>
  <c r="Q149" i="3"/>
  <c r="P149" i="3"/>
  <c r="O149" i="3"/>
  <c r="N149" i="3"/>
  <c r="M149" i="3"/>
  <c r="L149" i="3"/>
  <c r="L154" i="3" s="1"/>
  <c r="K149" i="3"/>
  <c r="J149" i="3"/>
  <c r="J154" i="3" s="1"/>
  <c r="I149" i="3"/>
  <c r="I154" i="3" s="1"/>
  <c r="H149" i="3"/>
  <c r="G149" i="3"/>
  <c r="F149" i="3"/>
  <c r="Q147" i="3"/>
  <c r="P147" i="3"/>
  <c r="O147" i="3"/>
  <c r="N147" i="3"/>
  <c r="M147" i="3"/>
  <c r="L147" i="3"/>
  <c r="K147" i="3"/>
  <c r="J147" i="3"/>
  <c r="I147" i="3"/>
  <c r="H147" i="3"/>
  <c r="G147" i="3"/>
  <c r="F147" i="3"/>
  <c r="Q146" i="3"/>
  <c r="P146" i="3"/>
  <c r="O146" i="3"/>
  <c r="N146" i="3"/>
  <c r="M146" i="3"/>
  <c r="L146" i="3"/>
  <c r="K146" i="3"/>
  <c r="J146" i="3"/>
  <c r="I146" i="3"/>
  <c r="H146" i="3"/>
  <c r="G146" i="3"/>
  <c r="F146" i="3"/>
  <c r="Q145" i="3"/>
  <c r="P145" i="3"/>
  <c r="O145" i="3"/>
  <c r="N145" i="3"/>
  <c r="M145" i="3"/>
  <c r="L145" i="3"/>
  <c r="K145" i="3"/>
  <c r="J145" i="3"/>
  <c r="I145" i="3"/>
  <c r="H145" i="3"/>
  <c r="G145" i="3"/>
  <c r="F145" i="3"/>
  <c r="Q144" i="3"/>
  <c r="P144" i="3"/>
  <c r="O144" i="3"/>
  <c r="N144" i="3"/>
  <c r="M144" i="3"/>
  <c r="L144" i="3"/>
  <c r="K144" i="3"/>
  <c r="J144" i="3"/>
  <c r="I144" i="3"/>
  <c r="H144" i="3"/>
  <c r="G144" i="3"/>
  <c r="F144" i="3"/>
  <c r="Q143" i="3"/>
  <c r="P143" i="3"/>
  <c r="P148" i="3" s="1"/>
  <c r="O143" i="3"/>
  <c r="N143" i="3"/>
  <c r="N148" i="3" s="1"/>
  <c r="M143" i="3"/>
  <c r="L143" i="3"/>
  <c r="K143" i="3"/>
  <c r="J143" i="3"/>
  <c r="I143" i="3"/>
  <c r="H143" i="3"/>
  <c r="G143" i="3"/>
  <c r="F143" i="3"/>
  <c r="Q76" i="3"/>
  <c r="Q77" i="3" s="1"/>
  <c r="P76" i="3"/>
  <c r="P77" i="3" s="1"/>
  <c r="O76" i="3"/>
  <c r="O77" i="3" s="1"/>
  <c r="N76" i="3"/>
  <c r="N77" i="3" s="1"/>
  <c r="M76" i="3"/>
  <c r="M77" i="3" s="1"/>
  <c r="L76" i="3"/>
  <c r="L77" i="3" s="1"/>
  <c r="K76" i="3"/>
  <c r="K77" i="3" s="1"/>
  <c r="J76" i="3"/>
  <c r="J77" i="3" s="1"/>
  <c r="I76" i="3"/>
  <c r="I77" i="3" s="1"/>
  <c r="H76" i="3"/>
  <c r="G76" i="3"/>
  <c r="F76" i="3"/>
  <c r="Q132" i="3"/>
  <c r="P132" i="3"/>
  <c r="O132" i="3"/>
  <c r="N132" i="3"/>
  <c r="M132" i="3"/>
  <c r="L132" i="3"/>
  <c r="K132" i="3"/>
  <c r="J132" i="3"/>
  <c r="I132" i="3"/>
  <c r="H132" i="3"/>
  <c r="G132" i="3"/>
  <c r="F132" i="3"/>
  <c r="Q131" i="3"/>
  <c r="P131" i="3"/>
  <c r="O131" i="3"/>
  <c r="N131" i="3"/>
  <c r="M131" i="3"/>
  <c r="L131" i="3"/>
  <c r="K131" i="3"/>
  <c r="J131" i="3"/>
  <c r="I131" i="3"/>
  <c r="H131" i="3"/>
  <c r="G131" i="3"/>
  <c r="F131" i="3"/>
  <c r="Q130" i="3"/>
  <c r="P130" i="3"/>
  <c r="P133" i="3" s="1"/>
  <c r="O130" i="3"/>
  <c r="N130" i="3"/>
  <c r="M130" i="3"/>
  <c r="L130" i="3"/>
  <c r="K130" i="3"/>
  <c r="J130" i="3"/>
  <c r="I130" i="3"/>
  <c r="H130" i="3"/>
  <c r="G130" i="3"/>
  <c r="F130" i="3"/>
  <c r="U141" i="3"/>
  <c r="U142" i="3" s="1"/>
  <c r="T141" i="3"/>
  <c r="T142" i="3" s="1"/>
  <c r="S141" i="3"/>
  <c r="S142" i="3" s="1"/>
  <c r="R141" i="3"/>
  <c r="R142" i="3" s="1"/>
  <c r="Q141" i="3"/>
  <c r="Q142" i="3" s="1"/>
  <c r="P141" i="3"/>
  <c r="P142" i="3" s="1"/>
  <c r="O141" i="3"/>
  <c r="O142" i="3" s="1"/>
  <c r="N141" i="3"/>
  <c r="N142" i="3" s="1"/>
  <c r="M141" i="3"/>
  <c r="M142" i="3" s="1"/>
  <c r="L141" i="3"/>
  <c r="L142" i="3" s="1"/>
  <c r="K141" i="3"/>
  <c r="K142" i="3" s="1"/>
  <c r="J141" i="3"/>
  <c r="J142" i="3" s="1"/>
  <c r="I141" i="3"/>
  <c r="I142" i="3" s="1"/>
  <c r="H141" i="3"/>
  <c r="G141" i="3"/>
  <c r="F141" i="3"/>
  <c r="Q139" i="3"/>
  <c r="Q140" i="3" s="1"/>
  <c r="P139" i="3"/>
  <c r="P140" i="3" s="1"/>
  <c r="O139" i="3"/>
  <c r="O140" i="3" s="1"/>
  <c r="N139" i="3"/>
  <c r="N140" i="3" s="1"/>
  <c r="M139" i="3"/>
  <c r="M140" i="3" s="1"/>
  <c r="L139" i="3"/>
  <c r="L140" i="3" s="1"/>
  <c r="K139" i="3"/>
  <c r="K140" i="3" s="1"/>
  <c r="J139" i="3"/>
  <c r="J140" i="3" s="1"/>
  <c r="I139" i="3"/>
  <c r="I140" i="3" s="1"/>
  <c r="H139" i="3"/>
  <c r="G139" i="3"/>
  <c r="F139" i="3"/>
  <c r="Q137" i="3"/>
  <c r="P137" i="3"/>
  <c r="O137" i="3"/>
  <c r="N137" i="3"/>
  <c r="M137" i="3"/>
  <c r="L137" i="3"/>
  <c r="K137" i="3"/>
  <c r="J137" i="3"/>
  <c r="I137" i="3"/>
  <c r="H137" i="3"/>
  <c r="G137" i="3"/>
  <c r="F137" i="3"/>
  <c r="Q136" i="3"/>
  <c r="P136" i="3"/>
  <c r="O136" i="3"/>
  <c r="N136" i="3"/>
  <c r="M136" i="3"/>
  <c r="L136" i="3"/>
  <c r="K136" i="3"/>
  <c r="J136" i="3"/>
  <c r="I136" i="3"/>
  <c r="H136" i="3"/>
  <c r="G136" i="3"/>
  <c r="F136" i="3"/>
  <c r="Q135" i="3"/>
  <c r="P135" i="3"/>
  <c r="O135" i="3"/>
  <c r="N135" i="3"/>
  <c r="M135" i="3"/>
  <c r="L135" i="3"/>
  <c r="K135" i="3"/>
  <c r="J135" i="3"/>
  <c r="I135" i="3"/>
  <c r="H135" i="3"/>
  <c r="G135" i="3"/>
  <c r="F135" i="3"/>
  <c r="Q134" i="3"/>
  <c r="P134" i="3"/>
  <c r="O134" i="3"/>
  <c r="N134" i="3"/>
  <c r="M134" i="3"/>
  <c r="L134" i="3"/>
  <c r="L138" i="3" s="1"/>
  <c r="K134" i="3"/>
  <c r="J134" i="3"/>
  <c r="I134" i="3"/>
  <c r="H134" i="3"/>
  <c r="G134" i="3"/>
  <c r="F134" i="3"/>
  <c r="Q128" i="3"/>
  <c r="P128" i="3"/>
  <c r="O128" i="3"/>
  <c r="N128" i="3"/>
  <c r="M128" i="3"/>
  <c r="L128" i="3"/>
  <c r="K128" i="3"/>
  <c r="J128" i="3"/>
  <c r="I128" i="3"/>
  <c r="H128" i="3"/>
  <c r="G128" i="3"/>
  <c r="F128" i="3"/>
  <c r="Q127" i="3"/>
  <c r="P127" i="3"/>
  <c r="O127" i="3"/>
  <c r="N127" i="3"/>
  <c r="M127" i="3"/>
  <c r="L127" i="3"/>
  <c r="K127" i="3"/>
  <c r="J127" i="3"/>
  <c r="I127" i="3"/>
  <c r="H127" i="3"/>
  <c r="G127" i="3"/>
  <c r="F127" i="3"/>
  <c r="Q126" i="3"/>
  <c r="P126" i="3"/>
  <c r="O126" i="3"/>
  <c r="N126" i="3"/>
  <c r="M126" i="3"/>
  <c r="L126" i="3"/>
  <c r="K126" i="3"/>
  <c r="J126" i="3"/>
  <c r="I126" i="3"/>
  <c r="H126" i="3"/>
  <c r="G126" i="3"/>
  <c r="F126" i="3"/>
  <c r="U125" i="3"/>
  <c r="T125" i="3"/>
  <c r="S125" i="3"/>
  <c r="R125" i="3"/>
  <c r="Q125" i="3"/>
  <c r="P125" i="3"/>
  <c r="P129" i="3" s="1"/>
  <c r="O125" i="3"/>
  <c r="N125" i="3"/>
  <c r="M125" i="3"/>
  <c r="M129" i="3" s="1"/>
  <c r="L125" i="3"/>
  <c r="K125" i="3"/>
  <c r="J125" i="3"/>
  <c r="I125" i="3"/>
  <c r="H125" i="3"/>
  <c r="G125" i="3"/>
  <c r="F125" i="3"/>
  <c r="Q123" i="3"/>
  <c r="Q124" i="3" s="1"/>
  <c r="P123" i="3"/>
  <c r="P124" i="3" s="1"/>
  <c r="O123" i="3"/>
  <c r="O124" i="3" s="1"/>
  <c r="N123" i="3"/>
  <c r="N124" i="3" s="1"/>
  <c r="M123" i="3"/>
  <c r="M124" i="3" s="1"/>
  <c r="L123" i="3"/>
  <c r="L124" i="3" s="1"/>
  <c r="K123" i="3"/>
  <c r="K124" i="3" s="1"/>
  <c r="J123" i="3"/>
  <c r="J124" i="3" s="1"/>
  <c r="I123" i="3"/>
  <c r="H123" i="3"/>
  <c r="G123" i="3"/>
  <c r="F123" i="3"/>
  <c r="Q121" i="3"/>
  <c r="Q122" i="3" s="1"/>
  <c r="P121" i="3"/>
  <c r="P122" i="3" s="1"/>
  <c r="O121" i="3"/>
  <c r="O122" i="3" s="1"/>
  <c r="N121" i="3"/>
  <c r="N122" i="3" s="1"/>
  <c r="M121" i="3"/>
  <c r="M122" i="3" s="1"/>
  <c r="L121" i="3"/>
  <c r="L122" i="3" s="1"/>
  <c r="K121" i="3"/>
  <c r="K122" i="3" s="1"/>
  <c r="J121" i="3"/>
  <c r="J122" i="3" s="1"/>
  <c r="I121" i="3"/>
  <c r="H121" i="3"/>
  <c r="G121" i="3"/>
  <c r="F121" i="3"/>
  <c r="Q172" i="3"/>
  <c r="Q173" i="3" s="1"/>
  <c r="P172" i="3"/>
  <c r="P173" i="3" s="1"/>
  <c r="O172" i="3"/>
  <c r="O173" i="3" s="1"/>
  <c r="N172" i="3"/>
  <c r="N173" i="3" s="1"/>
  <c r="M172" i="3"/>
  <c r="M173" i="3" s="1"/>
  <c r="L172" i="3"/>
  <c r="L173" i="3" s="1"/>
  <c r="K172" i="3"/>
  <c r="K173" i="3" s="1"/>
  <c r="J172" i="3"/>
  <c r="J173" i="3" s="1"/>
  <c r="I172" i="3"/>
  <c r="H172" i="3"/>
  <c r="G172" i="3"/>
  <c r="F172" i="3"/>
  <c r="F173" i="3" s="1"/>
  <c r="Q119" i="3"/>
  <c r="Q120" i="3" s="1"/>
  <c r="P119" i="3"/>
  <c r="P120" i="3" s="1"/>
  <c r="O119" i="3"/>
  <c r="O120" i="3" s="1"/>
  <c r="N119" i="3"/>
  <c r="N120" i="3" s="1"/>
  <c r="M119" i="3"/>
  <c r="M120" i="3" s="1"/>
  <c r="L119" i="3"/>
  <c r="L120" i="3" s="1"/>
  <c r="K119" i="3"/>
  <c r="K120" i="3" s="1"/>
  <c r="J119" i="3"/>
  <c r="J120" i="3" s="1"/>
  <c r="I119" i="3"/>
  <c r="H119" i="3"/>
  <c r="G119" i="3"/>
  <c r="F119" i="3"/>
  <c r="U115" i="3"/>
  <c r="U116" i="3" s="1"/>
  <c r="T115" i="3"/>
  <c r="T116" i="3" s="1"/>
  <c r="S115" i="3"/>
  <c r="S116" i="3" s="1"/>
  <c r="R115" i="3"/>
  <c r="R116" i="3" s="1"/>
  <c r="Q115" i="3"/>
  <c r="Q116" i="3" s="1"/>
  <c r="P115" i="3"/>
  <c r="P116" i="3" s="1"/>
  <c r="O115" i="3"/>
  <c r="O116" i="3" s="1"/>
  <c r="N115" i="3"/>
  <c r="N116" i="3" s="1"/>
  <c r="M115" i="3"/>
  <c r="M116" i="3" s="1"/>
  <c r="L115" i="3"/>
  <c r="L116" i="3" s="1"/>
  <c r="K115" i="3"/>
  <c r="K116" i="3" s="1"/>
  <c r="J115" i="3"/>
  <c r="J116" i="3" s="1"/>
  <c r="I115" i="3"/>
  <c r="I116" i="3" s="1"/>
  <c r="H115" i="3"/>
  <c r="G115" i="3"/>
  <c r="F115" i="3"/>
  <c r="F116" i="3" s="1"/>
  <c r="Q111" i="3"/>
  <c r="Q112" i="3" s="1"/>
  <c r="P111" i="3"/>
  <c r="P112" i="3" s="1"/>
  <c r="O111" i="3"/>
  <c r="O112" i="3" s="1"/>
  <c r="N111" i="3"/>
  <c r="N112" i="3" s="1"/>
  <c r="M111" i="3"/>
  <c r="M112" i="3" s="1"/>
  <c r="L111" i="3"/>
  <c r="L112" i="3" s="1"/>
  <c r="K111" i="3"/>
  <c r="K112" i="3" s="1"/>
  <c r="J111" i="3"/>
  <c r="J112" i="3" s="1"/>
  <c r="I111" i="3"/>
  <c r="I112" i="3" s="1"/>
  <c r="H111" i="3"/>
  <c r="G111" i="3"/>
  <c r="F111" i="3"/>
  <c r="Q113" i="3"/>
  <c r="Q114" i="3" s="1"/>
  <c r="P113" i="3"/>
  <c r="P114" i="3" s="1"/>
  <c r="O113" i="3"/>
  <c r="O114" i="3" s="1"/>
  <c r="N113" i="3"/>
  <c r="N114" i="3" s="1"/>
  <c r="M113" i="3"/>
  <c r="M114" i="3" s="1"/>
  <c r="L113" i="3"/>
  <c r="L114" i="3" s="1"/>
  <c r="K113" i="3"/>
  <c r="K114" i="3" s="1"/>
  <c r="J113" i="3"/>
  <c r="J114" i="3" s="1"/>
  <c r="I113" i="3"/>
  <c r="H113" i="3"/>
  <c r="G113" i="3"/>
  <c r="F113" i="3"/>
  <c r="Q117" i="3"/>
  <c r="Q118" i="3" s="1"/>
  <c r="P117" i="3"/>
  <c r="P118" i="3" s="1"/>
  <c r="O117" i="3"/>
  <c r="O118" i="3" s="1"/>
  <c r="N117" i="3"/>
  <c r="N118" i="3" s="1"/>
  <c r="M117" i="3"/>
  <c r="M118" i="3" s="1"/>
  <c r="L117" i="3"/>
  <c r="L118" i="3" s="1"/>
  <c r="K117" i="3"/>
  <c r="K118" i="3" s="1"/>
  <c r="J117" i="3"/>
  <c r="J118" i="3" s="1"/>
  <c r="I117" i="3"/>
  <c r="H117" i="3"/>
  <c r="G117" i="3"/>
  <c r="F117" i="3"/>
  <c r="Q55" i="3"/>
  <c r="P55" i="3"/>
  <c r="O55" i="3"/>
  <c r="N55" i="3"/>
  <c r="M55" i="3"/>
  <c r="L55" i="3"/>
  <c r="K55" i="3"/>
  <c r="J55" i="3"/>
  <c r="I55" i="3"/>
  <c r="H55" i="3"/>
  <c r="G55" i="3"/>
  <c r="F55" i="3"/>
  <c r="Q54" i="3"/>
  <c r="Q56" i="3" s="1"/>
  <c r="P54" i="3"/>
  <c r="O54" i="3"/>
  <c r="N54" i="3"/>
  <c r="M54" i="3"/>
  <c r="L54" i="3"/>
  <c r="L56" i="3" s="1"/>
  <c r="K54" i="3"/>
  <c r="J54" i="3"/>
  <c r="J56" i="3" s="1"/>
  <c r="I54" i="3"/>
  <c r="H54" i="3"/>
  <c r="G54" i="3"/>
  <c r="F54" i="3"/>
  <c r="Q49" i="3"/>
  <c r="Q50" i="3" s="1"/>
  <c r="P49" i="3"/>
  <c r="P50" i="3" s="1"/>
  <c r="O49" i="3"/>
  <c r="O50" i="3" s="1"/>
  <c r="N49" i="3"/>
  <c r="N50" i="3" s="1"/>
  <c r="M49" i="3"/>
  <c r="M50" i="3" s="1"/>
  <c r="L49" i="3"/>
  <c r="L50" i="3" s="1"/>
  <c r="K49" i="3"/>
  <c r="K50" i="3" s="1"/>
  <c r="J49" i="3"/>
  <c r="J50" i="3" s="1"/>
  <c r="I49" i="3"/>
  <c r="H49" i="3"/>
  <c r="G49" i="3"/>
  <c r="F49" i="3"/>
  <c r="U47" i="3"/>
  <c r="T47" i="3"/>
  <c r="S47" i="3"/>
  <c r="R47" i="3"/>
  <c r="Q47" i="3"/>
  <c r="P47" i="3"/>
  <c r="O47" i="3"/>
  <c r="N47" i="3"/>
  <c r="M47" i="3"/>
  <c r="L47" i="3"/>
  <c r="K47" i="3"/>
  <c r="J47" i="3"/>
  <c r="I47" i="3"/>
  <c r="H47" i="3"/>
  <c r="G47" i="3"/>
  <c r="F47" i="3"/>
  <c r="Q46" i="3"/>
  <c r="P46" i="3"/>
  <c r="O46" i="3"/>
  <c r="N46" i="3"/>
  <c r="M46" i="3"/>
  <c r="L46" i="3"/>
  <c r="K46" i="3"/>
  <c r="J46" i="3"/>
  <c r="I46" i="3"/>
  <c r="H46" i="3"/>
  <c r="G46" i="3"/>
  <c r="F46" i="3"/>
  <c r="Q45" i="3"/>
  <c r="P45" i="3"/>
  <c r="O45" i="3"/>
  <c r="N45" i="3"/>
  <c r="M45" i="3"/>
  <c r="L45" i="3"/>
  <c r="K45" i="3"/>
  <c r="J45" i="3"/>
  <c r="I45" i="3"/>
  <c r="H45" i="3"/>
  <c r="G45" i="3"/>
  <c r="F45" i="3"/>
  <c r="Q44" i="3"/>
  <c r="P44" i="3"/>
  <c r="O44" i="3"/>
  <c r="N44" i="3"/>
  <c r="M44" i="3"/>
  <c r="L44" i="3"/>
  <c r="K44" i="3"/>
  <c r="J44" i="3"/>
  <c r="J48" i="3" s="1"/>
  <c r="I44" i="3"/>
  <c r="H44" i="3"/>
  <c r="G44" i="3"/>
  <c r="F44" i="3"/>
  <c r="Q94" i="3"/>
  <c r="P94" i="3"/>
  <c r="O94" i="3"/>
  <c r="N94" i="3"/>
  <c r="M94" i="3"/>
  <c r="L94" i="3"/>
  <c r="K94" i="3"/>
  <c r="J94" i="3"/>
  <c r="I94" i="3"/>
  <c r="H94" i="3"/>
  <c r="G94" i="3"/>
  <c r="F94" i="3"/>
  <c r="Q93" i="3"/>
  <c r="P93" i="3"/>
  <c r="O93" i="3"/>
  <c r="N93" i="3"/>
  <c r="M93" i="3"/>
  <c r="L93" i="3"/>
  <c r="K93" i="3"/>
  <c r="J93" i="3"/>
  <c r="I93" i="3"/>
  <c r="H93" i="3"/>
  <c r="G93" i="3"/>
  <c r="F93" i="3"/>
  <c r="Q92" i="3"/>
  <c r="P92" i="3"/>
  <c r="O92" i="3"/>
  <c r="N92" i="3"/>
  <c r="N95" i="3" s="1"/>
  <c r="M92" i="3"/>
  <c r="M95" i="3" s="1"/>
  <c r="L92" i="3"/>
  <c r="K92" i="3"/>
  <c r="J92" i="3"/>
  <c r="I92" i="3"/>
  <c r="H92" i="3"/>
  <c r="G92" i="3"/>
  <c r="F92" i="3"/>
  <c r="Q70" i="3"/>
  <c r="P70" i="3"/>
  <c r="O70" i="3"/>
  <c r="N70" i="3"/>
  <c r="M70" i="3"/>
  <c r="L70" i="3"/>
  <c r="K70" i="3"/>
  <c r="J70" i="3"/>
  <c r="I70" i="3"/>
  <c r="H70" i="3"/>
  <c r="G70" i="3"/>
  <c r="F70" i="3"/>
  <c r="Q69" i="3"/>
  <c r="P69" i="3"/>
  <c r="O69" i="3"/>
  <c r="N69" i="3"/>
  <c r="M69" i="3"/>
  <c r="L69" i="3"/>
  <c r="K69" i="3"/>
  <c r="J69" i="3"/>
  <c r="I69" i="3"/>
  <c r="H69" i="3"/>
  <c r="G69" i="3"/>
  <c r="F69" i="3"/>
  <c r="Q68" i="3"/>
  <c r="Q71" i="3" s="1"/>
  <c r="P68" i="3"/>
  <c r="O68" i="3"/>
  <c r="N68" i="3"/>
  <c r="M68" i="3"/>
  <c r="L68" i="3"/>
  <c r="K68" i="3"/>
  <c r="J68" i="3"/>
  <c r="I68" i="3"/>
  <c r="H68" i="3"/>
  <c r="G68" i="3"/>
  <c r="F68" i="3"/>
  <c r="Q62" i="3"/>
  <c r="Q63" i="3" s="1"/>
  <c r="P62" i="3"/>
  <c r="P63" i="3" s="1"/>
  <c r="O62" i="3"/>
  <c r="O63" i="3" s="1"/>
  <c r="N62" i="3"/>
  <c r="N63" i="3" s="1"/>
  <c r="M62" i="3"/>
  <c r="M63" i="3" s="1"/>
  <c r="L62" i="3"/>
  <c r="L63" i="3" s="1"/>
  <c r="K62" i="3"/>
  <c r="K63" i="3" s="1"/>
  <c r="J62" i="3"/>
  <c r="J63" i="3" s="1"/>
  <c r="I62" i="3"/>
  <c r="H62" i="3"/>
  <c r="G62" i="3"/>
  <c r="F62" i="3"/>
  <c r="Q90" i="3"/>
  <c r="P90" i="3"/>
  <c r="O90" i="3"/>
  <c r="N90" i="3"/>
  <c r="M90" i="3"/>
  <c r="L90" i="3"/>
  <c r="K90" i="3"/>
  <c r="J90" i="3"/>
  <c r="I90" i="3"/>
  <c r="H90" i="3"/>
  <c r="G90" i="3"/>
  <c r="F90" i="3"/>
  <c r="Q89" i="3"/>
  <c r="P89" i="3"/>
  <c r="O89" i="3"/>
  <c r="N89" i="3"/>
  <c r="M89" i="3"/>
  <c r="L89" i="3"/>
  <c r="K89" i="3"/>
  <c r="J89" i="3"/>
  <c r="I89" i="3"/>
  <c r="H89" i="3"/>
  <c r="G89" i="3"/>
  <c r="F89" i="3"/>
  <c r="Q88" i="3"/>
  <c r="Q91" i="3" s="1"/>
  <c r="P88" i="3"/>
  <c r="O88" i="3"/>
  <c r="N88" i="3"/>
  <c r="M88" i="3"/>
  <c r="L88" i="3"/>
  <c r="K88" i="3"/>
  <c r="J88" i="3"/>
  <c r="J91" i="3" s="1"/>
  <c r="I88" i="3"/>
  <c r="H88" i="3"/>
  <c r="G88" i="3"/>
  <c r="F88" i="3"/>
  <c r="Q86" i="3"/>
  <c r="P86" i="3"/>
  <c r="O86" i="3"/>
  <c r="N86" i="3"/>
  <c r="M86" i="3"/>
  <c r="L86" i="3"/>
  <c r="K86" i="3"/>
  <c r="J86" i="3"/>
  <c r="I86" i="3"/>
  <c r="H86" i="3"/>
  <c r="G86" i="3"/>
  <c r="F86" i="3"/>
  <c r="Q85" i="3"/>
  <c r="Q87" i="3" s="1"/>
  <c r="P85" i="3"/>
  <c r="O85" i="3"/>
  <c r="N85" i="3"/>
  <c r="M85" i="3"/>
  <c r="L85" i="3"/>
  <c r="K85" i="3"/>
  <c r="J85" i="3"/>
  <c r="J87" i="3" s="1"/>
  <c r="I85" i="3"/>
  <c r="H85" i="3"/>
  <c r="G85" i="3"/>
  <c r="F85" i="3"/>
  <c r="Q83" i="3"/>
  <c r="P83" i="3"/>
  <c r="O83" i="3"/>
  <c r="N83" i="3"/>
  <c r="M83" i="3"/>
  <c r="L83" i="3"/>
  <c r="K83" i="3"/>
  <c r="J83" i="3"/>
  <c r="I83" i="3"/>
  <c r="H83" i="3"/>
  <c r="G83" i="3"/>
  <c r="F83" i="3"/>
  <c r="Q82" i="3"/>
  <c r="P82" i="3"/>
  <c r="O82" i="3"/>
  <c r="N82" i="3"/>
  <c r="M82" i="3"/>
  <c r="L82" i="3"/>
  <c r="K82" i="3"/>
  <c r="J82" i="3"/>
  <c r="I82" i="3"/>
  <c r="H82" i="3"/>
  <c r="G82" i="3"/>
  <c r="F82" i="3"/>
  <c r="Q81" i="3"/>
  <c r="P81" i="3"/>
  <c r="O81" i="3"/>
  <c r="N81" i="3"/>
  <c r="M81" i="3"/>
  <c r="L81" i="3"/>
  <c r="K81" i="3"/>
  <c r="J81" i="3"/>
  <c r="I81" i="3"/>
  <c r="H81" i="3"/>
  <c r="G81" i="3"/>
  <c r="F81" i="3"/>
  <c r="Q80" i="3"/>
  <c r="P80" i="3"/>
  <c r="O80" i="3"/>
  <c r="N80" i="3"/>
  <c r="M80" i="3"/>
  <c r="L80" i="3"/>
  <c r="K80" i="3"/>
  <c r="J80" i="3"/>
  <c r="I80" i="3"/>
  <c r="H80" i="3"/>
  <c r="G80" i="3"/>
  <c r="F80" i="3"/>
  <c r="Q74" i="3"/>
  <c r="Q75" i="3" s="1"/>
  <c r="P74" i="3"/>
  <c r="P75" i="3" s="1"/>
  <c r="O74" i="3"/>
  <c r="O75" i="3" s="1"/>
  <c r="N74" i="3"/>
  <c r="N75" i="3" s="1"/>
  <c r="M74" i="3"/>
  <c r="M75" i="3" s="1"/>
  <c r="L74" i="3"/>
  <c r="L75" i="3" s="1"/>
  <c r="K74" i="3"/>
  <c r="K75" i="3" s="1"/>
  <c r="J74" i="3"/>
  <c r="J75" i="3" s="1"/>
  <c r="I74" i="3"/>
  <c r="H74" i="3"/>
  <c r="G74" i="3"/>
  <c r="F74" i="3"/>
  <c r="Q72" i="3"/>
  <c r="Q73" i="3" s="1"/>
  <c r="P72" i="3"/>
  <c r="P73" i="3" s="1"/>
  <c r="O72" i="3"/>
  <c r="O73" i="3" s="1"/>
  <c r="N72" i="3"/>
  <c r="N73" i="3" s="1"/>
  <c r="M72" i="3"/>
  <c r="M73" i="3" s="1"/>
  <c r="L72" i="3"/>
  <c r="L73" i="3" s="1"/>
  <c r="K72" i="3"/>
  <c r="K73" i="3" s="1"/>
  <c r="J72" i="3"/>
  <c r="J73" i="3" s="1"/>
  <c r="I72" i="3"/>
  <c r="H72" i="3"/>
  <c r="G72" i="3"/>
  <c r="F72" i="3"/>
  <c r="Q22" i="3"/>
  <c r="P22" i="3"/>
  <c r="O22" i="3"/>
  <c r="N22" i="3"/>
  <c r="M22" i="3"/>
  <c r="L22" i="3"/>
  <c r="K22" i="3"/>
  <c r="J22" i="3"/>
  <c r="I22" i="3"/>
  <c r="H22" i="3"/>
  <c r="G22" i="3"/>
  <c r="F22" i="3"/>
  <c r="Q21" i="3"/>
  <c r="P21" i="3"/>
  <c r="O21" i="3"/>
  <c r="N21" i="3"/>
  <c r="M21" i="3"/>
  <c r="L21" i="3"/>
  <c r="K21" i="3"/>
  <c r="J21" i="3"/>
  <c r="I21" i="3"/>
  <c r="H21" i="3"/>
  <c r="G21" i="3"/>
  <c r="F21" i="3"/>
  <c r="Q20" i="3"/>
  <c r="P20" i="3"/>
  <c r="O20" i="3"/>
  <c r="N20" i="3"/>
  <c r="M20" i="3"/>
  <c r="L20" i="3"/>
  <c r="K20" i="3"/>
  <c r="J20" i="3"/>
  <c r="I20" i="3"/>
  <c r="H20" i="3"/>
  <c r="G20" i="3"/>
  <c r="F20" i="3"/>
  <c r="Q19" i="3"/>
  <c r="P19" i="3"/>
  <c r="O19" i="3"/>
  <c r="N19" i="3"/>
  <c r="M19" i="3"/>
  <c r="L19" i="3"/>
  <c r="K19" i="3"/>
  <c r="J19" i="3"/>
  <c r="I19" i="3"/>
  <c r="H19" i="3"/>
  <c r="G19" i="3"/>
  <c r="F19" i="3"/>
  <c r="Q18" i="3"/>
  <c r="P18" i="3"/>
  <c r="O18" i="3"/>
  <c r="N18" i="3"/>
  <c r="M18" i="3"/>
  <c r="L18" i="3"/>
  <c r="K18" i="3"/>
  <c r="J18" i="3"/>
  <c r="I18" i="3"/>
  <c r="H18" i="3"/>
  <c r="G18" i="3"/>
  <c r="F18" i="3"/>
  <c r="Q17" i="3"/>
  <c r="P17" i="3"/>
  <c r="O17" i="3"/>
  <c r="N17" i="3"/>
  <c r="M17" i="3"/>
  <c r="L17" i="3"/>
  <c r="K17" i="3"/>
  <c r="J17" i="3"/>
  <c r="I17" i="3"/>
  <c r="H17" i="3"/>
  <c r="G17" i="3"/>
  <c r="F17" i="3"/>
  <c r="Q16" i="3"/>
  <c r="P16" i="3"/>
  <c r="O16" i="3"/>
  <c r="N16" i="3"/>
  <c r="M16" i="3"/>
  <c r="L16" i="3"/>
  <c r="K16" i="3"/>
  <c r="J16" i="3"/>
  <c r="I16" i="3"/>
  <c r="H16" i="3"/>
  <c r="G16" i="3"/>
  <c r="F16" i="3"/>
  <c r="Q15" i="3"/>
  <c r="P15" i="3"/>
  <c r="O15" i="3"/>
  <c r="N15" i="3"/>
  <c r="M15" i="3"/>
  <c r="L15" i="3"/>
  <c r="K15" i="3"/>
  <c r="J15" i="3"/>
  <c r="I15" i="3"/>
  <c r="H15" i="3"/>
  <c r="G15" i="3"/>
  <c r="F15" i="3"/>
  <c r="Q14" i="3"/>
  <c r="P14" i="3"/>
  <c r="O14" i="3"/>
  <c r="N14" i="3"/>
  <c r="M14" i="3"/>
  <c r="L14" i="3"/>
  <c r="K14" i="3"/>
  <c r="J14" i="3"/>
  <c r="I14" i="3"/>
  <c r="H14" i="3"/>
  <c r="G14" i="3"/>
  <c r="F14" i="3"/>
  <c r="U78" i="3"/>
  <c r="U79" i="3" s="1"/>
  <c r="T78" i="3"/>
  <c r="T79" i="3" s="1"/>
  <c r="S78" i="3"/>
  <c r="S79" i="3" s="1"/>
  <c r="R78" i="3"/>
  <c r="R79" i="3" s="1"/>
  <c r="Q78" i="3"/>
  <c r="Q79" i="3" s="1"/>
  <c r="P78" i="3"/>
  <c r="P79" i="3" s="1"/>
  <c r="O78" i="3"/>
  <c r="O79" i="3" s="1"/>
  <c r="N78" i="3"/>
  <c r="N79" i="3" s="1"/>
  <c r="M78" i="3"/>
  <c r="M79" i="3" s="1"/>
  <c r="L78" i="3"/>
  <c r="L79" i="3" s="1"/>
  <c r="K78" i="3"/>
  <c r="K79" i="3" s="1"/>
  <c r="J78" i="3"/>
  <c r="J79" i="3" s="1"/>
  <c r="I78" i="3"/>
  <c r="H78" i="3"/>
  <c r="G78" i="3"/>
  <c r="F78" i="3"/>
  <c r="F79" i="3" s="1"/>
  <c r="Q52" i="3"/>
  <c r="P52" i="3"/>
  <c r="O52" i="3"/>
  <c r="N52" i="3"/>
  <c r="M52" i="3"/>
  <c r="L52" i="3"/>
  <c r="K52" i="3"/>
  <c r="J52" i="3"/>
  <c r="I52" i="3"/>
  <c r="H52" i="3"/>
  <c r="G52" i="3"/>
  <c r="F52" i="3"/>
  <c r="Q51" i="3"/>
  <c r="P51" i="3"/>
  <c r="P53" i="3" s="1"/>
  <c r="O51" i="3"/>
  <c r="N51" i="3"/>
  <c r="M51" i="3"/>
  <c r="L51" i="3"/>
  <c r="K51" i="3"/>
  <c r="J51" i="3"/>
  <c r="I51" i="3"/>
  <c r="H51" i="3"/>
  <c r="G51" i="3"/>
  <c r="F51" i="3"/>
  <c r="F53" i="3" s="1"/>
  <c r="Q97" i="3"/>
  <c r="P97" i="3"/>
  <c r="O97" i="3"/>
  <c r="N97" i="3"/>
  <c r="M97" i="3"/>
  <c r="L97" i="3"/>
  <c r="K97" i="3"/>
  <c r="J97" i="3"/>
  <c r="I97" i="3"/>
  <c r="H97" i="3"/>
  <c r="G97" i="3"/>
  <c r="F97" i="3"/>
  <c r="Q96" i="3"/>
  <c r="P96" i="3"/>
  <c r="P98" i="3" s="1"/>
  <c r="O96" i="3"/>
  <c r="N96" i="3"/>
  <c r="N98" i="3" s="1"/>
  <c r="M96" i="3"/>
  <c r="L96" i="3"/>
  <c r="K96" i="3"/>
  <c r="J96" i="3"/>
  <c r="I96" i="3"/>
  <c r="H96" i="3"/>
  <c r="G96" i="3"/>
  <c r="F96" i="3"/>
  <c r="F98" i="3" s="1"/>
  <c r="Q41" i="3"/>
  <c r="P41" i="3"/>
  <c r="O41" i="3"/>
  <c r="N41" i="3"/>
  <c r="M41" i="3"/>
  <c r="L41" i="3"/>
  <c r="K41" i="3"/>
  <c r="J41" i="3"/>
  <c r="I41" i="3"/>
  <c r="H41" i="3"/>
  <c r="G41" i="3"/>
  <c r="F41" i="3"/>
  <c r="Q66" i="3"/>
  <c r="Q67" i="3" s="1"/>
  <c r="P66" i="3"/>
  <c r="P67" i="3" s="1"/>
  <c r="O66" i="3"/>
  <c r="O67" i="3" s="1"/>
  <c r="N66" i="3"/>
  <c r="N67" i="3" s="1"/>
  <c r="M66" i="3"/>
  <c r="M67" i="3" s="1"/>
  <c r="L66" i="3"/>
  <c r="L67" i="3" s="1"/>
  <c r="K66" i="3"/>
  <c r="K67" i="3" s="1"/>
  <c r="J66" i="3"/>
  <c r="J67" i="3" s="1"/>
  <c r="I66" i="3"/>
  <c r="H66" i="3"/>
  <c r="G66" i="3"/>
  <c r="F66" i="3"/>
  <c r="Q39" i="3"/>
  <c r="P39" i="3"/>
  <c r="O39" i="3"/>
  <c r="N39" i="3"/>
  <c r="M39" i="3"/>
  <c r="L39" i="3"/>
  <c r="K39" i="3"/>
  <c r="J39" i="3"/>
  <c r="I39" i="3"/>
  <c r="H39" i="3"/>
  <c r="G39" i="3"/>
  <c r="F39" i="3"/>
  <c r="Q38" i="3"/>
  <c r="P38" i="3"/>
  <c r="O38" i="3"/>
  <c r="N38" i="3"/>
  <c r="M38" i="3"/>
  <c r="L38" i="3"/>
  <c r="K38" i="3"/>
  <c r="J38" i="3"/>
  <c r="I38" i="3"/>
  <c r="H38" i="3"/>
  <c r="G38" i="3"/>
  <c r="F38" i="3"/>
  <c r="Q37" i="3"/>
  <c r="P37" i="3"/>
  <c r="O37" i="3"/>
  <c r="N37" i="3"/>
  <c r="M37" i="3"/>
  <c r="L37" i="3"/>
  <c r="K37" i="3"/>
  <c r="J37" i="3"/>
  <c r="I37" i="3"/>
  <c r="H37" i="3"/>
  <c r="G37" i="3"/>
  <c r="F37" i="3"/>
  <c r="Q36" i="3"/>
  <c r="P36" i="3"/>
  <c r="O36" i="3"/>
  <c r="N36" i="3"/>
  <c r="M36" i="3"/>
  <c r="L36" i="3"/>
  <c r="K36" i="3"/>
  <c r="J36" i="3"/>
  <c r="I36" i="3"/>
  <c r="H36" i="3"/>
  <c r="G36" i="3"/>
  <c r="F36" i="3"/>
  <c r="Q35" i="3"/>
  <c r="P35" i="3"/>
  <c r="O35" i="3"/>
  <c r="N35" i="3"/>
  <c r="M35" i="3"/>
  <c r="L35" i="3"/>
  <c r="K35" i="3"/>
  <c r="J35" i="3"/>
  <c r="I35" i="3"/>
  <c r="H35" i="3"/>
  <c r="G35" i="3"/>
  <c r="F35" i="3"/>
  <c r="Q34" i="3"/>
  <c r="P34" i="3"/>
  <c r="O34" i="3"/>
  <c r="N34" i="3"/>
  <c r="M34" i="3"/>
  <c r="L34" i="3"/>
  <c r="K34" i="3"/>
  <c r="J34" i="3"/>
  <c r="I34" i="3"/>
  <c r="H34" i="3"/>
  <c r="G34" i="3"/>
  <c r="F34" i="3"/>
  <c r="Q33" i="3"/>
  <c r="P33" i="3"/>
  <c r="O33" i="3"/>
  <c r="N33" i="3"/>
  <c r="M33" i="3"/>
  <c r="L33" i="3"/>
  <c r="L40" i="3" s="1"/>
  <c r="K33" i="3"/>
  <c r="J33" i="3"/>
  <c r="J40" i="3" s="1"/>
  <c r="I33" i="3"/>
  <c r="H33" i="3"/>
  <c r="G33" i="3"/>
  <c r="F33" i="3"/>
  <c r="Q31" i="3"/>
  <c r="Q32" i="3" s="1"/>
  <c r="P31" i="3"/>
  <c r="P32" i="3" s="1"/>
  <c r="O31" i="3"/>
  <c r="O32" i="3" s="1"/>
  <c r="N31" i="3"/>
  <c r="N32" i="3" s="1"/>
  <c r="M31" i="3"/>
  <c r="M32" i="3" s="1"/>
  <c r="L31" i="3"/>
  <c r="L32" i="3" s="1"/>
  <c r="K31" i="3"/>
  <c r="K32" i="3" s="1"/>
  <c r="J31" i="3"/>
  <c r="J32" i="3" s="1"/>
  <c r="I31" i="3"/>
  <c r="I32" i="3" s="1"/>
  <c r="H31" i="3"/>
  <c r="G31" i="3"/>
  <c r="F31" i="3"/>
  <c r="F32" i="3" s="1"/>
  <c r="Q64" i="3"/>
  <c r="Q65" i="3" s="1"/>
  <c r="P64" i="3"/>
  <c r="P65" i="3" s="1"/>
  <c r="O64" i="3"/>
  <c r="O65" i="3" s="1"/>
  <c r="N64" i="3"/>
  <c r="N65" i="3" s="1"/>
  <c r="M64" i="3"/>
  <c r="M65" i="3" s="1"/>
  <c r="L64" i="3"/>
  <c r="L65" i="3" s="1"/>
  <c r="K64" i="3"/>
  <c r="K65" i="3" s="1"/>
  <c r="J64" i="3"/>
  <c r="J65" i="3" s="1"/>
  <c r="I64" i="3"/>
  <c r="H64" i="3"/>
  <c r="G64" i="3"/>
  <c r="F64" i="3"/>
  <c r="U29" i="3"/>
  <c r="U30" i="3" s="1"/>
  <c r="T29" i="3"/>
  <c r="T30" i="3" s="1"/>
  <c r="S29" i="3"/>
  <c r="S30" i="3" s="1"/>
  <c r="R29" i="3"/>
  <c r="R30" i="3" s="1"/>
  <c r="Q29" i="3"/>
  <c r="Q30" i="3" s="1"/>
  <c r="P29" i="3"/>
  <c r="P30" i="3" s="1"/>
  <c r="O29" i="3"/>
  <c r="O30" i="3" s="1"/>
  <c r="N29" i="3"/>
  <c r="N30" i="3" s="1"/>
  <c r="M29" i="3"/>
  <c r="M30" i="3" s="1"/>
  <c r="L29" i="3"/>
  <c r="L30" i="3" s="1"/>
  <c r="K29" i="3"/>
  <c r="K30" i="3" s="1"/>
  <c r="J29" i="3"/>
  <c r="J30" i="3" s="1"/>
  <c r="I29" i="3"/>
  <c r="I30" i="3" s="1"/>
  <c r="H29" i="3"/>
  <c r="G29" i="3"/>
  <c r="F29" i="3"/>
  <c r="F30" i="3" s="1"/>
  <c r="U60" i="3"/>
  <c r="T60" i="3"/>
  <c r="S60" i="3"/>
  <c r="R60" i="3"/>
  <c r="Q60" i="3"/>
  <c r="P60" i="3"/>
  <c r="O60" i="3"/>
  <c r="N60" i="3"/>
  <c r="M60" i="3"/>
  <c r="L60" i="3"/>
  <c r="K60" i="3"/>
  <c r="J60" i="3"/>
  <c r="I60" i="3"/>
  <c r="H60" i="3"/>
  <c r="G60" i="3"/>
  <c r="F60" i="3"/>
  <c r="U59" i="3"/>
  <c r="T59" i="3"/>
  <c r="S59" i="3"/>
  <c r="R59" i="3"/>
  <c r="Q59" i="3"/>
  <c r="P59" i="3"/>
  <c r="O59" i="3"/>
  <c r="N59" i="3"/>
  <c r="M59" i="3"/>
  <c r="L59" i="3"/>
  <c r="K59" i="3"/>
  <c r="J59" i="3"/>
  <c r="I59" i="3"/>
  <c r="H59" i="3"/>
  <c r="G59" i="3"/>
  <c r="F59" i="3"/>
  <c r="Q58" i="3"/>
  <c r="P58" i="3"/>
  <c r="O58" i="3"/>
  <c r="N58" i="3"/>
  <c r="M58" i="3"/>
  <c r="L58" i="3"/>
  <c r="K58" i="3"/>
  <c r="J58" i="3"/>
  <c r="I58" i="3"/>
  <c r="H58" i="3"/>
  <c r="G58" i="3"/>
  <c r="F58" i="3"/>
  <c r="Q57" i="3"/>
  <c r="P57" i="3"/>
  <c r="O57" i="3"/>
  <c r="N57" i="3"/>
  <c r="M57" i="3"/>
  <c r="L57" i="3"/>
  <c r="L61" i="3" s="1"/>
  <c r="K57" i="3"/>
  <c r="J57" i="3"/>
  <c r="J61" i="3" s="1"/>
  <c r="I57" i="3"/>
  <c r="H57" i="3"/>
  <c r="G57" i="3"/>
  <c r="F57" i="3"/>
  <c r="Q161" i="3"/>
  <c r="P161" i="3"/>
  <c r="O161" i="3"/>
  <c r="N161" i="3"/>
  <c r="M161" i="3"/>
  <c r="L161" i="3"/>
  <c r="K161" i="3"/>
  <c r="J161" i="3"/>
  <c r="I161" i="3"/>
  <c r="H161" i="3"/>
  <c r="G161" i="3"/>
  <c r="F161" i="3"/>
  <c r="Q160" i="3"/>
  <c r="P160" i="3"/>
  <c r="O160" i="3"/>
  <c r="N160" i="3"/>
  <c r="M160" i="3"/>
  <c r="L160" i="3"/>
  <c r="L162" i="3" s="1"/>
  <c r="K160" i="3"/>
  <c r="J160" i="3"/>
  <c r="J162" i="3" s="1"/>
  <c r="I160" i="3"/>
  <c r="H160" i="3"/>
  <c r="G160" i="3"/>
  <c r="F160" i="3"/>
  <c r="Q27" i="3"/>
  <c r="P27" i="3"/>
  <c r="O27" i="3"/>
  <c r="N27" i="3"/>
  <c r="M27" i="3"/>
  <c r="L27" i="3"/>
  <c r="K27" i="3"/>
  <c r="J27" i="3"/>
  <c r="I27" i="3"/>
  <c r="H27" i="3"/>
  <c r="G27" i="3"/>
  <c r="F27" i="3"/>
  <c r="Q26" i="3"/>
  <c r="P26" i="3"/>
  <c r="O26" i="3"/>
  <c r="N26" i="3"/>
  <c r="M26" i="3"/>
  <c r="L26" i="3"/>
  <c r="L28" i="3" s="1"/>
  <c r="K26" i="3"/>
  <c r="J26" i="3"/>
  <c r="J28" i="3" s="1"/>
  <c r="I26" i="3"/>
  <c r="H26" i="3"/>
  <c r="G26" i="3"/>
  <c r="F26" i="3"/>
  <c r="Q24" i="3"/>
  <c r="Q25" i="3" s="1"/>
  <c r="P24" i="3"/>
  <c r="P25" i="3" s="1"/>
  <c r="O24" i="3"/>
  <c r="O25" i="3" s="1"/>
  <c r="N24" i="3"/>
  <c r="N25" i="3" s="1"/>
  <c r="M24" i="3"/>
  <c r="M25" i="3" s="1"/>
  <c r="L24" i="3"/>
  <c r="L25" i="3" s="1"/>
  <c r="K24" i="3"/>
  <c r="K25" i="3" s="1"/>
  <c r="J24" i="3"/>
  <c r="J25" i="3" s="1"/>
  <c r="I24" i="3"/>
  <c r="H24" i="3"/>
  <c r="G24" i="3"/>
  <c r="F24" i="3"/>
  <c r="Q11" i="3"/>
  <c r="P11" i="3"/>
  <c r="O11" i="3"/>
  <c r="N11" i="3"/>
  <c r="M11" i="3"/>
  <c r="L11" i="3"/>
  <c r="K11" i="3"/>
  <c r="J11" i="3"/>
  <c r="I11" i="3"/>
  <c r="H11" i="3"/>
  <c r="G11" i="3"/>
  <c r="F11" i="3"/>
  <c r="Q10" i="3"/>
  <c r="P10" i="3"/>
  <c r="P12" i="3" s="1"/>
  <c r="O10" i="3"/>
  <c r="N10" i="3"/>
  <c r="N12" i="3" s="1"/>
  <c r="M10" i="3"/>
  <c r="L10" i="3"/>
  <c r="K10" i="3"/>
  <c r="J10" i="3"/>
  <c r="I10" i="3"/>
  <c r="H10" i="3"/>
  <c r="G10" i="3"/>
  <c r="F10" i="3"/>
  <c r="Q13" i="3"/>
  <c r="Q23" i="3" s="1"/>
  <c r="P13" i="3"/>
  <c r="O13" i="3"/>
  <c r="N13" i="3"/>
  <c r="M13" i="3"/>
  <c r="M23" i="3" s="1"/>
  <c r="L13" i="3"/>
  <c r="L23" i="3" s="1"/>
  <c r="K13" i="3"/>
  <c r="K23" i="3" s="1"/>
  <c r="J13" i="3"/>
  <c r="J23" i="3" s="1"/>
  <c r="I13" i="3"/>
  <c r="H13" i="3"/>
  <c r="G13" i="3"/>
  <c r="F13" i="3"/>
  <c r="U8" i="3"/>
  <c r="U9" i="3" s="1"/>
  <c r="T8" i="3"/>
  <c r="T9" i="3" s="1"/>
  <c r="S8" i="3"/>
  <c r="S9" i="3" s="1"/>
  <c r="R8" i="3"/>
  <c r="R9" i="3" s="1"/>
  <c r="Q8" i="3"/>
  <c r="Q9" i="3" s="1"/>
  <c r="P8" i="3"/>
  <c r="P9" i="3" s="1"/>
  <c r="O8" i="3"/>
  <c r="O9" i="3" s="1"/>
  <c r="N8" i="3"/>
  <c r="N9" i="3" s="1"/>
  <c r="M8" i="3"/>
  <c r="M9" i="3" s="1"/>
  <c r="L8" i="3"/>
  <c r="L9" i="3" s="1"/>
  <c r="K8" i="3"/>
  <c r="K9" i="3" s="1"/>
  <c r="J8" i="3"/>
  <c r="J9" i="3" s="1"/>
  <c r="I8" i="3"/>
  <c r="I9" i="3" s="1"/>
  <c r="H8" i="3"/>
  <c r="G8" i="3"/>
  <c r="F8" i="3"/>
  <c r="Q6" i="3"/>
  <c r="P6" i="3"/>
  <c r="O6" i="3"/>
  <c r="N6" i="3"/>
  <c r="M6" i="3"/>
  <c r="L6" i="3"/>
  <c r="K6" i="3"/>
  <c r="J6" i="3"/>
  <c r="I6" i="3"/>
  <c r="H6" i="3"/>
  <c r="G6" i="3"/>
  <c r="F6" i="3"/>
  <c r="Q5" i="3"/>
  <c r="P5" i="3"/>
  <c r="O5" i="3"/>
  <c r="N5" i="3"/>
  <c r="M5" i="3"/>
  <c r="L5" i="3"/>
  <c r="K5" i="3"/>
  <c r="J5" i="3"/>
  <c r="I5" i="3"/>
  <c r="H5" i="3"/>
  <c r="G5" i="3"/>
  <c r="F5" i="3"/>
  <c r="K213" i="3" l="1"/>
  <c r="O184" i="3"/>
  <c r="Q184" i="3"/>
  <c r="J138" i="3"/>
  <c r="J210" i="3"/>
  <c r="M12" i="3"/>
  <c r="Q28" i="3"/>
  <c r="Q162" i="3"/>
  <c r="Q61" i="3"/>
  <c r="I40" i="3"/>
  <c r="Q40" i="3"/>
  <c r="M98" i="3"/>
  <c r="M53" i="3"/>
  <c r="M213" i="3"/>
  <c r="L84" i="3"/>
  <c r="O129" i="3"/>
  <c r="K154" i="3"/>
  <c r="K168" i="3"/>
  <c r="K159" i="3"/>
  <c r="O12" i="3"/>
  <c r="K162" i="3"/>
  <c r="K28" i="3"/>
  <c r="K61" i="3"/>
  <c r="K40" i="3"/>
  <c r="O98" i="3"/>
  <c r="O53" i="3"/>
  <c r="K84" i="3"/>
  <c r="K87" i="3"/>
  <c r="K91" i="3"/>
  <c r="O95" i="3"/>
  <c r="K48" i="3"/>
  <c r="K56" i="3"/>
  <c r="K138" i="3"/>
  <c r="O110" i="3"/>
  <c r="L87" i="3"/>
  <c r="L91" i="3"/>
  <c r="P95" i="3"/>
  <c r="L48" i="3"/>
  <c r="L210" i="3"/>
  <c r="P110" i="3"/>
  <c r="P179" i="3"/>
  <c r="M162" i="3"/>
  <c r="M61" i="3"/>
  <c r="M40" i="3"/>
  <c r="Q98" i="3"/>
  <c r="Q53" i="3"/>
  <c r="M87" i="3"/>
  <c r="M56" i="3"/>
  <c r="I129" i="3"/>
  <c r="Q129" i="3"/>
  <c r="M138" i="3"/>
  <c r="Q133" i="3"/>
  <c r="I148" i="3"/>
  <c r="Q148" i="3"/>
  <c r="M154" i="3"/>
  <c r="M168" i="3"/>
  <c r="M159" i="3"/>
  <c r="M210" i="3"/>
  <c r="Q110" i="3"/>
  <c r="N23" i="3"/>
  <c r="J12" i="3"/>
  <c r="N61" i="3"/>
  <c r="N40" i="3"/>
  <c r="J98" i="3"/>
  <c r="J53" i="3"/>
  <c r="N87" i="3"/>
  <c r="N91" i="3"/>
  <c r="N71" i="3"/>
  <c r="J95" i="3"/>
  <c r="J129" i="3"/>
  <c r="J148" i="3"/>
  <c r="J184" i="3"/>
  <c r="J110" i="3"/>
  <c r="J179" i="3"/>
  <c r="K210" i="3"/>
  <c r="O23" i="3"/>
  <c r="K12" i="3"/>
  <c r="O162" i="3"/>
  <c r="O61" i="3"/>
  <c r="O40" i="3"/>
  <c r="K53" i="3"/>
  <c r="O87" i="3"/>
  <c r="O91" i="3"/>
  <c r="O71" i="3"/>
  <c r="K95" i="3"/>
  <c r="O48" i="3"/>
  <c r="K129" i="3"/>
  <c r="O138" i="3"/>
  <c r="K148" i="3"/>
  <c r="O154" i="3"/>
  <c r="O168" i="3"/>
  <c r="O159" i="3"/>
  <c r="O213" i="3"/>
  <c r="O210" i="3"/>
  <c r="K184" i="3"/>
  <c r="K110" i="3"/>
  <c r="K179" i="3"/>
  <c r="J71" i="3"/>
  <c r="N110" i="3"/>
  <c r="N179" i="3"/>
  <c r="O179" i="3"/>
  <c r="M91" i="3"/>
  <c r="M71" i="3"/>
  <c r="Q95" i="3"/>
  <c r="M48" i="3"/>
  <c r="Q179" i="3"/>
  <c r="N28" i="3"/>
  <c r="N162" i="3"/>
  <c r="J133" i="3"/>
  <c r="Q12" i="3"/>
  <c r="M28" i="3"/>
  <c r="O28" i="3"/>
  <c r="P7" i="3"/>
  <c r="P23" i="3"/>
  <c r="L12" i="3"/>
  <c r="P28" i="3"/>
  <c r="P162" i="3"/>
  <c r="P61" i="3"/>
  <c r="P40" i="3"/>
  <c r="L98" i="3"/>
  <c r="L53" i="3"/>
  <c r="P84" i="3"/>
  <c r="P87" i="3"/>
  <c r="P91" i="3"/>
  <c r="P71" i="3"/>
  <c r="L95" i="3"/>
  <c r="P48" i="3"/>
  <c r="P56" i="3"/>
  <c r="L129" i="3"/>
  <c r="P138" i="3"/>
  <c r="L133" i="3"/>
  <c r="L148" i="3"/>
  <c r="P154" i="3"/>
  <c r="P168" i="3"/>
  <c r="P159" i="3"/>
  <c r="P213" i="3"/>
  <c r="P210" i="3"/>
  <c r="L184" i="3"/>
  <c r="L110" i="3"/>
  <c r="L179" i="3"/>
  <c r="L71" i="3"/>
  <c r="M133" i="3"/>
  <c r="M148" i="3"/>
  <c r="Q168" i="3"/>
  <c r="Q159" i="3"/>
  <c r="Q213" i="3"/>
  <c r="Q210" i="3"/>
  <c r="M184" i="3"/>
  <c r="M110" i="3"/>
  <c r="O133" i="3"/>
  <c r="O148" i="3"/>
  <c r="Q48" i="3"/>
  <c r="N56" i="3"/>
  <c r="N138" i="3"/>
  <c r="N154" i="3"/>
  <c r="N168" i="3"/>
  <c r="N159" i="3"/>
  <c r="N213" i="3"/>
  <c r="F210" i="3"/>
  <c r="N210" i="3"/>
  <c r="O56" i="3"/>
  <c r="F48" i="3"/>
  <c r="N129" i="3"/>
  <c r="O171" i="3"/>
  <c r="M171" i="3"/>
  <c r="K98" i="3"/>
  <c r="M84" i="3"/>
  <c r="N133" i="3"/>
  <c r="N171" i="3"/>
  <c r="F61" i="3"/>
  <c r="Q84" i="3"/>
  <c r="I133" i="3"/>
  <c r="J84" i="3"/>
  <c r="Q138" i="3"/>
  <c r="Q154" i="3"/>
  <c r="Q171" i="3"/>
  <c r="J171" i="3"/>
  <c r="Y108" i="3"/>
  <c r="F91" i="3"/>
  <c r="P171" i="3"/>
  <c r="F84" i="3"/>
  <c r="Y78" i="3"/>
  <c r="Y79" i="3" s="1"/>
  <c r="Y152" i="3"/>
  <c r="N84" i="3"/>
  <c r="N48" i="3"/>
  <c r="N53" i="3"/>
  <c r="K133" i="3"/>
  <c r="K71" i="3"/>
  <c r="K171" i="3"/>
  <c r="V60" i="3"/>
  <c r="V183" i="3"/>
  <c r="F148" i="3"/>
  <c r="W108" i="3"/>
  <c r="Y150" i="3"/>
  <c r="Y167" i="3"/>
  <c r="Y194" i="3"/>
  <c r="Y182" i="3"/>
  <c r="L171" i="3"/>
  <c r="V8" i="3"/>
  <c r="V9" i="3" s="1"/>
  <c r="W60" i="3"/>
  <c r="X59" i="3"/>
  <c r="X60" i="3"/>
  <c r="X29" i="3"/>
  <c r="X30" i="3" s="1"/>
  <c r="X78" i="3"/>
  <c r="X79" i="3" s="1"/>
  <c r="V167" i="3"/>
  <c r="V194" i="3"/>
  <c r="W150" i="3"/>
  <c r="W152" i="3"/>
  <c r="W167" i="3"/>
  <c r="W194" i="3"/>
  <c r="W182" i="3"/>
  <c r="W183" i="3"/>
  <c r="X47" i="3"/>
  <c r="X150" i="3"/>
  <c r="X152" i="3"/>
  <c r="X167" i="3"/>
  <c r="X194" i="3"/>
  <c r="X182" i="3"/>
  <c r="X183" i="3"/>
  <c r="X108" i="3"/>
  <c r="Y47" i="3"/>
  <c r="Y183" i="3"/>
  <c r="J200" i="3"/>
  <c r="G23" i="3"/>
  <c r="W29" i="3"/>
  <c r="W30" i="3" s="1"/>
  <c r="G30" i="3"/>
  <c r="G40" i="3"/>
  <c r="G50" i="3"/>
  <c r="G118" i="3"/>
  <c r="G122" i="3"/>
  <c r="G162" i="3"/>
  <c r="G61" i="3"/>
  <c r="G98" i="3"/>
  <c r="W115" i="3"/>
  <c r="W116" i="3" s="1"/>
  <c r="G116" i="3"/>
  <c r="G173" i="3"/>
  <c r="W8" i="3"/>
  <c r="W9" i="3" s="1"/>
  <c r="G9" i="3"/>
  <c r="G65" i="3"/>
  <c r="W78" i="3"/>
  <c r="W79" i="3" s="1"/>
  <c r="G79" i="3"/>
  <c r="G75" i="3"/>
  <c r="G48" i="3"/>
  <c r="W47" i="3"/>
  <c r="G112" i="3"/>
  <c r="G124" i="3"/>
  <c r="G7" i="3"/>
  <c r="G53" i="3"/>
  <c r="G56" i="3"/>
  <c r="W125" i="3"/>
  <c r="G129" i="3"/>
  <c r="L7" i="3"/>
  <c r="G12" i="3"/>
  <c r="G28" i="3"/>
  <c r="G32" i="3"/>
  <c r="G67" i="3"/>
  <c r="G73" i="3"/>
  <c r="O84" i="3"/>
  <c r="G87" i="3"/>
  <c r="G71" i="3"/>
  <c r="G95" i="3"/>
  <c r="G114" i="3"/>
  <c r="G84" i="3"/>
  <c r="F7" i="3"/>
  <c r="N7" i="3"/>
  <c r="O7" i="3"/>
  <c r="G25" i="3"/>
  <c r="W59" i="3"/>
  <c r="G91" i="3"/>
  <c r="G63" i="3"/>
  <c r="G120" i="3"/>
  <c r="G138" i="3"/>
  <c r="G140" i="3"/>
  <c r="W141" i="3"/>
  <c r="W142" i="3" s="1"/>
  <c r="G142" i="3"/>
  <c r="G133" i="3"/>
  <c r="W149" i="3"/>
  <c r="G154" i="3"/>
  <c r="G156" i="3"/>
  <c r="G171" i="3"/>
  <c r="G164" i="3"/>
  <c r="G168" i="3"/>
  <c r="G159" i="3"/>
  <c r="G200" i="3"/>
  <c r="O200" i="3"/>
  <c r="G213" i="3"/>
  <c r="G210" i="3"/>
  <c r="G184" i="3"/>
  <c r="G110" i="3"/>
  <c r="G179" i="3"/>
  <c r="G215" i="3"/>
  <c r="G148" i="3"/>
  <c r="X8" i="3"/>
  <c r="X9" i="3" s="1"/>
  <c r="H162" i="3"/>
  <c r="H98" i="3"/>
  <c r="H84" i="3"/>
  <c r="H87" i="3"/>
  <c r="H91" i="3"/>
  <c r="H95" i="3"/>
  <c r="H118" i="3"/>
  <c r="H114" i="3"/>
  <c r="H112" i="3"/>
  <c r="X115" i="3"/>
  <c r="X116" i="3" s="1"/>
  <c r="H116" i="3"/>
  <c r="H120" i="3"/>
  <c r="H173" i="3"/>
  <c r="H122" i="3"/>
  <c r="H124" i="3"/>
  <c r="X125" i="3"/>
  <c r="H129" i="3"/>
  <c r="H138" i="3"/>
  <c r="H140" i="3"/>
  <c r="X141" i="3"/>
  <c r="X142" i="3" s="1"/>
  <c r="H142" i="3"/>
  <c r="H133" i="3"/>
  <c r="H148" i="3"/>
  <c r="X149" i="3"/>
  <c r="H154" i="3"/>
  <c r="H156" i="3"/>
  <c r="H171" i="3"/>
  <c r="H164" i="3"/>
  <c r="H168" i="3"/>
  <c r="H159" i="3"/>
  <c r="H200" i="3"/>
  <c r="P200" i="3"/>
  <c r="H213" i="3"/>
  <c r="H210" i="3"/>
  <c r="H184" i="3"/>
  <c r="H110" i="3"/>
  <c r="H179" i="3"/>
  <c r="H215" i="3"/>
  <c r="H7" i="3"/>
  <c r="H12" i="3"/>
  <c r="H25" i="3"/>
  <c r="H30" i="3"/>
  <c r="H40" i="3"/>
  <c r="H48" i="3"/>
  <c r="H53" i="3"/>
  <c r="H61" i="3"/>
  <c r="H65" i="3"/>
  <c r="H71" i="3"/>
  <c r="H75" i="3"/>
  <c r="H79" i="3"/>
  <c r="F124" i="3"/>
  <c r="F184" i="3"/>
  <c r="I162" i="3"/>
  <c r="I98" i="3"/>
  <c r="I84" i="3"/>
  <c r="I87" i="3"/>
  <c r="I91" i="3"/>
  <c r="I95" i="3"/>
  <c r="I118" i="3"/>
  <c r="I114" i="3"/>
  <c r="I120" i="3"/>
  <c r="I173" i="3"/>
  <c r="I122" i="3"/>
  <c r="I124" i="3"/>
  <c r="I138" i="3"/>
  <c r="I156" i="3"/>
  <c r="I171" i="3"/>
  <c r="I164" i="3"/>
  <c r="I168" i="3"/>
  <c r="I159" i="3"/>
  <c r="I200" i="3"/>
  <c r="Q200" i="3"/>
  <c r="I213" i="3"/>
  <c r="I210" i="3"/>
  <c r="I184" i="3"/>
  <c r="I110" i="3"/>
  <c r="I179" i="3"/>
  <c r="I215" i="3"/>
  <c r="I7" i="3"/>
  <c r="Q7" i="3"/>
  <c r="I12" i="3"/>
  <c r="I25" i="3"/>
  <c r="I48" i="3"/>
  <c r="I53" i="3"/>
  <c r="I61" i="3"/>
  <c r="I65" i="3"/>
  <c r="I71" i="3"/>
  <c r="I75" i="3"/>
  <c r="I79" i="3"/>
  <c r="F112" i="3"/>
  <c r="F162" i="3"/>
  <c r="J7" i="3"/>
  <c r="F9" i="3"/>
  <c r="F23" i="3"/>
  <c r="F28" i="3"/>
  <c r="F50" i="3"/>
  <c r="F56" i="3"/>
  <c r="F63" i="3"/>
  <c r="F67" i="3"/>
  <c r="F73" i="3"/>
  <c r="F77" i="3"/>
  <c r="F140" i="3"/>
  <c r="K200" i="3"/>
  <c r="K7" i="3"/>
  <c r="G77" i="3"/>
  <c r="F120" i="3"/>
  <c r="L200" i="3"/>
  <c r="H9" i="3"/>
  <c r="H23" i="3"/>
  <c r="H28" i="3"/>
  <c r="H32" i="3"/>
  <c r="H50" i="3"/>
  <c r="H56" i="3"/>
  <c r="H63" i="3"/>
  <c r="H67" i="3"/>
  <c r="H73" i="3"/>
  <c r="H77" i="3"/>
  <c r="M200" i="3"/>
  <c r="M7" i="3"/>
  <c r="I23" i="3"/>
  <c r="I28" i="3"/>
  <c r="I50" i="3"/>
  <c r="I56" i="3"/>
  <c r="I63" i="3"/>
  <c r="I67" i="3"/>
  <c r="I73" i="3"/>
  <c r="F133" i="3"/>
  <c r="F87" i="3"/>
  <c r="F95" i="3"/>
  <c r="F118" i="3"/>
  <c r="F114" i="3"/>
  <c r="F122" i="3"/>
  <c r="V125" i="3"/>
  <c r="F129" i="3"/>
  <c r="F138" i="3"/>
  <c r="V141" i="3"/>
  <c r="V142" i="3" s="1"/>
  <c r="F142" i="3"/>
  <c r="V149" i="3"/>
  <c r="F154" i="3"/>
  <c r="V152" i="3"/>
  <c r="F171" i="3"/>
  <c r="F164" i="3"/>
  <c r="F159" i="3"/>
  <c r="F200" i="3"/>
  <c r="N200" i="3"/>
  <c r="F213" i="3"/>
  <c r="F110" i="3"/>
  <c r="F179" i="3"/>
  <c r="F12" i="3"/>
  <c r="F25" i="3"/>
  <c r="F40" i="3"/>
  <c r="F65" i="3"/>
  <c r="F71" i="3"/>
  <c r="F75" i="3"/>
  <c r="F168" i="3"/>
  <c r="V47" i="3"/>
  <c r="Y8" i="3"/>
  <c r="Y9" i="3" s="1"/>
  <c r="Y59" i="3"/>
  <c r="Y60" i="3"/>
  <c r="Y29" i="3"/>
  <c r="Y30" i="3" s="1"/>
  <c r="Y115" i="3"/>
  <c r="Y116" i="3" s="1"/>
  <c r="Y125" i="3"/>
  <c r="Y141" i="3"/>
  <c r="Y142" i="3" s="1"/>
  <c r="Y149" i="3"/>
  <c r="V115" i="3"/>
  <c r="V116" i="3" s="1"/>
  <c r="V108" i="3"/>
  <c r="V78" i="3"/>
  <c r="V79" i="3" s="1"/>
  <c r="V150" i="3"/>
  <c r="V182" i="3"/>
  <c r="V59" i="3"/>
  <c r="V29" i="3"/>
  <c r="V30" i="3" s="1"/>
  <c r="B199" i="6"/>
  <c r="C199" i="6"/>
  <c r="B200" i="6"/>
  <c r="C200" i="6"/>
  <c r="B201" i="6"/>
  <c r="C201" i="6"/>
  <c r="B202" i="6"/>
  <c r="C202" i="6"/>
  <c r="B203" i="6"/>
  <c r="C203" i="6"/>
  <c r="B204" i="6"/>
  <c r="C204" i="6"/>
  <c r="B205" i="6"/>
  <c r="C205" i="6"/>
  <c r="B206" i="6"/>
  <c r="C206" i="6"/>
  <c r="B207" i="6"/>
  <c r="C207" i="6"/>
  <c r="B208" i="6"/>
  <c r="C208" i="6"/>
  <c r="B209" i="6"/>
  <c r="C209" i="6"/>
  <c r="B210" i="6"/>
  <c r="C210" i="6"/>
  <c r="B211" i="6"/>
  <c r="C211" i="6"/>
  <c r="B212" i="6"/>
  <c r="C212" i="6"/>
  <c r="B213" i="6"/>
  <c r="C213" i="6"/>
  <c r="B214" i="6"/>
  <c r="C214" i="6"/>
  <c r="B215" i="6"/>
  <c r="C215" i="6"/>
  <c r="B216" i="6"/>
  <c r="C216" i="6"/>
  <c r="B217" i="6"/>
  <c r="C217" i="6"/>
  <c r="B218" i="6"/>
  <c r="C218" i="6"/>
  <c r="B219" i="6"/>
  <c r="C219" i="6"/>
  <c r="BD142" i="9" l="1"/>
  <c r="U214" i="3" s="1"/>
  <c r="BC142" i="9"/>
  <c r="T214" i="3" s="1"/>
  <c r="BB142" i="9"/>
  <c r="S214" i="3" s="1"/>
  <c r="BA142" i="9"/>
  <c r="R214" i="3" s="1"/>
  <c r="A142" i="9"/>
  <c r="BD141" i="9"/>
  <c r="U199" i="3" s="1"/>
  <c r="Y199" i="3" s="1"/>
  <c r="BC141" i="9"/>
  <c r="T199" i="3" s="1"/>
  <c r="X199" i="3" s="1"/>
  <c r="BB141" i="9"/>
  <c r="S199" i="3" s="1"/>
  <c r="W199" i="3" s="1"/>
  <c r="BA141" i="9"/>
  <c r="R199" i="3" s="1"/>
  <c r="V199" i="3" s="1"/>
  <c r="A141" i="9"/>
  <c r="BD140" i="9"/>
  <c r="U22" i="3" s="1"/>
  <c r="Y22" i="3" s="1"/>
  <c r="BC140" i="9"/>
  <c r="T22" i="3" s="1"/>
  <c r="X22" i="3" s="1"/>
  <c r="BB140" i="9"/>
  <c r="S22" i="3" s="1"/>
  <c r="W22" i="3" s="1"/>
  <c r="BA140" i="9"/>
  <c r="R22" i="3" s="1"/>
  <c r="V22" i="3" s="1"/>
  <c r="A140" i="9"/>
  <c r="BD139" i="9"/>
  <c r="U21" i="3" s="1"/>
  <c r="Y21" i="3" s="1"/>
  <c r="BC139" i="9"/>
  <c r="T21" i="3" s="1"/>
  <c r="X21" i="3" s="1"/>
  <c r="BB139" i="9"/>
  <c r="S21" i="3" s="1"/>
  <c r="W21" i="3" s="1"/>
  <c r="BA139" i="9"/>
  <c r="R21" i="3" s="1"/>
  <c r="V21" i="3" s="1"/>
  <c r="A139" i="9"/>
  <c r="BD138" i="9"/>
  <c r="U198" i="3" s="1"/>
  <c r="Y198" i="3" s="1"/>
  <c r="BC138" i="9"/>
  <c r="T198" i="3" s="1"/>
  <c r="X198" i="3" s="1"/>
  <c r="BB138" i="9"/>
  <c r="S198" i="3" s="1"/>
  <c r="W198" i="3" s="1"/>
  <c r="BA138" i="9"/>
  <c r="R198" i="3" s="1"/>
  <c r="V198" i="3" s="1"/>
  <c r="A138" i="9"/>
  <c r="BD137" i="9"/>
  <c r="U180" i="3" s="1"/>
  <c r="BC137" i="9"/>
  <c r="T180" i="3" s="1"/>
  <c r="BB137" i="9"/>
  <c r="S180" i="3" s="1"/>
  <c r="BA137" i="9"/>
  <c r="R180" i="3" s="1"/>
  <c r="A137" i="9"/>
  <c r="BD136" i="9"/>
  <c r="U181" i="3" s="1"/>
  <c r="Y181" i="3" s="1"/>
  <c r="BC136" i="9"/>
  <c r="T181" i="3" s="1"/>
  <c r="X181" i="3" s="1"/>
  <c r="BB136" i="9"/>
  <c r="S181" i="3" s="1"/>
  <c r="W181" i="3" s="1"/>
  <c r="BA136" i="9"/>
  <c r="R181" i="3" s="1"/>
  <c r="V181" i="3" s="1"/>
  <c r="A136" i="9"/>
  <c r="BD135" i="9"/>
  <c r="U209" i="3" s="1"/>
  <c r="Y209" i="3" s="1"/>
  <c r="BC135" i="9"/>
  <c r="T209" i="3" s="1"/>
  <c r="X209" i="3" s="1"/>
  <c r="BB135" i="9"/>
  <c r="S209" i="3" s="1"/>
  <c r="W209" i="3" s="1"/>
  <c r="BA135" i="9"/>
  <c r="R209" i="3" s="1"/>
  <c r="V209" i="3" s="1"/>
  <c r="A135" i="9"/>
  <c r="BD134" i="9"/>
  <c r="U208" i="3" s="1"/>
  <c r="Y208" i="3" s="1"/>
  <c r="BC134" i="9"/>
  <c r="T208" i="3" s="1"/>
  <c r="X208" i="3" s="1"/>
  <c r="BB134" i="9"/>
  <c r="S208" i="3" s="1"/>
  <c r="W208" i="3" s="1"/>
  <c r="BA134" i="9"/>
  <c r="R208" i="3" s="1"/>
  <c r="V208" i="3" s="1"/>
  <c r="A134" i="9"/>
  <c r="BD133" i="9"/>
  <c r="U39" i="3" s="1"/>
  <c r="Y39" i="3" s="1"/>
  <c r="BC133" i="9"/>
  <c r="T39" i="3" s="1"/>
  <c r="X39" i="3" s="1"/>
  <c r="BB133" i="9"/>
  <c r="S39" i="3" s="1"/>
  <c r="W39" i="3" s="1"/>
  <c r="BA133" i="9"/>
  <c r="R39" i="3" s="1"/>
  <c r="V39" i="3" s="1"/>
  <c r="A133" i="9"/>
  <c r="BD132" i="9"/>
  <c r="U38" i="3" s="1"/>
  <c r="Y38" i="3" s="1"/>
  <c r="BC132" i="9"/>
  <c r="T38" i="3" s="1"/>
  <c r="X38" i="3" s="1"/>
  <c r="BB132" i="9"/>
  <c r="S38" i="3" s="1"/>
  <c r="W38" i="3" s="1"/>
  <c r="BA132" i="9"/>
  <c r="R38" i="3" s="1"/>
  <c r="V38" i="3" s="1"/>
  <c r="A132" i="9"/>
  <c r="BD131" i="9"/>
  <c r="U83" i="3" s="1"/>
  <c r="Y83" i="3" s="1"/>
  <c r="BC131" i="9"/>
  <c r="T83" i="3" s="1"/>
  <c r="X83" i="3" s="1"/>
  <c r="BB131" i="9"/>
  <c r="S83" i="3" s="1"/>
  <c r="W83" i="3" s="1"/>
  <c r="BA131" i="9"/>
  <c r="R83" i="3" s="1"/>
  <c r="V83" i="3" s="1"/>
  <c r="A131" i="9"/>
  <c r="BD130" i="9"/>
  <c r="U6" i="3" s="1"/>
  <c r="Y6" i="3" s="1"/>
  <c r="BC130" i="9"/>
  <c r="T6" i="3" s="1"/>
  <c r="X6" i="3" s="1"/>
  <c r="BB130" i="9"/>
  <c r="S6" i="3" s="1"/>
  <c r="W6" i="3" s="1"/>
  <c r="BA130" i="9"/>
  <c r="R6" i="3" s="1"/>
  <c r="V6" i="3" s="1"/>
  <c r="A130" i="9"/>
  <c r="BD129" i="9"/>
  <c r="U5" i="3" s="1"/>
  <c r="BC129" i="9"/>
  <c r="T5" i="3" s="1"/>
  <c r="BB129" i="9"/>
  <c r="S5" i="3" s="1"/>
  <c r="BA129" i="9"/>
  <c r="R5" i="3" s="1"/>
  <c r="A129" i="9"/>
  <c r="BD128" i="9"/>
  <c r="U136" i="3" s="1"/>
  <c r="Y136" i="3" s="1"/>
  <c r="BC128" i="9"/>
  <c r="T136" i="3" s="1"/>
  <c r="X136" i="3" s="1"/>
  <c r="BB128" i="9"/>
  <c r="S136" i="3" s="1"/>
  <c r="W136" i="3" s="1"/>
  <c r="BA128" i="9"/>
  <c r="R136" i="3" s="1"/>
  <c r="V136" i="3" s="1"/>
  <c r="A128" i="9"/>
  <c r="BD127" i="9"/>
  <c r="U134" i="3" s="1"/>
  <c r="BC127" i="9"/>
  <c r="T134" i="3" s="1"/>
  <c r="BB127" i="9"/>
  <c r="S134" i="3" s="1"/>
  <c r="BA127" i="9"/>
  <c r="R134" i="3" s="1"/>
  <c r="A127" i="9"/>
  <c r="BD126" i="9"/>
  <c r="U137" i="3" s="1"/>
  <c r="Y137" i="3" s="1"/>
  <c r="BC126" i="9"/>
  <c r="T137" i="3" s="1"/>
  <c r="X137" i="3" s="1"/>
  <c r="BB126" i="9"/>
  <c r="S137" i="3" s="1"/>
  <c r="W137" i="3" s="1"/>
  <c r="BA126" i="9"/>
  <c r="R137" i="3" s="1"/>
  <c r="V137" i="3" s="1"/>
  <c r="A126" i="9"/>
  <c r="BD125" i="9"/>
  <c r="U197" i="3" s="1"/>
  <c r="Y197" i="3" s="1"/>
  <c r="BC125" i="9"/>
  <c r="T197" i="3" s="1"/>
  <c r="X197" i="3" s="1"/>
  <c r="BB125" i="9"/>
  <c r="S197" i="3" s="1"/>
  <c r="W197" i="3" s="1"/>
  <c r="BA125" i="9"/>
  <c r="R197" i="3" s="1"/>
  <c r="V197" i="3" s="1"/>
  <c r="A125" i="9"/>
  <c r="BD124" i="9"/>
  <c r="U135" i="3" s="1"/>
  <c r="Y135" i="3" s="1"/>
  <c r="BC124" i="9"/>
  <c r="T135" i="3" s="1"/>
  <c r="X135" i="3" s="1"/>
  <c r="BB124" i="9"/>
  <c r="S135" i="3" s="1"/>
  <c r="W135" i="3" s="1"/>
  <c r="BA124" i="9"/>
  <c r="R135" i="3" s="1"/>
  <c r="V135" i="3" s="1"/>
  <c r="A124" i="9"/>
  <c r="BD123" i="9"/>
  <c r="U160" i="3" s="1"/>
  <c r="BC123" i="9"/>
  <c r="T160" i="3" s="1"/>
  <c r="BB123" i="9"/>
  <c r="S160" i="3" s="1"/>
  <c r="BA123" i="9"/>
  <c r="R160" i="3" s="1"/>
  <c r="A123" i="9"/>
  <c r="BD122" i="9"/>
  <c r="U158" i="3" s="1"/>
  <c r="Y158" i="3" s="1"/>
  <c r="BC122" i="9"/>
  <c r="T158" i="3" s="1"/>
  <c r="X158" i="3" s="1"/>
  <c r="BB122" i="9"/>
  <c r="S158" i="3" s="1"/>
  <c r="W158" i="3" s="1"/>
  <c r="BA122" i="9"/>
  <c r="R158" i="3" s="1"/>
  <c r="V158" i="3" s="1"/>
  <c r="A122" i="9"/>
  <c r="BD121" i="9"/>
  <c r="U161" i="3" s="1"/>
  <c r="Y161" i="3" s="1"/>
  <c r="BC121" i="9"/>
  <c r="T161" i="3" s="1"/>
  <c r="X161" i="3" s="1"/>
  <c r="BB121" i="9"/>
  <c r="S161" i="3" s="1"/>
  <c r="W161" i="3" s="1"/>
  <c r="BA121" i="9"/>
  <c r="R161" i="3" s="1"/>
  <c r="V161" i="3" s="1"/>
  <c r="A121" i="9"/>
  <c r="BD120" i="9"/>
  <c r="U207" i="3" s="1"/>
  <c r="Y207" i="3" s="1"/>
  <c r="BC120" i="9"/>
  <c r="T207" i="3" s="1"/>
  <c r="X207" i="3" s="1"/>
  <c r="BB120" i="9"/>
  <c r="S207" i="3" s="1"/>
  <c r="W207" i="3" s="1"/>
  <c r="BA120" i="9"/>
  <c r="R207" i="3" s="1"/>
  <c r="V207" i="3" s="1"/>
  <c r="A120" i="9"/>
  <c r="BD119" i="9"/>
  <c r="U206" i="3" s="1"/>
  <c r="Y206" i="3" s="1"/>
  <c r="BC119" i="9"/>
  <c r="T206" i="3" s="1"/>
  <c r="X206" i="3" s="1"/>
  <c r="BB119" i="9"/>
  <c r="S206" i="3" s="1"/>
  <c r="W206" i="3" s="1"/>
  <c r="BA119" i="9"/>
  <c r="R206" i="3" s="1"/>
  <c r="V206" i="3" s="1"/>
  <c r="A119" i="9"/>
  <c r="BD118" i="9"/>
  <c r="U55" i="3" s="1"/>
  <c r="Y55" i="3" s="1"/>
  <c r="BC118" i="9"/>
  <c r="T55" i="3" s="1"/>
  <c r="X55" i="3" s="1"/>
  <c r="BB118" i="9"/>
  <c r="S55" i="3" s="1"/>
  <c r="W55" i="3" s="1"/>
  <c r="BA118" i="9"/>
  <c r="R55" i="3" s="1"/>
  <c r="V55" i="3" s="1"/>
  <c r="A118" i="9"/>
  <c r="BD117" i="9"/>
  <c r="U54" i="3" s="1"/>
  <c r="BC117" i="9"/>
  <c r="T54" i="3" s="1"/>
  <c r="BB117" i="9"/>
  <c r="S54" i="3" s="1"/>
  <c r="BA117" i="9"/>
  <c r="R54" i="3" s="1"/>
  <c r="A117" i="9"/>
  <c r="BD116" i="9"/>
  <c r="U11" i="3" s="1"/>
  <c r="Y11" i="3" s="1"/>
  <c r="BC116" i="9"/>
  <c r="T11" i="3" s="1"/>
  <c r="X11" i="3" s="1"/>
  <c r="BB116" i="9"/>
  <c r="S11" i="3" s="1"/>
  <c r="W11" i="3" s="1"/>
  <c r="BA116" i="9"/>
  <c r="R11" i="3" s="1"/>
  <c r="V11" i="3" s="1"/>
  <c r="A116" i="9"/>
  <c r="BD115" i="9"/>
  <c r="U10" i="3" s="1"/>
  <c r="BC115" i="9"/>
  <c r="T10" i="3" s="1"/>
  <c r="BB115" i="9"/>
  <c r="S10" i="3" s="1"/>
  <c r="BA115" i="9"/>
  <c r="R10" i="3" s="1"/>
  <c r="A115" i="9"/>
  <c r="BD114" i="9"/>
  <c r="U205" i="3" s="1"/>
  <c r="Y205" i="3" s="1"/>
  <c r="BC114" i="9"/>
  <c r="T205" i="3" s="1"/>
  <c r="X205" i="3" s="1"/>
  <c r="BB114" i="9"/>
  <c r="S205" i="3" s="1"/>
  <c r="W205" i="3" s="1"/>
  <c r="BA114" i="9"/>
  <c r="R205" i="3" s="1"/>
  <c r="V205" i="3" s="1"/>
  <c r="A114" i="9"/>
  <c r="BD113" i="9"/>
  <c r="U204" i="3" s="1"/>
  <c r="Y204" i="3" s="1"/>
  <c r="BC113" i="9"/>
  <c r="T204" i="3" s="1"/>
  <c r="X204" i="3" s="1"/>
  <c r="BB113" i="9"/>
  <c r="S204" i="3" s="1"/>
  <c r="W204" i="3" s="1"/>
  <c r="BA113" i="9"/>
  <c r="R204" i="3" s="1"/>
  <c r="V204" i="3" s="1"/>
  <c r="A113" i="9"/>
  <c r="BD112" i="9"/>
  <c r="U157" i="3" s="1"/>
  <c r="BC112" i="9"/>
  <c r="T157" i="3" s="1"/>
  <c r="BB112" i="9"/>
  <c r="S157" i="3" s="1"/>
  <c r="BA112" i="9"/>
  <c r="R157" i="3" s="1"/>
  <c r="A112" i="9"/>
  <c r="BD111" i="9"/>
  <c r="U166" i="3" s="1"/>
  <c r="Y166" i="3" s="1"/>
  <c r="BC111" i="9"/>
  <c r="T166" i="3" s="1"/>
  <c r="X166" i="3" s="1"/>
  <c r="BB111" i="9"/>
  <c r="S166" i="3" s="1"/>
  <c r="W166" i="3" s="1"/>
  <c r="BA111" i="9"/>
  <c r="R166" i="3" s="1"/>
  <c r="V166" i="3" s="1"/>
  <c r="A111" i="9"/>
  <c r="BD110" i="9"/>
  <c r="U165" i="3" s="1"/>
  <c r="BC110" i="9"/>
  <c r="T165" i="3" s="1"/>
  <c r="BB110" i="9"/>
  <c r="S165" i="3" s="1"/>
  <c r="BA110" i="9"/>
  <c r="R165" i="3" s="1"/>
  <c r="A110" i="9"/>
  <c r="BD109" i="9"/>
  <c r="U163" i="3" s="1"/>
  <c r="BC109" i="9"/>
  <c r="T163" i="3" s="1"/>
  <c r="BB109" i="9"/>
  <c r="S163" i="3" s="1"/>
  <c r="BA109" i="9"/>
  <c r="R163" i="3" s="1"/>
  <c r="A109" i="9"/>
  <c r="BD108" i="9"/>
  <c r="U170" i="3" s="1"/>
  <c r="Y170" i="3" s="1"/>
  <c r="BC108" i="9"/>
  <c r="T170" i="3" s="1"/>
  <c r="X170" i="3" s="1"/>
  <c r="BB108" i="9"/>
  <c r="S170" i="3" s="1"/>
  <c r="W170" i="3" s="1"/>
  <c r="BA108" i="9"/>
  <c r="R170" i="3" s="1"/>
  <c r="V170" i="3" s="1"/>
  <c r="A108" i="9"/>
  <c r="BD107" i="9"/>
  <c r="U196" i="3" s="1"/>
  <c r="Y196" i="3" s="1"/>
  <c r="BC107" i="9"/>
  <c r="T196" i="3" s="1"/>
  <c r="X196" i="3" s="1"/>
  <c r="BB107" i="9"/>
  <c r="S196" i="3" s="1"/>
  <c r="W196" i="3" s="1"/>
  <c r="BA107" i="9"/>
  <c r="R196" i="3" s="1"/>
  <c r="V196" i="3" s="1"/>
  <c r="A107" i="9"/>
  <c r="BD106" i="9"/>
  <c r="U20" i="3" s="1"/>
  <c r="Y20" i="3" s="1"/>
  <c r="BC106" i="9"/>
  <c r="T20" i="3" s="1"/>
  <c r="X20" i="3" s="1"/>
  <c r="BB106" i="9"/>
  <c r="S20" i="3" s="1"/>
  <c r="W20" i="3" s="1"/>
  <c r="BA106" i="9"/>
  <c r="R20" i="3" s="1"/>
  <c r="V20" i="3" s="1"/>
  <c r="A106" i="9"/>
  <c r="BD105" i="9"/>
  <c r="U153" i="3" s="1"/>
  <c r="Y153" i="3" s="1"/>
  <c r="BC105" i="9"/>
  <c r="T153" i="3" s="1"/>
  <c r="X153" i="3" s="1"/>
  <c r="BB105" i="9"/>
  <c r="S153" i="3" s="1"/>
  <c r="W153" i="3" s="1"/>
  <c r="BA105" i="9"/>
  <c r="R153" i="3" s="1"/>
  <c r="V153" i="3" s="1"/>
  <c r="A105" i="9"/>
  <c r="BD104" i="9"/>
  <c r="U151" i="3" s="1"/>
  <c r="BC104" i="9"/>
  <c r="T151" i="3" s="1"/>
  <c r="BB104" i="9"/>
  <c r="S151" i="3" s="1"/>
  <c r="BA104" i="9"/>
  <c r="R151" i="3" s="1"/>
  <c r="A104" i="9"/>
  <c r="BD103" i="9"/>
  <c r="U19" i="3" s="1"/>
  <c r="Y19" i="3" s="1"/>
  <c r="BC103" i="9"/>
  <c r="T19" i="3" s="1"/>
  <c r="X19" i="3" s="1"/>
  <c r="BB103" i="9"/>
  <c r="S19" i="3" s="1"/>
  <c r="W19" i="3" s="1"/>
  <c r="BA103" i="9"/>
  <c r="R19" i="3" s="1"/>
  <c r="V19" i="3" s="1"/>
  <c r="A103" i="9"/>
  <c r="BD102" i="9"/>
  <c r="U18" i="3" s="1"/>
  <c r="Y18" i="3" s="1"/>
  <c r="BC102" i="9"/>
  <c r="T18" i="3" s="1"/>
  <c r="X18" i="3" s="1"/>
  <c r="BB102" i="9"/>
  <c r="S18" i="3" s="1"/>
  <c r="W18" i="3" s="1"/>
  <c r="BA102" i="9"/>
  <c r="R18" i="3" s="1"/>
  <c r="V18" i="3" s="1"/>
  <c r="A102" i="9"/>
  <c r="BD101" i="9"/>
  <c r="U17" i="3" s="1"/>
  <c r="Y17" i="3" s="1"/>
  <c r="BC101" i="9"/>
  <c r="T17" i="3" s="1"/>
  <c r="X17" i="3" s="1"/>
  <c r="BB101" i="9"/>
  <c r="S17" i="3" s="1"/>
  <c r="W17" i="3" s="1"/>
  <c r="BA101" i="9"/>
  <c r="R17" i="3" s="1"/>
  <c r="V17" i="3" s="1"/>
  <c r="A101" i="9"/>
  <c r="BD100" i="9"/>
  <c r="U16" i="3" s="1"/>
  <c r="Y16" i="3" s="1"/>
  <c r="BC100" i="9"/>
  <c r="T16" i="3" s="1"/>
  <c r="X16" i="3" s="1"/>
  <c r="BB100" i="9"/>
  <c r="S16" i="3" s="1"/>
  <c r="W16" i="3" s="1"/>
  <c r="BA100" i="9"/>
  <c r="R16" i="3" s="1"/>
  <c r="V16" i="3" s="1"/>
  <c r="A100" i="9"/>
  <c r="BD99" i="9"/>
  <c r="U147" i="3" s="1"/>
  <c r="Y147" i="3" s="1"/>
  <c r="BC99" i="9"/>
  <c r="T147" i="3" s="1"/>
  <c r="X147" i="3" s="1"/>
  <c r="BB99" i="9"/>
  <c r="S147" i="3" s="1"/>
  <c r="W147" i="3" s="1"/>
  <c r="BA99" i="9"/>
  <c r="R147" i="3" s="1"/>
  <c r="V147" i="3" s="1"/>
  <c r="A99" i="9"/>
  <c r="BD98" i="9"/>
  <c r="U144" i="3" s="1"/>
  <c r="Y144" i="3" s="1"/>
  <c r="BC98" i="9"/>
  <c r="T144" i="3" s="1"/>
  <c r="X144" i="3" s="1"/>
  <c r="BB98" i="9"/>
  <c r="S144" i="3" s="1"/>
  <c r="W144" i="3" s="1"/>
  <c r="BA98" i="9"/>
  <c r="R144" i="3" s="1"/>
  <c r="V144" i="3" s="1"/>
  <c r="A98" i="9"/>
  <c r="BD97" i="9"/>
  <c r="U146" i="3" s="1"/>
  <c r="Y146" i="3" s="1"/>
  <c r="BC97" i="9"/>
  <c r="T146" i="3" s="1"/>
  <c r="X146" i="3" s="1"/>
  <c r="BB97" i="9"/>
  <c r="S146" i="3" s="1"/>
  <c r="W146" i="3" s="1"/>
  <c r="BA97" i="9"/>
  <c r="R146" i="3" s="1"/>
  <c r="V146" i="3" s="1"/>
  <c r="A97" i="9"/>
  <c r="BD96" i="9"/>
  <c r="U143" i="3" s="1"/>
  <c r="BC96" i="9"/>
  <c r="T143" i="3" s="1"/>
  <c r="BB96" i="9"/>
  <c r="S143" i="3" s="1"/>
  <c r="BA96" i="9"/>
  <c r="R143" i="3" s="1"/>
  <c r="A96" i="9"/>
  <c r="BD95" i="9"/>
  <c r="U42" i="3" s="1"/>
  <c r="BC95" i="9"/>
  <c r="T42" i="3" s="1"/>
  <c r="BB95" i="9"/>
  <c r="S42" i="3" s="1"/>
  <c r="BA95" i="9"/>
  <c r="R42" i="3" s="1"/>
  <c r="A95" i="9"/>
  <c r="BD94" i="9"/>
  <c r="U195" i="3" s="1"/>
  <c r="Y195" i="3" s="1"/>
  <c r="BC94" i="9"/>
  <c r="T195" i="3" s="1"/>
  <c r="X195" i="3" s="1"/>
  <c r="BB94" i="9"/>
  <c r="S195" i="3" s="1"/>
  <c r="W195" i="3" s="1"/>
  <c r="BA94" i="9"/>
  <c r="R195" i="3" s="1"/>
  <c r="V195" i="3" s="1"/>
  <c r="A94" i="9"/>
  <c r="BD93" i="9"/>
  <c r="U37" i="3" s="1"/>
  <c r="Y37" i="3" s="1"/>
  <c r="BC93" i="9"/>
  <c r="T37" i="3" s="1"/>
  <c r="X37" i="3" s="1"/>
  <c r="BB93" i="9"/>
  <c r="S37" i="3" s="1"/>
  <c r="W37" i="3" s="1"/>
  <c r="BA93" i="9"/>
  <c r="R37" i="3" s="1"/>
  <c r="V37" i="3" s="1"/>
  <c r="A93" i="9"/>
  <c r="BD92" i="9"/>
  <c r="U15" i="3" s="1"/>
  <c r="Y15" i="3" s="1"/>
  <c r="BC92" i="9"/>
  <c r="T15" i="3" s="1"/>
  <c r="X15" i="3" s="1"/>
  <c r="BB92" i="9"/>
  <c r="S15" i="3" s="1"/>
  <c r="W15" i="3" s="1"/>
  <c r="BA92" i="9"/>
  <c r="R15" i="3" s="1"/>
  <c r="V15" i="3" s="1"/>
  <c r="A92" i="9"/>
  <c r="BD91" i="9"/>
  <c r="U14" i="3" s="1"/>
  <c r="Y14" i="3" s="1"/>
  <c r="BC91" i="9"/>
  <c r="T14" i="3" s="1"/>
  <c r="X14" i="3" s="1"/>
  <c r="BB91" i="9"/>
  <c r="S14" i="3" s="1"/>
  <c r="W14" i="3" s="1"/>
  <c r="BA91" i="9"/>
  <c r="R14" i="3" s="1"/>
  <c r="V14" i="3" s="1"/>
  <c r="A91" i="9"/>
  <c r="BD90" i="9"/>
  <c r="U132" i="3" s="1"/>
  <c r="Y132" i="3" s="1"/>
  <c r="BC90" i="9"/>
  <c r="T132" i="3" s="1"/>
  <c r="X132" i="3" s="1"/>
  <c r="BB90" i="9"/>
  <c r="S132" i="3" s="1"/>
  <c r="W132" i="3" s="1"/>
  <c r="BA90" i="9"/>
  <c r="R132" i="3" s="1"/>
  <c r="V132" i="3" s="1"/>
  <c r="A90" i="9"/>
  <c r="BD89" i="9"/>
  <c r="U131" i="3" s="1"/>
  <c r="Y131" i="3" s="1"/>
  <c r="BC89" i="9"/>
  <c r="T131" i="3" s="1"/>
  <c r="X131" i="3" s="1"/>
  <c r="BB89" i="9"/>
  <c r="S131" i="3" s="1"/>
  <c r="W131" i="3" s="1"/>
  <c r="BA89" i="9"/>
  <c r="R131" i="3" s="1"/>
  <c r="V131" i="3" s="1"/>
  <c r="A89" i="9"/>
  <c r="BD88" i="9"/>
  <c r="U113" i="3" s="1"/>
  <c r="BC88" i="9"/>
  <c r="T113" i="3" s="1"/>
  <c r="BB88" i="9"/>
  <c r="S113" i="3" s="1"/>
  <c r="BA88" i="9"/>
  <c r="R113" i="3" s="1"/>
  <c r="A88" i="9"/>
  <c r="BD87" i="9"/>
  <c r="U139" i="3" s="1"/>
  <c r="BC87" i="9"/>
  <c r="T139" i="3" s="1"/>
  <c r="BB87" i="9"/>
  <c r="S139" i="3" s="1"/>
  <c r="BA87" i="9"/>
  <c r="R139" i="3" s="1"/>
  <c r="A87" i="9"/>
  <c r="BD86" i="9"/>
  <c r="U13" i="3" s="1"/>
  <c r="BC86" i="9"/>
  <c r="T13" i="3" s="1"/>
  <c r="BB86" i="9"/>
  <c r="S13" i="3" s="1"/>
  <c r="BA86" i="9"/>
  <c r="R13" i="3" s="1"/>
  <c r="A86" i="9"/>
  <c r="BD85" i="9"/>
  <c r="U111" i="3" s="1"/>
  <c r="BC85" i="9"/>
  <c r="T111" i="3" s="1"/>
  <c r="BB85" i="9"/>
  <c r="S111" i="3" s="1"/>
  <c r="BA85" i="9"/>
  <c r="R111" i="3" s="1"/>
  <c r="A85" i="9"/>
  <c r="BD84" i="9"/>
  <c r="U126" i="3" s="1"/>
  <c r="BC84" i="9"/>
  <c r="T126" i="3" s="1"/>
  <c r="BB84" i="9"/>
  <c r="S126" i="3" s="1"/>
  <c r="BA84" i="9"/>
  <c r="R126" i="3" s="1"/>
  <c r="A84" i="9"/>
  <c r="BD83" i="9"/>
  <c r="U128" i="3" s="1"/>
  <c r="Y128" i="3" s="1"/>
  <c r="BC83" i="9"/>
  <c r="T128" i="3" s="1"/>
  <c r="X128" i="3" s="1"/>
  <c r="BB83" i="9"/>
  <c r="S128" i="3" s="1"/>
  <c r="W128" i="3" s="1"/>
  <c r="BA83" i="9"/>
  <c r="R128" i="3" s="1"/>
  <c r="V128" i="3" s="1"/>
  <c r="A83" i="9"/>
  <c r="BD82" i="9"/>
  <c r="U127" i="3" s="1"/>
  <c r="Y127" i="3" s="1"/>
  <c r="BC82" i="9"/>
  <c r="T127" i="3" s="1"/>
  <c r="X127" i="3" s="1"/>
  <c r="BB82" i="9"/>
  <c r="S127" i="3" s="1"/>
  <c r="W127" i="3" s="1"/>
  <c r="BA82" i="9"/>
  <c r="R127" i="3" s="1"/>
  <c r="V127" i="3" s="1"/>
  <c r="A82" i="9"/>
  <c r="BD81" i="9"/>
  <c r="U203" i="3" s="1"/>
  <c r="Y203" i="3" s="1"/>
  <c r="BC81" i="9"/>
  <c r="T203" i="3" s="1"/>
  <c r="X203" i="3" s="1"/>
  <c r="BB81" i="9"/>
  <c r="S203" i="3" s="1"/>
  <c r="W203" i="3" s="1"/>
  <c r="BA81" i="9"/>
  <c r="R203" i="3" s="1"/>
  <c r="V203" i="3" s="1"/>
  <c r="A81" i="9"/>
  <c r="BD80" i="9"/>
  <c r="U155" i="3" s="1"/>
  <c r="BC80" i="9"/>
  <c r="T155" i="3" s="1"/>
  <c r="BB80" i="9"/>
  <c r="S155" i="3" s="1"/>
  <c r="BA80" i="9"/>
  <c r="R155" i="3" s="1"/>
  <c r="A80" i="9"/>
  <c r="BD79" i="9"/>
  <c r="U121" i="3" s="1"/>
  <c r="BC79" i="9"/>
  <c r="T121" i="3" s="1"/>
  <c r="BB79" i="9"/>
  <c r="S121" i="3" s="1"/>
  <c r="BA79" i="9"/>
  <c r="R121" i="3" s="1"/>
  <c r="A79" i="9"/>
  <c r="BD78" i="9"/>
  <c r="U172" i="3" s="1"/>
  <c r="BC78" i="9"/>
  <c r="T172" i="3" s="1"/>
  <c r="BB78" i="9"/>
  <c r="S172" i="3" s="1"/>
  <c r="BA78" i="9"/>
  <c r="R172" i="3" s="1"/>
  <c r="A78" i="9"/>
  <c r="BD77" i="9"/>
  <c r="U119" i="3" s="1"/>
  <c r="BC77" i="9"/>
  <c r="T119" i="3" s="1"/>
  <c r="BB77" i="9"/>
  <c r="S119" i="3" s="1"/>
  <c r="BA77" i="9"/>
  <c r="R119" i="3" s="1"/>
  <c r="A77" i="9"/>
  <c r="BD76" i="9"/>
  <c r="U82" i="3" s="1"/>
  <c r="Y82" i="3" s="1"/>
  <c r="BC76" i="9"/>
  <c r="T82" i="3" s="1"/>
  <c r="X82" i="3" s="1"/>
  <c r="BB76" i="9"/>
  <c r="S82" i="3" s="1"/>
  <c r="W82" i="3" s="1"/>
  <c r="BA76" i="9"/>
  <c r="R82" i="3" s="1"/>
  <c r="V82" i="3" s="1"/>
  <c r="A76" i="9"/>
  <c r="BD75" i="9"/>
  <c r="U81" i="3" s="1"/>
  <c r="Y81" i="3" s="1"/>
  <c r="BC75" i="9"/>
  <c r="T81" i="3" s="1"/>
  <c r="X81" i="3" s="1"/>
  <c r="BB75" i="9"/>
  <c r="S81" i="3" s="1"/>
  <c r="W81" i="3" s="1"/>
  <c r="BA75" i="9"/>
  <c r="R81" i="3" s="1"/>
  <c r="V81" i="3" s="1"/>
  <c r="A75" i="9"/>
  <c r="BD74" i="9"/>
  <c r="U193" i="3" s="1"/>
  <c r="Y193" i="3" s="1"/>
  <c r="BC74" i="9"/>
  <c r="T193" i="3" s="1"/>
  <c r="X193" i="3" s="1"/>
  <c r="BB74" i="9"/>
  <c r="S193" i="3" s="1"/>
  <c r="W193" i="3" s="1"/>
  <c r="BA74" i="9"/>
  <c r="R193" i="3" s="1"/>
  <c r="V193" i="3" s="1"/>
  <c r="A74" i="9"/>
  <c r="BD73" i="9"/>
  <c r="U117" i="3" s="1"/>
  <c r="BC73" i="9"/>
  <c r="T117" i="3" s="1"/>
  <c r="BB73" i="9"/>
  <c r="S117" i="3" s="1"/>
  <c r="BA73" i="9"/>
  <c r="R117" i="3" s="1"/>
  <c r="A73" i="9"/>
  <c r="BD72" i="9"/>
  <c r="U192" i="3" s="1"/>
  <c r="Y192" i="3" s="1"/>
  <c r="BC72" i="9"/>
  <c r="T192" i="3" s="1"/>
  <c r="X192" i="3" s="1"/>
  <c r="BB72" i="9"/>
  <c r="S192" i="3" s="1"/>
  <c r="W192" i="3" s="1"/>
  <c r="BA72" i="9"/>
  <c r="R192" i="3" s="1"/>
  <c r="V192" i="3" s="1"/>
  <c r="A72" i="9"/>
  <c r="BD71" i="9"/>
  <c r="U178" i="3" s="1"/>
  <c r="Y178" i="3" s="1"/>
  <c r="BC71" i="9"/>
  <c r="T178" i="3" s="1"/>
  <c r="X178" i="3" s="1"/>
  <c r="BB71" i="9"/>
  <c r="S178" i="3" s="1"/>
  <c r="W178" i="3" s="1"/>
  <c r="BA71" i="9"/>
  <c r="R178" i="3" s="1"/>
  <c r="V178" i="3" s="1"/>
  <c r="A71" i="9"/>
  <c r="BD70" i="9"/>
  <c r="U177" i="3" s="1"/>
  <c r="Y177" i="3" s="1"/>
  <c r="BC70" i="9"/>
  <c r="T177" i="3" s="1"/>
  <c r="X177" i="3" s="1"/>
  <c r="BB70" i="9"/>
  <c r="S177" i="3" s="1"/>
  <c r="W177" i="3" s="1"/>
  <c r="BA70" i="9"/>
  <c r="R177" i="3" s="1"/>
  <c r="V177" i="3" s="1"/>
  <c r="A70" i="9"/>
  <c r="BD69" i="9"/>
  <c r="U191" i="3" s="1"/>
  <c r="Y191" i="3" s="1"/>
  <c r="BC69" i="9"/>
  <c r="T191" i="3" s="1"/>
  <c r="X191" i="3" s="1"/>
  <c r="BB69" i="9"/>
  <c r="S191" i="3" s="1"/>
  <c r="W191" i="3" s="1"/>
  <c r="BA69" i="9"/>
  <c r="R191" i="3" s="1"/>
  <c r="V191" i="3" s="1"/>
  <c r="A69" i="9"/>
  <c r="BD68" i="9"/>
  <c r="U123" i="3" s="1"/>
  <c r="BC68" i="9"/>
  <c r="T123" i="3" s="1"/>
  <c r="BB68" i="9"/>
  <c r="S123" i="3" s="1"/>
  <c r="BA68" i="9"/>
  <c r="R123" i="3" s="1"/>
  <c r="A68" i="9"/>
  <c r="BD67" i="9"/>
  <c r="U130" i="3" s="1"/>
  <c r="BC67" i="9"/>
  <c r="T130" i="3" s="1"/>
  <c r="BB67" i="9"/>
  <c r="S130" i="3" s="1"/>
  <c r="BA67" i="9"/>
  <c r="R130" i="3" s="1"/>
  <c r="A67" i="9"/>
  <c r="BD66" i="9"/>
  <c r="U31" i="3" s="1"/>
  <c r="BC66" i="9"/>
  <c r="T31" i="3" s="1"/>
  <c r="BB66" i="9"/>
  <c r="S31" i="3" s="1"/>
  <c r="BA66" i="9"/>
  <c r="R31" i="3" s="1"/>
  <c r="A66" i="9"/>
  <c r="BD65" i="9"/>
  <c r="U49" i="3" s="1"/>
  <c r="BC65" i="9"/>
  <c r="T49" i="3" s="1"/>
  <c r="BB65" i="9"/>
  <c r="S49" i="3" s="1"/>
  <c r="BA65" i="9"/>
  <c r="R49" i="3" s="1"/>
  <c r="A65" i="9"/>
  <c r="BD64" i="9"/>
  <c r="U52" i="3" s="1"/>
  <c r="Y52" i="3" s="1"/>
  <c r="BC64" i="9"/>
  <c r="T52" i="3" s="1"/>
  <c r="X52" i="3" s="1"/>
  <c r="BB64" i="9"/>
  <c r="S52" i="3" s="1"/>
  <c r="W52" i="3" s="1"/>
  <c r="BA64" i="9"/>
  <c r="R52" i="3" s="1"/>
  <c r="V52" i="3" s="1"/>
  <c r="A64" i="9"/>
  <c r="BD63" i="9"/>
  <c r="U51" i="3" s="1"/>
  <c r="BC63" i="9"/>
  <c r="T51" i="3" s="1"/>
  <c r="BB63" i="9"/>
  <c r="S51" i="3" s="1"/>
  <c r="BA63" i="9"/>
  <c r="R51" i="3" s="1"/>
  <c r="A63" i="9"/>
  <c r="BD62" i="9"/>
  <c r="U190" i="3" s="1"/>
  <c r="Y190" i="3" s="1"/>
  <c r="BC62" i="9"/>
  <c r="T190" i="3" s="1"/>
  <c r="X190" i="3" s="1"/>
  <c r="BB62" i="9"/>
  <c r="S190" i="3" s="1"/>
  <c r="W190" i="3" s="1"/>
  <c r="BA62" i="9"/>
  <c r="R190" i="3" s="1"/>
  <c r="V190" i="3" s="1"/>
  <c r="A62" i="9"/>
  <c r="BD61" i="9"/>
  <c r="U145" i="3" s="1"/>
  <c r="Y145" i="3" s="1"/>
  <c r="BC61" i="9"/>
  <c r="T145" i="3" s="1"/>
  <c r="X145" i="3" s="1"/>
  <c r="BB61" i="9"/>
  <c r="S145" i="3" s="1"/>
  <c r="W145" i="3" s="1"/>
  <c r="BA61" i="9"/>
  <c r="R145" i="3" s="1"/>
  <c r="V145" i="3" s="1"/>
  <c r="A61" i="9"/>
  <c r="BD60" i="9"/>
  <c r="U211" i="3" s="1"/>
  <c r="BC60" i="9"/>
  <c r="T211" i="3" s="1"/>
  <c r="BB60" i="9"/>
  <c r="S211" i="3" s="1"/>
  <c r="BA60" i="9"/>
  <c r="R211" i="3" s="1"/>
  <c r="A60" i="9"/>
  <c r="BD59" i="9"/>
  <c r="U212" i="3" s="1"/>
  <c r="Y212" i="3" s="1"/>
  <c r="BC59" i="9"/>
  <c r="T212" i="3" s="1"/>
  <c r="X212" i="3" s="1"/>
  <c r="BB59" i="9"/>
  <c r="S212" i="3" s="1"/>
  <c r="W212" i="3" s="1"/>
  <c r="BA59" i="9"/>
  <c r="R212" i="3" s="1"/>
  <c r="V212" i="3" s="1"/>
  <c r="A59" i="9"/>
  <c r="BD58" i="9"/>
  <c r="U46" i="3" s="1"/>
  <c r="Y46" i="3" s="1"/>
  <c r="BC58" i="9"/>
  <c r="T46" i="3" s="1"/>
  <c r="X46" i="3" s="1"/>
  <c r="BB58" i="9"/>
  <c r="S46" i="3" s="1"/>
  <c r="W46" i="3" s="1"/>
  <c r="BA58" i="9"/>
  <c r="R46" i="3" s="1"/>
  <c r="V46" i="3" s="1"/>
  <c r="A58" i="9"/>
  <c r="BD57" i="9"/>
  <c r="U45" i="3" s="1"/>
  <c r="Y45" i="3" s="1"/>
  <c r="BC57" i="9"/>
  <c r="T45" i="3" s="1"/>
  <c r="X45" i="3" s="1"/>
  <c r="BB57" i="9"/>
  <c r="S45" i="3" s="1"/>
  <c r="W45" i="3" s="1"/>
  <c r="BA57" i="9"/>
  <c r="R45" i="3" s="1"/>
  <c r="V45" i="3" s="1"/>
  <c r="A57" i="9"/>
  <c r="BD56" i="9"/>
  <c r="U44" i="3" s="1"/>
  <c r="BC56" i="9"/>
  <c r="T44" i="3" s="1"/>
  <c r="BB56" i="9"/>
  <c r="S44" i="3" s="1"/>
  <c r="BA56" i="9"/>
  <c r="R44" i="3" s="1"/>
  <c r="A56" i="9"/>
  <c r="BD55" i="9"/>
  <c r="U68" i="3" s="1"/>
  <c r="BC55" i="9"/>
  <c r="T68" i="3" s="1"/>
  <c r="BB55" i="9"/>
  <c r="S68" i="3" s="1"/>
  <c r="BA55" i="9"/>
  <c r="R68" i="3" s="1"/>
  <c r="A55" i="9"/>
  <c r="BD54" i="9"/>
  <c r="U85" i="3" s="1"/>
  <c r="BC54" i="9"/>
  <c r="T85" i="3" s="1"/>
  <c r="BB54" i="9"/>
  <c r="S85" i="3" s="1"/>
  <c r="BA54" i="9"/>
  <c r="R85" i="3" s="1"/>
  <c r="A54" i="9"/>
  <c r="BD53" i="9"/>
  <c r="U86" i="3" s="1"/>
  <c r="Y86" i="3" s="1"/>
  <c r="BC53" i="9"/>
  <c r="T86" i="3" s="1"/>
  <c r="X86" i="3" s="1"/>
  <c r="BB53" i="9"/>
  <c r="S86" i="3" s="1"/>
  <c r="W86" i="3" s="1"/>
  <c r="BA53" i="9"/>
  <c r="R86" i="3" s="1"/>
  <c r="V86" i="3" s="1"/>
  <c r="A53" i="9"/>
  <c r="BD52" i="9"/>
  <c r="U70" i="3" s="1"/>
  <c r="Y70" i="3" s="1"/>
  <c r="BC52" i="9"/>
  <c r="T70" i="3" s="1"/>
  <c r="X70" i="3" s="1"/>
  <c r="BB52" i="9"/>
  <c r="S70" i="3" s="1"/>
  <c r="W70" i="3" s="1"/>
  <c r="BA52" i="9"/>
  <c r="R70" i="3" s="1"/>
  <c r="V70" i="3" s="1"/>
  <c r="A52" i="9"/>
  <c r="BD51" i="9"/>
  <c r="U69" i="3" s="1"/>
  <c r="Y69" i="3" s="1"/>
  <c r="BC51" i="9"/>
  <c r="T69" i="3" s="1"/>
  <c r="X69" i="3" s="1"/>
  <c r="BB51" i="9"/>
  <c r="S69" i="3" s="1"/>
  <c r="W69" i="3" s="1"/>
  <c r="BA51" i="9"/>
  <c r="R69" i="3" s="1"/>
  <c r="V69" i="3" s="1"/>
  <c r="A51" i="9"/>
  <c r="BD50" i="9"/>
  <c r="U62" i="3" s="1"/>
  <c r="BC50" i="9"/>
  <c r="T62" i="3" s="1"/>
  <c r="BB50" i="9"/>
  <c r="S62" i="3" s="1"/>
  <c r="BA50" i="9"/>
  <c r="R62" i="3" s="1"/>
  <c r="A50" i="9"/>
  <c r="BD49" i="9"/>
  <c r="U76" i="3" s="1"/>
  <c r="BC49" i="9"/>
  <c r="T76" i="3" s="1"/>
  <c r="BB49" i="9"/>
  <c r="S76" i="3" s="1"/>
  <c r="BA49" i="9"/>
  <c r="R76" i="3" s="1"/>
  <c r="A49" i="9"/>
  <c r="BD48" i="9"/>
  <c r="U24" i="3" s="1"/>
  <c r="BC48" i="9"/>
  <c r="T24" i="3" s="1"/>
  <c r="BB48" i="9"/>
  <c r="S24" i="3" s="1"/>
  <c r="BA48" i="9"/>
  <c r="R24" i="3" s="1"/>
  <c r="A48" i="9"/>
  <c r="BD47" i="9"/>
  <c r="U74" i="3" s="1"/>
  <c r="BC47" i="9"/>
  <c r="T74" i="3" s="1"/>
  <c r="BB47" i="9"/>
  <c r="S74" i="3" s="1"/>
  <c r="BA47" i="9"/>
  <c r="R74" i="3" s="1"/>
  <c r="A47" i="9"/>
  <c r="BD46" i="9"/>
  <c r="U72" i="3" s="1"/>
  <c r="BC46" i="9"/>
  <c r="T72" i="3" s="1"/>
  <c r="BB46" i="9"/>
  <c r="S72" i="3" s="1"/>
  <c r="BA46" i="9"/>
  <c r="R72" i="3" s="1"/>
  <c r="A46" i="9"/>
  <c r="BD45" i="9"/>
  <c r="U96" i="3" s="1"/>
  <c r="BC45" i="9"/>
  <c r="T96" i="3" s="1"/>
  <c r="BB45" i="9"/>
  <c r="S96" i="3" s="1"/>
  <c r="BA45" i="9"/>
  <c r="R96" i="3" s="1"/>
  <c r="A45" i="9"/>
  <c r="BD44" i="9"/>
  <c r="U97" i="3" s="1"/>
  <c r="Y97" i="3" s="1"/>
  <c r="BC44" i="9"/>
  <c r="T97" i="3" s="1"/>
  <c r="X97" i="3" s="1"/>
  <c r="BB44" i="9"/>
  <c r="S97" i="3" s="1"/>
  <c r="W97" i="3" s="1"/>
  <c r="BA44" i="9"/>
  <c r="R97" i="3" s="1"/>
  <c r="V97" i="3" s="1"/>
  <c r="A44" i="9"/>
  <c r="BD43" i="9"/>
  <c r="U36" i="3" s="1"/>
  <c r="Y36" i="3" s="1"/>
  <c r="BC43" i="9"/>
  <c r="T36" i="3" s="1"/>
  <c r="X36" i="3" s="1"/>
  <c r="BB43" i="9"/>
  <c r="S36" i="3" s="1"/>
  <c r="W36" i="3" s="1"/>
  <c r="BA43" i="9"/>
  <c r="R36" i="3" s="1"/>
  <c r="V36" i="3" s="1"/>
  <c r="A43" i="9"/>
  <c r="BD42" i="9"/>
  <c r="U90" i="3" s="1"/>
  <c r="Y90" i="3" s="1"/>
  <c r="BC42" i="9"/>
  <c r="T90" i="3" s="1"/>
  <c r="X90" i="3" s="1"/>
  <c r="BB42" i="9"/>
  <c r="S90" i="3" s="1"/>
  <c r="W90" i="3" s="1"/>
  <c r="BA42" i="9"/>
  <c r="R90" i="3" s="1"/>
  <c r="V90" i="3" s="1"/>
  <c r="A42" i="9"/>
  <c r="BD41" i="9"/>
  <c r="U89" i="3" s="1"/>
  <c r="Y89" i="3" s="1"/>
  <c r="BC41" i="9"/>
  <c r="T89" i="3" s="1"/>
  <c r="X89" i="3" s="1"/>
  <c r="BB41" i="9"/>
  <c r="S89" i="3" s="1"/>
  <c r="W89" i="3" s="1"/>
  <c r="BA41" i="9"/>
  <c r="R89" i="3" s="1"/>
  <c r="V89" i="3" s="1"/>
  <c r="A41" i="9"/>
  <c r="BD40" i="9"/>
  <c r="U88" i="3" s="1"/>
  <c r="BC40" i="9"/>
  <c r="T88" i="3" s="1"/>
  <c r="BB40" i="9"/>
  <c r="S88" i="3" s="1"/>
  <c r="BA40" i="9"/>
  <c r="R88" i="3" s="1"/>
  <c r="A40" i="9"/>
  <c r="BD39" i="9"/>
  <c r="U35" i="3" s="1"/>
  <c r="Y35" i="3" s="1"/>
  <c r="BC39" i="9"/>
  <c r="T35" i="3" s="1"/>
  <c r="X35" i="3" s="1"/>
  <c r="BB39" i="9"/>
  <c r="S35" i="3" s="1"/>
  <c r="W35" i="3" s="1"/>
  <c r="BA39" i="9"/>
  <c r="R35" i="3" s="1"/>
  <c r="V35" i="3" s="1"/>
  <c r="A39" i="9"/>
  <c r="BD38" i="9"/>
  <c r="U34" i="3" s="1"/>
  <c r="Y34" i="3" s="1"/>
  <c r="BC38" i="9"/>
  <c r="T34" i="3" s="1"/>
  <c r="X34" i="3" s="1"/>
  <c r="BB38" i="9"/>
  <c r="S34" i="3" s="1"/>
  <c r="W34" i="3" s="1"/>
  <c r="BA38" i="9"/>
  <c r="R34" i="3" s="1"/>
  <c r="V34" i="3" s="1"/>
  <c r="A38" i="9"/>
  <c r="BD37" i="9"/>
  <c r="U33" i="3" s="1"/>
  <c r="BC37" i="9"/>
  <c r="T33" i="3" s="1"/>
  <c r="BB37" i="9"/>
  <c r="S33" i="3" s="1"/>
  <c r="BA37" i="9"/>
  <c r="R33" i="3" s="1"/>
  <c r="A37" i="9"/>
  <c r="BD36" i="9"/>
  <c r="U176" i="3" s="1"/>
  <c r="Y176" i="3" s="1"/>
  <c r="BC36" i="9"/>
  <c r="T176" i="3" s="1"/>
  <c r="X176" i="3" s="1"/>
  <c r="BB36" i="9"/>
  <c r="S176" i="3" s="1"/>
  <c r="W176" i="3" s="1"/>
  <c r="BA36" i="9"/>
  <c r="R176" i="3" s="1"/>
  <c r="V176" i="3" s="1"/>
  <c r="A36" i="9"/>
  <c r="BD35" i="9"/>
  <c r="U41" i="3" s="1"/>
  <c r="Y41" i="3" s="1"/>
  <c r="BC35" i="9"/>
  <c r="T41" i="3" s="1"/>
  <c r="X41" i="3" s="1"/>
  <c r="BB35" i="9"/>
  <c r="S41" i="3" s="1"/>
  <c r="W41" i="3" s="1"/>
  <c r="BA35" i="9"/>
  <c r="R41" i="3" s="1"/>
  <c r="V41" i="3" s="1"/>
  <c r="A35" i="9"/>
  <c r="BD34" i="9"/>
  <c r="U66" i="3" s="1"/>
  <c r="BC34" i="9"/>
  <c r="T66" i="3" s="1"/>
  <c r="BB34" i="9"/>
  <c r="S66" i="3" s="1"/>
  <c r="BA34" i="9"/>
  <c r="R66" i="3" s="1"/>
  <c r="A34" i="9"/>
  <c r="BD33" i="9"/>
  <c r="U64" i="3" s="1"/>
  <c r="BC33" i="9"/>
  <c r="T64" i="3" s="1"/>
  <c r="BB33" i="9"/>
  <c r="S64" i="3" s="1"/>
  <c r="BA33" i="9"/>
  <c r="R64" i="3" s="1"/>
  <c r="A33" i="9"/>
  <c r="BD32" i="9"/>
  <c r="U27" i="3" s="1"/>
  <c r="Y27" i="3" s="1"/>
  <c r="BC32" i="9"/>
  <c r="T27" i="3" s="1"/>
  <c r="X27" i="3" s="1"/>
  <c r="BB32" i="9"/>
  <c r="S27" i="3" s="1"/>
  <c r="W27" i="3" s="1"/>
  <c r="BA32" i="9"/>
  <c r="R27" i="3" s="1"/>
  <c r="V27" i="3" s="1"/>
  <c r="A32" i="9"/>
  <c r="BD31" i="9"/>
  <c r="U26" i="3" s="1"/>
  <c r="BC31" i="9"/>
  <c r="T26" i="3" s="1"/>
  <c r="BB31" i="9"/>
  <c r="S26" i="3" s="1"/>
  <c r="BA31" i="9"/>
  <c r="R26" i="3" s="1"/>
  <c r="A31" i="9"/>
  <c r="BD30" i="9"/>
  <c r="U57" i="3" s="1"/>
  <c r="BC30" i="9"/>
  <c r="T57" i="3" s="1"/>
  <c r="BB30" i="9"/>
  <c r="S57" i="3" s="1"/>
  <c r="BA30" i="9"/>
  <c r="R57" i="3" s="1"/>
  <c r="A30" i="9"/>
  <c r="BD29" i="9"/>
  <c r="U189" i="3" s="1"/>
  <c r="Y189" i="3" s="1"/>
  <c r="BC29" i="9"/>
  <c r="T189" i="3" s="1"/>
  <c r="X189" i="3" s="1"/>
  <c r="BB29" i="9"/>
  <c r="S189" i="3" s="1"/>
  <c r="W189" i="3" s="1"/>
  <c r="BA29" i="9"/>
  <c r="R189" i="3" s="1"/>
  <c r="V189" i="3" s="1"/>
  <c r="A29" i="9"/>
  <c r="BD28" i="9"/>
  <c r="U58" i="3" s="1"/>
  <c r="Y58" i="3" s="1"/>
  <c r="BC28" i="9"/>
  <c r="T58" i="3" s="1"/>
  <c r="X58" i="3" s="1"/>
  <c r="BB28" i="9"/>
  <c r="S58" i="3" s="1"/>
  <c r="W58" i="3" s="1"/>
  <c r="BA28" i="9"/>
  <c r="R58" i="3" s="1"/>
  <c r="V58" i="3" s="1"/>
  <c r="A28" i="9"/>
  <c r="BD27" i="9"/>
  <c r="U175" i="3" s="1"/>
  <c r="Y175" i="3" s="1"/>
  <c r="BC27" i="9"/>
  <c r="T175" i="3" s="1"/>
  <c r="X175" i="3" s="1"/>
  <c r="BB27" i="9"/>
  <c r="S175" i="3" s="1"/>
  <c r="W175" i="3" s="1"/>
  <c r="BA27" i="9"/>
  <c r="R175" i="3" s="1"/>
  <c r="V175" i="3" s="1"/>
  <c r="A27" i="9"/>
  <c r="BD26" i="9"/>
  <c r="U188" i="3" s="1"/>
  <c r="Y188" i="3" s="1"/>
  <c r="BC26" i="9"/>
  <c r="T188" i="3" s="1"/>
  <c r="X188" i="3" s="1"/>
  <c r="BB26" i="9"/>
  <c r="S188" i="3" s="1"/>
  <c r="W188" i="3" s="1"/>
  <c r="BA26" i="9"/>
  <c r="R188" i="3" s="1"/>
  <c r="V188" i="3" s="1"/>
  <c r="A26" i="9"/>
  <c r="BD25" i="9"/>
  <c r="U94" i="3" s="1"/>
  <c r="Y94" i="3" s="1"/>
  <c r="BC25" i="9"/>
  <c r="T94" i="3" s="1"/>
  <c r="X94" i="3" s="1"/>
  <c r="BB25" i="9"/>
  <c r="S94" i="3" s="1"/>
  <c r="W94" i="3" s="1"/>
  <c r="BA25" i="9"/>
  <c r="R94" i="3" s="1"/>
  <c r="V94" i="3" s="1"/>
  <c r="A25" i="9"/>
  <c r="BD24" i="9"/>
  <c r="U93" i="3" s="1"/>
  <c r="Y93" i="3" s="1"/>
  <c r="BC24" i="9"/>
  <c r="T93" i="3" s="1"/>
  <c r="X93" i="3" s="1"/>
  <c r="BB24" i="9"/>
  <c r="S93" i="3" s="1"/>
  <c r="W93" i="3" s="1"/>
  <c r="BA24" i="9"/>
  <c r="R93" i="3" s="1"/>
  <c r="V93" i="3" s="1"/>
  <c r="A24" i="9"/>
  <c r="BD23" i="9"/>
  <c r="U92" i="3" s="1"/>
  <c r="BC23" i="9"/>
  <c r="T92" i="3" s="1"/>
  <c r="BB23" i="9"/>
  <c r="S92" i="3" s="1"/>
  <c r="BA23" i="9"/>
  <c r="R92" i="3" s="1"/>
  <c r="A23" i="9"/>
  <c r="BD22" i="9"/>
  <c r="U187" i="3" s="1"/>
  <c r="Y187" i="3" s="1"/>
  <c r="BC22" i="9"/>
  <c r="T187" i="3" s="1"/>
  <c r="X187" i="3" s="1"/>
  <c r="BB22" i="9"/>
  <c r="S187" i="3" s="1"/>
  <c r="W187" i="3" s="1"/>
  <c r="BA22" i="9"/>
  <c r="R187" i="3" s="1"/>
  <c r="V187" i="3" s="1"/>
  <c r="A22" i="9"/>
  <c r="BD21" i="9"/>
  <c r="U186" i="3" s="1"/>
  <c r="Y186" i="3" s="1"/>
  <c r="BC21" i="9"/>
  <c r="T186" i="3" s="1"/>
  <c r="X186" i="3" s="1"/>
  <c r="BB21" i="9"/>
  <c r="S186" i="3" s="1"/>
  <c r="W186" i="3" s="1"/>
  <c r="BA21" i="9"/>
  <c r="R186" i="3" s="1"/>
  <c r="V186" i="3" s="1"/>
  <c r="A21" i="9"/>
  <c r="BD20" i="9"/>
  <c r="U202" i="3" s="1"/>
  <c r="Y202" i="3" s="1"/>
  <c r="BC20" i="9"/>
  <c r="T202" i="3" s="1"/>
  <c r="X202" i="3" s="1"/>
  <c r="BB20" i="9"/>
  <c r="S202" i="3" s="1"/>
  <c r="W202" i="3" s="1"/>
  <c r="BA20" i="9"/>
  <c r="R202" i="3" s="1"/>
  <c r="V202" i="3" s="1"/>
  <c r="A20" i="9"/>
  <c r="BD19" i="9"/>
  <c r="U201" i="3" s="1"/>
  <c r="BC19" i="9"/>
  <c r="T201" i="3" s="1"/>
  <c r="BB19" i="9"/>
  <c r="S201" i="3" s="1"/>
  <c r="BA19" i="9"/>
  <c r="R201" i="3" s="1"/>
  <c r="A19" i="9"/>
  <c r="BD18" i="9"/>
  <c r="U185" i="3" s="1"/>
  <c r="BC18" i="9"/>
  <c r="T185" i="3" s="1"/>
  <c r="BB18" i="9"/>
  <c r="S185" i="3" s="1"/>
  <c r="BA18" i="9"/>
  <c r="R185" i="3" s="1"/>
  <c r="A18" i="9"/>
  <c r="BD17" i="9"/>
  <c r="U174" i="3" s="1"/>
  <c r="BC17" i="9"/>
  <c r="T174" i="3" s="1"/>
  <c r="BB17" i="9"/>
  <c r="S174" i="3" s="1"/>
  <c r="BA17" i="9"/>
  <c r="R174" i="3" s="1"/>
  <c r="A17" i="9"/>
  <c r="BD16" i="9"/>
  <c r="U80" i="3" s="1"/>
  <c r="BC16" i="9"/>
  <c r="T80" i="3" s="1"/>
  <c r="BB16" i="9"/>
  <c r="S80" i="3" s="1"/>
  <c r="BA16" i="9"/>
  <c r="R80" i="3" s="1"/>
  <c r="A16" i="9"/>
  <c r="BD15" i="9"/>
  <c r="U169" i="3" s="1"/>
  <c r="BC15" i="9"/>
  <c r="T169" i="3" s="1"/>
  <c r="BB15" i="9"/>
  <c r="S169" i="3" s="1"/>
  <c r="BA15" i="9"/>
  <c r="R169" i="3" s="1"/>
  <c r="A15" i="9"/>
  <c r="BD14" i="9"/>
  <c r="U109" i="3" s="1"/>
  <c r="Y109" i="3" s="1"/>
  <c r="BC14" i="9"/>
  <c r="T109" i="3" s="1"/>
  <c r="X109" i="3" s="1"/>
  <c r="BB14" i="9"/>
  <c r="S109" i="3" s="1"/>
  <c r="W109" i="3" s="1"/>
  <c r="BA14" i="9"/>
  <c r="R109" i="3" s="1"/>
  <c r="V109" i="3" s="1"/>
  <c r="A14" i="9"/>
  <c r="BD13" i="9"/>
  <c r="U107" i="3" s="1"/>
  <c r="Y107" i="3" s="1"/>
  <c r="BC13" i="9"/>
  <c r="T107" i="3" s="1"/>
  <c r="X107" i="3" s="1"/>
  <c r="BB13" i="9"/>
  <c r="S107" i="3" s="1"/>
  <c r="W107" i="3" s="1"/>
  <c r="BA13" i="9"/>
  <c r="R107" i="3" s="1"/>
  <c r="V107" i="3" s="1"/>
  <c r="A13" i="9"/>
  <c r="BD12" i="9"/>
  <c r="U106" i="3" s="1"/>
  <c r="Y106" i="3" s="1"/>
  <c r="BC12" i="9"/>
  <c r="T106" i="3" s="1"/>
  <c r="X106" i="3" s="1"/>
  <c r="BB12" i="9"/>
  <c r="S106" i="3" s="1"/>
  <c r="W106" i="3" s="1"/>
  <c r="BA12" i="9"/>
  <c r="R106" i="3" s="1"/>
  <c r="V106" i="3" s="1"/>
  <c r="A12" i="9"/>
  <c r="BD11" i="9"/>
  <c r="U105" i="3" s="1"/>
  <c r="Y105" i="3" s="1"/>
  <c r="BC11" i="9"/>
  <c r="T105" i="3" s="1"/>
  <c r="X105" i="3" s="1"/>
  <c r="BB11" i="9"/>
  <c r="S105" i="3" s="1"/>
  <c r="W105" i="3" s="1"/>
  <c r="BA11" i="9"/>
  <c r="R105" i="3" s="1"/>
  <c r="V105" i="3" s="1"/>
  <c r="A11" i="9"/>
  <c r="BD10" i="9"/>
  <c r="U104" i="3" s="1"/>
  <c r="Y104" i="3" s="1"/>
  <c r="BC10" i="9"/>
  <c r="T104" i="3" s="1"/>
  <c r="X104" i="3" s="1"/>
  <c r="BB10" i="9"/>
  <c r="S104" i="3" s="1"/>
  <c r="W104" i="3" s="1"/>
  <c r="BA10" i="9"/>
  <c r="R104" i="3" s="1"/>
  <c r="V104" i="3" s="1"/>
  <c r="A10" i="9"/>
  <c r="BD9" i="9"/>
  <c r="U103" i="3" s="1"/>
  <c r="Y103" i="3" s="1"/>
  <c r="BC9" i="9"/>
  <c r="T103" i="3" s="1"/>
  <c r="X103" i="3" s="1"/>
  <c r="BB9" i="9"/>
  <c r="S103" i="3" s="1"/>
  <c r="W103" i="3" s="1"/>
  <c r="BA9" i="9"/>
  <c r="R103" i="3" s="1"/>
  <c r="V103" i="3" s="1"/>
  <c r="A9" i="9"/>
  <c r="BD8" i="9"/>
  <c r="U102" i="3" s="1"/>
  <c r="Y102" i="3" s="1"/>
  <c r="BC8" i="9"/>
  <c r="T102" i="3" s="1"/>
  <c r="X102" i="3" s="1"/>
  <c r="BB8" i="9"/>
  <c r="S102" i="3" s="1"/>
  <c r="W102" i="3" s="1"/>
  <c r="BA8" i="9"/>
  <c r="R102" i="3" s="1"/>
  <c r="V102" i="3" s="1"/>
  <c r="A8" i="9"/>
  <c r="BD7" i="9"/>
  <c r="U101" i="3" s="1"/>
  <c r="Y101" i="3" s="1"/>
  <c r="BC7" i="9"/>
  <c r="T101" i="3" s="1"/>
  <c r="X101" i="3" s="1"/>
  <c r="BB7" i="9"/>
  <c r="S101" i="3" s="1"/>
  <c r="W101" i="3" s="1"/>
  <c r="BA7" i="9"/>
  <c r="R101" i="3" s="1"/>
  <c r="V101" i="3" s="1"/>
  <c r="A7" i="9"/>
  <c r="BD6" i="9"/>
  <c r="U100" i="3" s="1"/>
  <c r="Y100" i="3" s="1"/>
  <c r="BC6" i="9"/>
  <c r="T100" i="3" s="1"/>
  <c r="X100" i="3" s="1"/>
  <c r="BB6" i="9"/>
  <c r="S100" i="3" s="1"/>
  <c r="W100" i="3" s="1"/>
  <c r="BA6" i="9"/>
  <c r="R100" i="3" s="1"/>
  <c r="V100" i="3" s="1"/>
  <c r="A6" i="9"/>
  <c r="BD5" i="9"/>
  <c r="U99" i="3" s="1"/>
  <c r="BC5" i="9"/>
  <c r="T99" i="3" s="1"/>
  <c r="BB5" i="9"/>
  <c r="S99" i="3" s="1"/>
  <c r="BA5" i="9"/>
  <c r="R99" i="3" s="1"/>
  <c r="A5" i="9"/>
  <c r="AY3" i="9"/>
  <c r="AA3" i="9"/>
  <c r="O3" i="9"/>
  <c r="U43" i="3" l="1"/>
  <c r="S179" i="3"/>
  <c r="W174" i="3"/>
  <c r="W179" i="3" s="1"/>
  <c r="U28" i="3"/>
  <c r="Y26" i="3"/>
  <c r="Y28" i="3" s="1"/>
  <c r="R73" i="3"/>
  <c r="V72" i="3"/>
  <c r="V73" i="3" s="1"/>
  <c r="T213" i="3"/>
  <c r="X211" i="3"/>
  <c r="X213" i="3" s="1"/>
  <c r="S118" i="3"/>
  <c r="W117" i="3"/>
  <c r="W118" i="3" s="1"/>
  <c r="U140" i="3"/>
  <c r="Y139" i="3"/>
  <c r="Y140" i="3" s="1"/>
  <c r="R210" i="3"/>
  <c r="V201" i="3"/>
  <c r="V210" i="3" s="1"/>
  <c r="S61" i="3"/>
  <c r="W57" i="3"/>
  <c r="W61" i="3" s="1"/>
  <c r="S73" i="3"/>
  <c r="W72" i="3"/>
  <c r="W73" i="3" s="1"/>
  <c r="T77" i="3"/>
  <c r="X76" i="3"/>
  <c r="X77" i="3" s="1"/>
  <c r="S87" i="3"/>
  <c r="W85" i="3"/>
  <c r="W87" i="3" s="1"/>
  <c r="U213" i="3"/>
  <c r="Y211" i="3"/>
  <c r="Y213" i="3" s="1"/>
  <c r="T50" i="3"/>
  <c r="X49" i="3"/>
  <c r="X50" i="3" s="1"/>
  <c r="R133" i="3"/>
  <c r="V130" i="3"/>
  <c r="V133" i="3" s="1"/>
  <c r="U124" i="3"/>
  <c r="Y123" i="3"/>
  <c r="Y124" i="3" s="1"/>
  <c r="T118" i="3"/>
  <c r="X117" i="3"/>
  <c r="X118" i="3" s="1"/>
  <c r="S173" i="3"/>
  <c r="W172" i="3"/>
  <c r="W173" i="3" s="1"/>
  <c r="Y126" i="3"/>
  <c r="Y129" i="3" s="1"/>
  <c r="U129" i="3"/>
  <c r="S23" i="3"/>
  <c r="W13" i="3"/>
  <c r="W23" i="3" s="1"/>
  <c r="S168" i="3"/>
  <c r="W165" i="3"/>
  <c r="W168" i="3" s="1"/>
  <c r="R12" i="3"/>
  <c r="V10" i="3"/>
  <c r="V12" i="3" s="1"/>
  <c r="R162" i="3"/>
  <c r="V160" i="3"/>
  <c r="V162" i="3" s="1"/>
  <c r="X5" i="3"/>
  <c r="X7" i="3" s="1"/>
  <c r="T7" i="3"/>
  <c r="T184" i="3"/>
  <c r="X180" i="3"/>
  <c r="X184" i="3" s="1"/>
  <c r="S215" i="3"/>
  <c r="W214" i="3"/>
  <c r="W215" i="3" s="1"/>
  <c r="U71" i="3"/>
  <c r="Y68" i="3"/>
  <c r="Y71" i="3" s="1"/>
  <c r="T129" i="3"/>
  <c r="X126" i="3"/>
  <c r="X129" i="3" s="1"/>
  <c r="S184" i="3"/>
  <c r="W180" i="3"/>
  <c r="W184" i="3" s="1"/>
  <c r="T65" i="3"/>
  <c r="X64" i="3"/>
  <c r="X65" i="3" s="1"/>
  <c r="R84" i="3"/>
  <c r="V80" i="3"/>
  <c r="V84" i="3" s="1"/>
  <c r="U179" i="3"/>
  <c r="Y174" i="3"/>
  <c r="Y179" i="3" s="1"/>
  <c r="S210" i="3"/>
  <c r="W201" i="3"/>
  <c r="W210" i="3" s="1"/>
  <c r="T61" i="3"/>
  <c r="X57" i="3"/>
  <c r="X61" i="3" s="1"/>
  <c r="U65" i="3"/>
  <c r="Y64" i="3"/>
  <c r="Y65" i="3" s="1"/>
  <c r="R91" i="3"/>
  <c r="V88" i="3"/>
  <c r="V91" i="3" s="1"/>
  <c r="T73" i="3"/>
  <c r="X72" i="3"/>
  <c r="X73" i="3" s="1"/>
  <c r="R25" i="3"/>
  <c r="V24" i="3"/>
  <c r="V25" i="3" s="1"/>
  <c r="U77" i="3"/>
  <c r="Y76" i="3"/>
  <c r="Y77" i="3" s="1"/>
  <c r="T87" i="3"/>
  <c r="X85" i="3"/>
  <c r="X87" i="3" s="1"/>
  <c r="R48" i="3"/>
  <c r="V44" i="3"/>
  <c r="V48" i="3" s="1"/>
  <c r="U50" i="3"/>
  <c r="Y49" i="3"/>
  <c r="Y50" i="3" s="1"/>
  <c r="S133" i="3"/>
  <c r="W130" i="3"/>
  <c r="W133" i="3" s="1"/>
  <c r="U118" i="3"/>
  <c r="Y117" i="3"/>
  <c r="Y118" i="3" s="1"/>
  <c r="T173" i="3"/>
  <c r="X172" i="3"/>
  <c r="X173" i="3" s="1"/>
  <c r="R156" i="3"/>
  <c r="V155" i="3"/>
  <c r="V156" i="3" s="1"/>
  <c r="T23" i="3"/>
  <c r="X13" i="3"/>
  <c r="X23" i="3" s="1"/>
  <c r="R114" i="3"/>
  <c r="V113" i="3"/>
  <c r="V114" i="3" s="1"/>
  <c r="R148" i="3"/>
  <c r="V143" i="3"/>
  <c r="V148" i="3" s="1"/>
  <c r="R154" i="3"/>
  <c r="V151" i="3"/>
  <c r="V154" i="3" s="1"/>
  <c r="T168" i="3"/>
  <c r="X165" i="3"/>
  <c r="X168" i="3" s="1"/>
  <c r="R159" i="3"/>
  <c r="V157" i="3"/>
  <c r="V159" i="3" s="1"/>
  <c r="S12" i="3"/>
  <c r="W10" i="3"/>
  <c r="W12" i="3" s="1"/>
  <c r="S162" i="3"/>
  <c r="W160" i="3"/>
  <c r="W162" i="3" s="1"/>
  <c r="Y5" i="3"/>
  <c r="Y7" i="3" s="1"/>
  <c r="U7" i="3"/>
  <c r="U184" i="3"/>
  <c r="Y180" i="3"/>
  <c r="Y184" i="3" s="1"/>
  <c r="T215" i="3"/>
  <c r="X214" i="3"/>
  <c r="X215" i="3" s="1"/>
  <c r="R61" i="3"/>
  <c r="V57" i="3"/>
  <c r="V61" i="3" s="1"/>
  <c r="U75" i="3"/>
  <c r="Y74" i="3"/>
  <c r="Y75" i="3" s="1"/>
  <c r="U138" i="3"/>
  <c r="Y134" i="3"/>
  <c r="Y138" i="3" s="1"/>
  <c r="S84" i="3"/>
  <c r="W80" i="3"/>
  <c r="W84" i="3" s="1"/>
  <c r="R40" i="3"/>
  <c r="V33" i="3"/>
  <c r="V40" i="3" s="1"/>
  <c r="S91" i="3"/>
  <c r="W88" i="3"/>
  <c r="W91" i="3" s="1"/>
  <c r="R98" i="3"/>
  <c r="V96" i="3"/>
  <c r="V98" i="3" s="1"/>
  <c r="U73" i="3"/>
  <c r="Y72" i="3"/>
  <c r="Y73" i="3" s="1"/>
  <c r="S25" i="3"/>
  <c r="W24" i="3"/>
  <c r="W25" i="3" s="1"/>
  <c r="U87" i="3"/>
  <c r="Y85" i="3"/>
  <c r="Y87" i="3" s="1"/>
  <c r="S48" i="3"/>
  <c r="W44" i="3"/>
  <c r="W48" i="3" s="1"/>
  <c r="T133" i="3"/>
  <c r="X130" i="3"/>
  <c r="X133" i="3" s="1"/>
  <c r="R120" i="3"/>
  <c r="V119" i="3"/>
  <c r="V120" i="3" s="1"/>
  <c r="U173" i="3"/>
  <c r="Y172" i="3"/>
  <c r="Y173" i="3" s="1"/>
  <c r="S156" i="3"/>
  <c r="W155" i="3"/>
  <c r="W156" i="3" s="1"/>
  <c r="R112" i="3"/>
  <c r="V111" i="3"/>
  <c r="V112" i="3" s="1"/>
  <c r="U23" i="3"/>
  <c r="Y13" i="3"/>
  <c r="Y23" i="3" s="1"/>
  <c r="S114" i="3"/>
  <c r="W113" i="3"/>
  <c r="W114" i="3" s="1"/>
  <c r="S148" i="3"/>
  <c r="W143" i="3"/>
  <c r="W148" i="3" s="1"/>
  <c r="W151" i="3"/>
  <c r="W154" i="3" s="1"/>
  <c r="S154" i="3"/>
  <c r="R164" i="3"/>
  <c r="V163" i="3"/>
  <c r="V164" i="3" s="1"/>
  <c r="U168" i="3"/>
  <c r="Y165" i="3"/>
  <c r="Y168" i="3" s="1"/>
  <c r="S159" i="3"/>
  <c r="W157" i="3"/>
  <c r="W159" i="3" s="1"/>
  <c r="T12" i="3"/>
  <c r="X10" i="3"/>
  <c r="X12" i="3" s="1"/>
  <c r="R56" i="3"/>
  <c r="V54" i="3"/>
  <c r="V56" i="3" s="1"/>
  <c r="T162" i="3"/>
  <c r="X160" i="3"/>
  <c r="X162" i="3" s="1"/>
  <c r="U215" i="3"/>
  <c r="Y214" i="3"/>
  <c r="Y215" i="3" s="1"/>
  <c r="U95" i="3"/>
  <c r="Y92" i="3"/>
  <c r="Y95" i="3" s="1"/>
  <c r="S77" i="3"/>
  <c r="W76" i="3"/>
  <c r="W77" i="3" s="1"/>
  <c r="U53" i="3"/>
  <c r="Y51" i="3"/>
  <c r="Y53" i="3" s="1"/>
  <c r="U122" i="3"/>
  <c r="Y121" i="3"/>
  <c r="Y122" i="3" s="1"/>
  <c r="R110" i="3"/>
  <c r="V99" i="3"/>
  <c r="V110" i="3" s="1"/>
  <c r="U61" i="3"/>
  <c r="Y57" i="3"/>
  <c r="Y61" i="3" s="1"/>
  <c r="T84" i="3"/>
  <c r="X80" i="3"/>
  <c r="X84" i="3" s="1"/>
  <c r="V185" i="3"/>
  <c r="V200" i="3" s="1"/>
  <c r="R200" i="3"/>
  <c r="U210" i="3"/>
  <c r="Y201" i="3"/>
  <c r="Y210" i="3" s="1"/>
  <c r="R67" i="3"/>
  <c r="V66" i="3"/>
  <c r="V67" i="3" s="1"/>
  <c r="S40" i="3"/>
  <c r="W33" i="3"/>
  <c r="W40" i="3" s="1"/>
  <c r="T91" i="3"/>
  <c r="X88" i="3"/>
  <c r="X91" i="3" s="1"/>
  <c r="S98" i="3"/>
  <c r="W96" i="3"/>
  <c r="W98" i="3" s="1"/>
  <c r="T25" i="3"/>
  <c r="X24" i="3"/>
  <c r="X25" i="3" s="1"/>
  <c r="R63" i="3"/>
  <c r="V62" i="3"/>
  <c r="V63" i="3" s="1"/>
  <c r="T48" i="3"/>
  <c r="X44" i="3"/>
  <c r="X48" i="3" s="1"/>
  <c r="R32" i="3"/>
  <c r="V31" i="3"/>
  <c r="V32" i="3" s="1"/>
  <c r="U133" i="3"/>
  <c r="Y130" i="3"/>
  <c r="Y133" i="3" s="1"/>
  <c r="S120" i="3"/>
  <c r="W119" i="3"/>
  <c r="W120" i="3" s="1"/>
  <c r="T156" i="3"/>
  <c r="X155" i="3"/>
  <c r="X156" i="3" s="1"/>
  <c r="S112" i="3"/>
  <c r="W111" i="3"/>
  <c r="W112" i="3" s="1"/>
  <c r="T114" i="3"/>
  <c r="X113" i="3"/>
  <c r="X114" i="3" s="1"/>
  <c r="T148" i="3"/>
  <c r="X143" i="3"/>
  <c r="X148" i="3" s="1"/>
  <c r="T154" i="3"/>
  <c r="X151" i="3"/>
  <c r="X154" i="3" s="1"/>
  <c r="S164" i="3"/>
  <c r="W163" i="3"/>
  <c r="W164" i="3" s="1"/>
  <c r="T159" i="3"/>
  <c r="X157" i="3"/>
  <c r="X159" i="3" s="1"/>
  <c r="U12" i="3"/>
  <c r="Y10" i="3"/>
  <c r="Y12" i="3" s="1"/>
  <c r="S56" i="3"/>
  <c r="W54" i="3"/>
  <c r="W56" i="3" s="1"/>
  <c r="U162" i="3"/>
  <c r="Y160" i="3"/>
  <c r="Y162" i="3" s="1"/>
  <c r="S50" i="3"/>
  <c r="W49" i="3"/>
  <c r="W50" i="3" s="1"/>
  <c r="R173" i="3"/>
  <c r="V172" i="3"/>
  <c r="V173" i="3" s="1"/>
  <c r="T110" i="3"/>
  <c r="X99" i="3"/>
  <c r="X110" i="3" s="1"/>
  <c r="R171" i="3"/>
  <c r="V169" i="3"/>
  <c r="V171" i="3" s="1"/>
  <c r="U84" i="3"/>
  <c r="Y80" i="3"/>
  <c r="Y84" i="3" s="1"/>
  <c r="W185" i="3"/>
  <c r="W200" i="3" s="1"/>
  <c r="S200" i="3"/>
  <c r="R95" i="3"/>
  <c r="V92" i="3"/>
  <c r="V95" i="3" s="1"/>
  <c r="R28" i="3"/>
  <c r="V26" i="3"/>
  <c r="V28" i="3" s="1"/>
  <c r="S67" i="3"/>
  <c r="W66" i="3"/>
  <c r="W67" i="3" s="1"/>
  <c r="T40" i="3"/>
  <c r="X33" i="3"/>
  <c r="X40" i="3" s="1"/>
  <c r="U91" i="3"/>
  <c r="Y88" i="3"/>
  <c r="Y91" i="3" s="1"/>
  <c r="T98" i="3"/>
  <c r="X96" i="3"/>
  <c r="X98" i="3" s="1"/>
  <c r="R75" i="3"/>
  <c r="V74" i="3"/>
  <c r="V75" i="3" s="1"/>
  <c r="U25" i="3"/>
  <c r="Y24" i="3"/>
  <c r="Y25" i="3" s="1"/>
  <c r="S63" i="3"/>
  <c r="W62" i="3"/>
  <c r="W63" i="3" s="1"/>
  <c r="R71" i="3"/>
  <c r="V68" i="3"/>
  <c r="U48" i="3"/>
  <c r="Y44" i="3"/>
  <c r="Y48" i="3" s="1"/>
  <c r="R53" i="3"/>
  <c r="V51" i="3"/>
  <c r="V53" i="3" s="1"/>
  <c r="S32" i="3"/>
  <c r="W31" i="3"/>
  <c r="W32" i="3" s="1"/>
  <c r="T120" i="3"/>
  <c r="X119" i="3"/>
  <c r="X120" i="3" s="1"/>
  <c r="R122" i="3"/>
  <c r="V121" i="3"/>
  <c r="V122" i="3" s="1"/>
  <c r="U156" i="3"/>
  <c r="Y155" i="3"/>
  <c r="Y156" i="3" s="1"/>
  <c r="T112" i="3"/>
  <c r="X111" i="3"/>
  <c r="X112" i="3" s="1"/>
  <c r="R140" i="3"/>
  <c r="V139" i="3"/>
  <c r="V140" i="3" s="1"/>
  <c r="U114" i="3"/>
  <c r="Y113" i="3"/>
  <c r="Y114" i="3" s="1"/>
  <c r="R43" i="3"/>
  <c r="U148" i="3"/>
  <c r="Y143" i="3"/>
  <c r="Y148" i="3" s="1"/>
  <c r="U154" i="3"/>
  <c r="Y151" i="3"/>
  <c r="Y154" i="3" s="1"/>
  <c r="T164" i="3"/>
  <c r="X163" i="3"/>
  <c r="X164" i="3" s="1"/>
  <c r="U159" i="3"/>
  <c r="Y157" i="3"/>
  <c r="Y159" i="3" s="1"/>
  <c r="T56" i="3"/>
  <c r="X54" i="3"/>
  <c r="X56" i="3" s="1"/>
  <c r="R138" i="3"/>
  <c r="V134" i="3"/>
  <c r="V138" i="3" s="1"/>
  <c r="R87" i="3"/>
  <c r="V85" i="3"/>
  <c r="V87" i="3" s="1"/>
  <c r="T124" i="3"/>
  <c r="X123" i="3"/>
  <c r="X124" i="3" s="1"/>
  <c r="R168" i="3"/>
  <c r="V165" i="3"/>
  <c r="V168" i="3" s="1"/>
  <c r="T179" i="3"/>
  <c r="X174" i="3"/>
  <c r="X179" i="3" s="1"/>
  <c r="T210" i="3"/>
  <c r="X201" i="3"/>
  <c r="X210" i="3" s="1"/>
  <c r="S110" i="3"/>
  <c r="W99" i="3"/>
  <c r="W110" i="3" s="1"/>
  <c r="U110" i="3"/>
  <c r="Y99" i="3"/>
  <c r="Y110" i="3" s="1"/>
  <c r="S171" i="3"/>
  <c r="W169" i="3"/>
  <c r="W171" i="3" s="1"/>
  <c r="T200" i="3"/>
  <c r="X185" i="3"/>
  <c r="X200" i="3" s="1"/>
  <c r="S95" i="3"/>
  <c r="W92" i="3"/>
  <c r="W95" i="3" s="1"/>
  <c r="S28" i="3"/>
  <c r="W26" i="3"/>
  <c r="W28" i="3" s="1"/>
  <c r="T67" i="3"/>
  <c r="X66" i="3"/>
  <c r="X67" i="3" s="1"/>
  <c r="U40" i="3"/>
  <c r="Y33" i="3"/>
  <c r="Y40" i="3" s="1"/>
  <c r="U98" i="3"/>
  <c r="Y96" i="3"/>
  <c r="Y98" i="3" s="1"/>
  <c r="S75" i="3"/>
  <c r="W74" i="3"/>
  <c r="W75" i="3" s="1"/>
  <c r="T63" i="3"/>
  <c r="X62" i="3"/>
  <c r="X63" i="3" s="1"/>
  <c r="V71" i="3"/>
  <c r="W68" i="3"/>
  <c r="W71" i="3" s="1"/>
  <c r="S71" i="3"/>
  <c r="R213" i="3"/>
  <c r="V211" i="3"/>
  <c r="V213" i="3" s="1"/>
  <c r="S53" i="3"/>
  <c r="W51" i="3"/>
  <c r="W53" i="3" s="1"/>
  <c r="T32" i="3"/>
  <c r="X31" i="3"/>
  <c r="X32" i="3" s="1"/>
  <c r="R124" i="3"/>
  <c r="V123" i="3"/>
  <c r="V124" i="3" s="1"/>
  <c r="U120" i="3"/>
  <c r="Y119" i="3"/>
  <c r="Y120" i="3" s="1"/>
  <c r="S122" i="3"/>
  <c r="W121" i="3"/>
  <c r="W122" i="3" s="1"/>
  <c r="V126" i="3"/>
  <c r="V129" i="3" s="1"/>
  <c r="R129" i="3"/>
  <c r="U112" i="3"/>
  <c r="Y111" i="3"/>
  <c r="Y112" i="3" s="1"/>
  <c r="S140" i="3"/>
  <c r="W139" i="3"/>
  <c r="W140" i="3" s="1"/>
  <c r="S43" i="3"/>
  <c r="U164" i="3"/>
  <c r="Y163" i="3"/>
  <c r="Y164" i="3" s="1"/>
  <c r="U56" i="3"/>
  <c r="Y54" i="3"/>
  <c r="Y56" i="3" s="1"/>
  <c r="S138" i="3"/>
  <c r="W134" i="3"/>
  <c r="W138" i="3" s="1"/>
  <c r="U171" i="3"/>
  <c r="Y169" i="3"/>
  <c r="Y171" i="3" s="1"/>
  <c r="S65" i="3"/>
  <c r="W64" i="3"/>
  <c r="W65" i="3" s="1"/>
  <c r="R23" i="3"/>
  <c r="V13" i="3"/>
  <c r="V23" i="3" s="1"/>
  <c r="S7" i="3"/>
  <c r="W5" i="3"/>
  <c r="W7" i="3" s="1"/>
  <c r="R215" i="3"/>
  <c r="V214" i="3"/>
  <c r="V215" i="3" s="1"/>
  <c r="T171" i="3"/>
  <c r="X169" i="3"/>
  <c r="X171" i="3" s="1"/>
  <c r="R179" i="3"/>
  <c r="V174" i="3"/>
  <c r="V179" i="3" s="1"/>
  <c r="Y185" i="3"/>
  <c r="Y200" i="3" s="1"/>
  <c r="U200" i="3"/>
  <c r="T95" i="3"/>
  <c r="X92" i="3"/>
  <c r="X95" i="3" s="1"/>
  <c r="T28" i="3"/>
  <c r="X26" i="3"/>
  <c r="X28" i="3" s="1"/>
  <c r="R65" i="3"/>
  <c r="V64" i="3"/>
  <c r="V65" i="3" s="1"/>
  <c r="U67" i="3"/>
  <c r="Y66" i="3"/>
  <c r="Y67" i="3" s="1"/>
  <c r="T75" i="3"/>
  <c r="X74" i="3"/>
  <c r="X75" i="3" s="1"/>
  <c r="R77" i="3"/>
  <c r="V76" i="3"/>
  <c r="V77" i="3" s="1"/>
  <c r="U63" i="3"/>
  <c r="Y62" i="3"/>
  <c r="Y63" i="3" s="1"/>
  <c r="T71" i="3"/>
  <c r="X68" i="3"/>
  <c r="X71" i="3" s="1"/>
  <c r="S213" i="3"/>
  <c r="W211" i="3"/>
  <c r="W213" i="3" s="1"/>
  <c r="T53" i="3"/>
  <c r="X51" i="3"/>
  <c r="X53" i="3" s="1"/>
  <c r="R50" i="3"/>
  <c r="V49" i="3"/>
  <c r="V50" i="3" s="1"/>
  <c r="U32" i="3"/>
  <c r="Y31" i="3"/>
  <c r="Y32" i="3" s="1"/>
  <c r="S124" i="3"/>
  <c r="W123" i="3"/>
  <c r="W124" i="3" s="1"/>
  <c r="R118" i="3"/>
  <c r="V117" i="3"/>
  <c r="V118" i="3" s="1"/>
  <c r="T122" i="3"/>
  <c r="X121" i="3"/>
  <c r="X122" i="3" s="1"/>
  <c r="W126" i="3"/>
  <c r="W129" i="3" s="1"/>
  <c r="S129" i="3"/>
  <c r="T140" i="3"/>
  <c r="X139" i="3"/>
  <c r="X140" i="3" s="1"/>
  <c r="T43" i="3"/>
  <c r="T138" i="3"/>
  <c r="X134" i="3"/>
  <c r="X138" i="3" s="1"/>
  <c r="V5" i="3"/>
  <c r="V7" i="3" s="1"/>
  <c r="R7" i="3"/>
  <c r="R184" i="3"/>
  <c r="V180" i="3"/>
  <c r="V184" i="3" s="1"/>
  <c r="BD145" i="5"/>
  <c r="BC145" i="5"/>
  <c r="BB145" i="5"/>
  <c r="BA145" i="5"/>
  <c r="BD144" i="5"/>
  <c r="BC144" i="5"/>
  <c r="BB144" i="5"/>
  <c r="BA144" i="5"/>
  <c r="BD143" i="5"/>
  <c r="BC143" i="5"/>
  <c r="BB143" i="5"/>
  <c r="BA143" i="5"/>
  <c r="BD142" i="5"/>
  <c r="BC142" i="5"/>
  <c r="BB142" i="5"/>
  <c r="BA142" i="5"/>
  <c r="BD141" i="5"/>
  <c r="BC141" i="5"/>
  <c r="BB141" i="5"/>
  <c r="BA141" i="5"/>
  <c r="BD140" i="5"/>
  <c r="BC140" i="5"/>
  <c r="BB140" i="5"/>
  <c r="BA140" i="5"/>
  <c r="BD139" i="5"/>
  <c r="BC139" i="5"/>
  <c r="BB139" i="5"/>
  <c r="BA139" i="5"/>
  <c r="BD138" i="5"/>
  <c r="BC138" i="5"/>
  <c r="BB138" i="5"/>
  <c r="BA138" i="5"/>
  <c r="BD137" i="5"/>
  <c r="BC137" i="5"/>
  <c r="BB137" i="5"/>
  <c r="BA137" i="5"/>
  <c r="BD136" i="5"/>
  <c r="BC136" i="5"/>
  <c r="BB136" i="5"/>
  <c r="BA136" i="5"/>
  <c r="BD135" i="5"/>
  <c r="BC135" i="5"/>
  <c r="BB135" i="5"/>
  <c r="BA135" i="5"/>
  <c r="BD134" i="5"/>
  <c r="BC134" i="5"/>
  <c r="BB134" i="5"/>
  <c r="BA134" i="5"/>
  <c r="BD133" i="5"/>
  <c r="BC133" i="5"/>
  <c r="BB133" i="5"/>
  <c r="BA133" i="5"/>
  <c r="BD132" i="5"/>
  <c r="BC132" i="5"/>
  <c r="BB132" i="5"/>
  <c r="BA132" i="5"/>
  <c r="BD131" i="5"/>
  <c r="BC131" i="5"/>
  <c r="BB131" i="5"/>
  <c r="BA131" i="5"/>
  <c r="BD130" i="5"/>
  <c r="BC130" i="5"/>
  <c r="BB130" i="5"/>
  <c r="BA130" i="5"/>
  <c r="BD129" i="5"/>
  <c r="BC129" i="5"/>
  <c r="BB129" i="5"/>
  <c r="BA129" i="5"/>
  <c r="BD128" i="5"/>
  <c r="BC128" i="5"/>
  <c r="BB128" i="5"/>
  <c r="BA128" i="5"/>
  <c r="BD127" i="5"/>
  <c r="BC127" i="5"/>
  <c r="BB127" i="5"/>
  <c r="BA127" i="5"/>
  <c r="BD126" i="5"/>
  <c r="BC126" i="5"/>
  <c r="BB126" i="5"/>
  <c r="BA126" i="5"/>
  <c r="BD125" i="5"/>
  <c r="BC125" i="5"/>
  <c r="BB125" i="5"/>
  <c r="BA125" i="5"/>
  <c r="BD124" i="5"/>
  <c r="BC124" i="5"/>
  <c r="BB124" i="5"/>
  <c r="BA124" i="5"/>
  <c r="BD123" i="5"/>
  <c r="BC123" i="5"/>
  <c r="BB123" i="5"/>
  <c r="BA123" i="5"/>
  <c r="BD122" i="5"/>
  <c r="BC122" i="5"/>
  <c r="BB122" i="5"/>
  <c r="BA122" i="5"/>
  <c r="BD121" i="5"/>
  <c r="BC121" i="5"/>
  <c r="BB121" i="5"/>
  <c r="BA121" i="5"/>
  <c r="BD120" i="5"/>
  <c r="BC120" i="5"/>
  <c r="BB120" i="5"/>
  <c r="BA120" i="5"/>
  <c r="BD119" i="5"/>
  <c r="BC119" i="5"/>
  <c r="BB119" i="5"/>
  <c r="BA119" i="5"/>
  <c r="BD118" i="5"/>
  <c r="BC118" i="5"/>
  <c r="BB118" i="5"/>
  <c r="BA118" i="5"/>
  <c r="BD117" i="5"/>
  <c r="BC117" i="5"/>
  <c r="BB117" i="5"/>
  <c r="BA117" i="5"/>
  <c r="BD116" i="5"/>
  <c r="BC116" i="5"/>
  <c r="BB116" i="5"/>
  <c r="BA116" i="5"/>
  <c r="BD115" i="5"/>
  <c r="BC115" i="5"/>
  <c r="BB115" i="5"/>
  <c r="BA115" i="5"/>
  <c r="BD114" i="5"/>
  <c r="BC114" i="5"/>
  <c r="BB114" i="5"/>
  <c r="BA114" i="5"/>
  <c r="BD113" i="5"/>
  <c r="BC113" i="5"/>
  <c r="BB113" i="5"/>
  <c r="BA113" i="5"/>
  <c r="BD112" i="5"/>
  <c r="BC112" i="5"/>
  <c r="BB112" i="5"/>
  <c r="BA112" i="5"/>
  <c r="BD111" i="5"/>
  <c r="BC111" i="5"/>
  <c r="BB111" i="5"/>
  <c r="BA111" i="5"/>
  <c r="BD110" i="5"/>
  <c r="BC110" i="5"/>
  <c r="BB110" i="5"/>
  <c r="BA110" i="5"/>
  <c r="BD109" i="5"/>
  <c r="BC109" i="5"/>
  <c r="BB109" i="5"/>
  <c r="BA109" i="5"/>
  <c r="BD108" i="5"/>
  <c r="BC108" i="5"/>
  <c r="BB108" i="5"/>
  <c r="BA108" i="5"/>
  <c r="BD107" i="5"/>
  <c r="BC107" i="5"/>
  <c r="BB107" i="5"/>
  <c r="BA107" i="5"/>
  <c r="BD106" i="5"/>
  <c r="BC106" i="5"/>
  <c r="BB106" i="5"/>
  <c r="BA106" i="5"/>
  <c r="BD105" i="5"/>
  <c r="BC105" i="5"/>
  <c r="BB105" i="5"/>
  <c r="BA105" i="5"/>
  <c r="BD104" i="5"/>
  <c r="BC104" i="5"/>
  <c r="BB104" i="5"/>
  <c r="BA104" i="5"/>
  <c r="BD103" i="5"/>
  <c r="BC103" i="5"/>
  <c r="BB103" i="5"/>
  <c r="BA103" i="5"/>
  <c r="BD102" i="5"/>
  <c r="BC102" i="5"/>
  <c r="BB102" i="5"/>
  <c r="BA102" i="5"/>
  <c r="BD101" i="5"/>
  <c r="BC101" i="5"/>
  <c r="BB101" i="5"/>
  <c r="BA101" i="5"/>
  <c r="BD100" i="5"/>
  <c r="BC100" i="5"/>
  <c r="BB100" i="5"/>
  <c r="BA100" i="5"/>
  <c r="BD99" i="5"/>
  <c r="BC99" i="5"/>
  <c r="BB99" i="5"/>
  <c r="BA99" i="5"/>
  <c r="BD98" i="5"/>
  <c r="BC98" i="5"/>
  <c r="BB98" i="5"/>
  <c r="BA98" i="5"/>
  <c r="BD97" i="5"/>
  <c r="BC97" i="5"/>
  <c r="BB97" i="5"/>
  <c r="BA97" i="5"/>
  <c r="BD96" i="5"/>
  <c r="BC96" i="5"/>
  <c r="BB96" i="5"/>
  <c r="BA96" i="5"/>
  <c r="BD95" i="5"/>
  <c r="BC95" i="5"/>
  <c r="BB95" i="5"/>
  <c r="BA95" i="5"/>
  <c r="BD94" i="5"/>
  <c r="BC94" i="5"/>
  <c r="BB94" i="5"/>
  <c r="BA94" i="5"/>
  <c r="BD93" i="5"/>
  <c r="BC93" i="5"/>
  <c r="BB93" i="5"/>
  <c r="BA93" i="5"/>
  <c r="BD92" i="5"/>
  <c r="BC92" i="5"/>
  <c r="BB92" i="5"/>
  <c r="BA92" i="5"/>
  <c r="BD91" i="5"/>
  <c r="BC91" i="5"/>
  <c r="BB91" i="5"/>
  <c r="BA91" i="5"/>
  <c r="BD90" i="5"/>
  <c r="BC90" i="5"/>
  <c r="BB90" i="5"/>
  <c r="BA90" i="5"/>
  <c r="BD89" i="5"/>
  <c r="BC89" i="5"/>
  <c r="BB89" i="5"/>
  <c r="BA89" i="5"/>
  <c r="BD88" i="5"/>
  <c r="BC88" i="5"/>
  <c r="BB88" i="5"/>
  <c r="BA88" i="5"/>
  <c r="BD87" i="5"/>
  <c r="BC87" i="5"/>
  <c r="BB87" i="5"/>
  <c r="BA87" i="5"/>
  <c r="BD86" i="5"/>
  <c r="BC86" i="5"/>
  <c r="BB86" i="5"/>
  <c r="BA86" i="5"/>
  <c r="BD85" i="5"/>
  <c r="BC85" i="5"/>
  <c r="BB85" i="5"/>
  <c r="BA85" i="5"/>
  <c r="BD84" i="5"/>
  <c r="BC84" i="5"/>
  <c r="BB84" i="5"/>
  <c r="BA84" i="5"/>
  <c r="BD83" i="5"/>
  <c r="BC83" i="5"/>
  <c r="BB83" i="5"/>
  <c r="BA83" i="5"/>
  <c r="BD82" i="5"/>
  <c r="BC82" i="5"/>
  <c r="BB82" i="5"/>
  <c r="BA82" i="5"/>
  <c r="BD81" i="5"/>
  <c r="BC81" i="5"/>
  <c r="BB81" i="5"/>
  <c r="BA81" i="5"/>
  <c r="BD80" i="5"/>
  <c r="BC80" i="5"/>
  <c r="BB80" i="5"/>
  <c r="BA80" i="5"/>
  <c r="BD79" i="5"/>
  <c r="BC79" i="5"/>
  <c r="BB79" i="5"/>
  <c r="BA79" i="5"/>
  <c r="BD78" i="5"/>
  <c r="BC78" i="5"/>
  <c r="BB78" i="5"/>
  <c r="BA78" i="5"/>
  <c r="BD77" i="5"/>
  <c r="BC77" i="5"/>
  <c r="BB77" i="5"/>
  <c r="BA77" i="5"/>
  <c r="BD76" i="5"/>
  <c r="BC76" i="5"/>
  <c r="BB76" i="5"/>
  <c r="BA76" i="5"/>
  <c r="BD75" i="5"/>
  <c r="BC75" i="5"/>
  <c r="BB75" i="5"/>
  <c r="BA75" i="5"/>
  <c r="BD74" i="5"/>
  <c r="BC74" i="5"/>
  <c r="BB74" i="5"/>
  <c r="BA74" i="5"/>
  <c r="BD73" i="5"/>
  <c r="BC73" i="5"/>
  <c r="BB73" i="5"/>
  <c r="BA73" i="5"/>
  <c r="BD72" i="5"/>
  <c r="BC72" i="5"/>
  <c r="BB72" i="5"/>
  <c r="BA72" i="5"/>
  <c r="BD71" i="5"/>
  <c r="BC71" i="5"/>
  <c r="BB71" i="5"/>
  <c r="BA71" i="5"/>
  <c r="BD70" i="5"/>
  <c r="BC70" i="5"/>
  <c r="BB70" i="5"/>
  <c r="BA70" i="5"/>
  <c r="BD69" i="5"/>
  <c r="BC69" i="5"/>
  <c r="BB69" i="5"/>
  <c r="BA69" i="5"/>
  <c r="BD68" i="5"/>
  <c r="BC68" i="5"/>
  <c r="BB68" i="5"/>
  <c r="BA68" i="5"/>
  <c r="BD67" i="5"/>
  <c r="BC67" i="5"/>
  <c r="BB67" i="5"/>
  <c r="BA67" i="5"/>
  <c r="BD66" i="5"/>
  <c r="BC66" i="5"/>
  <c r="BB66" i="5"/>
  <c r="BA66" i="5"/>
  <c r="BD65" i="5"/>
  <c r="BC65" i="5"/>
  <c r="BB65" i="5"/>
  <c r="BA65" i="5"/>
  <c r="BD64" i="5"/>
  <c r="BC64" i="5"/>
  <c r="BB64" i="5"/>
  <c r="BA64" i="5"/>
  <c r="BD63" i="5"/>
  <c r="BC63" i="5"/>
  <c r="BB63" i="5"/>
  <c r="BA63" i="5"/>
  <c r="BD62" i="5"/>
  <c r="BC62" i="5"/>
  <c r="BB62" i="5"/>
  <c r="BA62" i="5"/>
  <c r="BD61" i="5"/>
  <c r="BC61" i="5"/>
  <c r="BB61" i="5"/>
  <c r="BA61" i="5"/>
  <c r="BD60" i="5"/>
  <c r="BC60" i="5"/>
  <c r="BB60" i="5"/>
  <c r="BA60" i="5"/>
  <c r="BD59" i="5"/>
  <c r="BC59" i="5"/>
  <c r="BB59" i="5"/>
  <c r="BA59" i="5"/>
  <c r="BD58" i="5"/>
  <c r="BC58" i="5"/>
  <c r="BB58" i="5"/>
  <c r="BA58" i="5"/>
  <c r="BD57" i="5"/>
  <c r="BC57" i="5"/>
  <c r="BB57" i="5"/>
  <c r="BA57" i="5"/>
  <c r="BD56" i="5"/>
  <c r="BC56" i="5"/>
  <c r="BB56" i="5"/>
  <c r="BA56" i="5"/>
  <c r="BD55" i="5"/>
  <c r="BC55" i="5"/>
  <c r="BB55" i="5"/>
  <c r="BA55" i="5"/>
  <c r="BD54" i="5"/>
  <c r="BC54" i="5"/>
  <c r="BB54" i="5"/>
  <c r="BA54" i="5"/>
  <c r="BD53" i="5"/>
  <c r="BC53" i="5"/>
  <c r="BB53" i="5"/>
  <c r="BA53" i="5"/>
  <c r="BD52" i="5"/>
  <c r="BC52" i="5"/>
  <c r="BB52" i="5"/>
  <c r="BA52" i="5"/>
  <c r="BD51" i="5"/>
  <c r="BC51" i="5"/>
  <c r="BB51" i="5"/>
  <c r="BA51" i="5"/>
  <c r="BD50" i="5"/>
  <c r="BC50" i="5"/>
  <c r="BB50" i="5"/>
  <c r="BA50" i="5"/>
  <c r="BD49" i="5"/>
  <c r="BC49" i="5"/>
  <c r="BB49" i="5"/>
  <c r="BA49" i="5"/>
  <c r="BD48" i="5"/>
  <c r="BC48" i="5"/>
  <c r="BB48" i="5"/>
  <c r="BA48" i="5"/>
  <c r="BD47" i="5"/>
  <c r="BC47" i="5"/>
  <c r="BB47" i="5"/>
  <c r="BA47" i="5"/>
  <c r="BD46" i="5"/>
  <c r="BC46" i="5"/>
  <c r="BB46" i="5"/>
  <c r="BA46" i="5"/>
  <c r="BD45" i="5"/>
  <c r="BC45" i="5"/>
  <c r="BB45" i="5"/>
  <c r="BA45" i="5"/>
  <c r="BD44" i="5"/>
  <c r="BC44" i="5"/>
  <c r="BB44" i="5"/>
  <c r="BA44" i="5"/>
  <c r="BD43" i="5"/>
  <c r="BC43" i="5"/>
  <c r="BB43" i="5"/>
  <c r="BA43" i="5"/>
  <c r="BD42" i="5"/>
  <c r="BC42" i="5"/>
  <c r="BB42" i="5"/>
  <c r="BA42" i="5"/>
  <c r="BD41" i="5"/>
  <c r="BC41" i="5"/>
  <c r="BB41" i="5"/>
  <c r="BA41" i="5"/>
  <c r="BD40" i="5"/>
  <c r="BC40" i="5"/>
  <c r="BB40" i="5"/>
  <c r="BA40" i="5"/>
  <c r="BD39" i="5"/>
  <c r="BC39" i="5"/>
  <c r="BB39" i="5"/>
  <c r="BA39" i="5"/>
  <c r="BD38" i="5"/>
  <c r="BC38" i="5"/>
  <c r="BB38" i="5"/>
  <c r="BA38" i="5"/>
  <c r="BD37" i="5"/>
  <c r="BC37" i="5"/>
  <c r="BB37" i="5"/>
  <c r="BA37" i="5"/>
  <c r="BD36" i="5"/>
  <c r="BC36" i="5"/>
  <c r="BB36" i="5"/>
  <c r="BA36" i="5"/>
  <c r="BD35" i="5"/>
  <c r="BC35" i="5"/>
  <c r="BB35" i="5"/>
  <c r="BA35" i="5"/>
  <c r="BD34" i="5"/>
  <c r="BC34" i="5"/>
  <c r="BB34" i="5"/>
  <c r="BA34" i="5"/>
  <c r="BD33" i="5"/>
  <c r="BC33" i="5"/>
  <c r="BB33" i="5"/>
  <c r="BA33" i="5"/>
  <c r="BD32" i="5"/>
  <c r="BC32" i="5"/>
  <c r="BB32" i="5"/>
  <c r="BA32" i="5"/>
  <c r="BD31" i="5"/>
  <c r="BC31" i="5"/>
  <c r="BB31" i="5"/>
  <c r="BA31" i="5"/>
  <c r="BD30" i="5"/>
  <c r="BC30" i="5"/>
  <c r="BB30" i="5"/>
  <c r="BA30" i="5"/>
  <c r="BD29" i="5"/>
  <c r="BC29" i="5"/>
  <c r="BB29" i="5"/>
  <c r="BA29" i="5"/>
  <c r="BD28" i="5"/>
  <c r="BC28" i="5"/>
  <c r="BB28" i="5"/>
  <c r="BA28" i="5"/>
  <c r="BD27" i="5"/>
  <c r="BC27" i="5"/>
  <c r="BB27" i="5"/>
  <c r="BA27" i="5"/>
  <c r="BD26" i="5"/>
  <c r="BC26" i="5"/>
  <c r="BB26" i="5"/>
  <c r="BA26" i="5"/>
  <c r="BD25" i="5"/>
  <c r="BC25" i="5"/>
  <c r="BB25" i="5"/>
  <c r="BA25" i="5"/>
  <c r="BD24" i="5"/>
  <c r="BC24" i="5"/>
  <c r="BB24" i="5"/>
  <c r="BA24" i="5"/>
  <c r="BD23" i="5"/>
  <c r="BC23" i="5"/>
  <c r="BB23" i="5"/>
  <c r="BA23" i="5"/>
  <c r="BD22" i="5"/>
  <c r="BC22" i="5"/>
  <c r="BB22" i="5"/>
  <c r="BA22" i="5"/>
  <c r="BD21" i="5"/>
  <c r="BC21" i="5"/>
  <c r="BB21" i="5"/>
  <c r="BA21" i="5"/>
  <c r="BD20" i="5"/>
  <c r="BC20" i="5"/>
  <c r="BB20" i="5"/>
  <c r="BA20" i="5"/>
  <c r="BD19" i="5"/>
  <c r="BC19" i="5"/>
  <c r="BB19" i="5"/>
  <c r="BA19" i="5"/>
  <c r="BD18" i="5"/>
  <c r="BC18" i="5"/>
  <c r="BB18" i="5"/>
  <c r="BA18" i="5"/>
  <c r="BD17" i="5"/>
  <c r="BC17" i="5"/>
  <c r="BB17" i="5"/>
  <c r="BA17" i="5"/>
  <c r="BD16" i="5"/>
  <c r="BC16" i="5"/>
  <c r="BB16" i="5"/>
  <c r="BA16" i="5"/>
  <c r="BD15" i="5"/>
  <c r="BC15" i="5"/>
  <c r="BB15" i="5"/>
  <c r="BA15" i="5"/>
  <c r="BD14" i="5"/>
  <c r="BC14" i="5"/>
  <c r="BB14" i="5"/>
  <c r="BA14" i="5"/>
  <c r="BD13" i="5"/>
  <c r="BC13" i="5"/>
  <c r="BB13" i="5"/>
  <c r="BA13" i="5"/>
  <c r="BD12" i="5"/>
  <c r="BC12" i="5"/>
  <c r="BB12" i="5"/>
  <c r="BA12" i="5"/>
  <c r="BD11" i="5"/>
  <c r="BC11" i="5"/>
  <c r="BB11" i="5"/>
  <c r="BA11" i="5"/>
  <c r="BD10" i="5"/>
  <c r="BC10" i="5"/>
  <c r="BB10" i="5"/>
  <c r="BA10" i="5"/>
  <c r="BD9" i="5"/>
  <c r="BC9" i="5"/>
  <c r="BB9" i="5"/>
  <c r="BA9" i="5"/>
  <c r="BD8" i="5"/>
  <c r="BC8" i="5"/>
  <c r="BB8" i="5"/>
  <c r="BA8" i="5"/>
  <c r="BD7" i="5"/>
  <c r="BC7" i="5"/>
  <c r="BB7" i="5"/>
  <c r="BA7" i="5"/>
  <c r="BD6" i="5"/>
  <c r="BC6" i="5"/>
  <c r="BB6" i="5"/>
  <c r="BA6" i="5"/>
  <c r="BD5" i="5"/>
  <c r="BC5" i="5"/>
  <c r="BB5" i="5"/>
  <c r="BA5" i="5"/>
  <c r="AY3" i="5"/>
  <c r="AA3" i="5"/>
  <c r="S216" i="3" l="1"/>
  <c r="T216" i="3"/>
  <c r="R216" i="3"/>
  <c r="U216" i="3"/>
  <c r="BD130" i="7"/>
  <c r="BC130" i="7"/>
  <c r="BB130" i="7"/>
  <c r="BA130" i="7"/>
  <c r="BD129" i="7"/>
  <c r="BC129" i="7"/>
  <c r="BB129" i="7"/>
  <c r="BA129" i="7"/>
  <c r="BD128" i="7"/>
  <c r="BC128" i="7"/>
  <c r="BB128" i="7"/>
  <c r="BA128" i="7"/>
  <c r="BD127" i="7"/>
  <c r="BC127" i="7"/>
  <c r="BB127" i="7"/>
  <c r="BA127" i="7"/>
  <c r="BD126" i="7"/>
  <c r="BC126" i="7"/>
  <c r="BB126" i="7"/>
  <c r="BA126" i="7"/>
  <c r="BD125" i="7"/>
  <c r="BC125" i="7"/>
  <c r="BB125" i="7"/>
  <c r="BA125" i="7"/>
  <c r="BD124" i="7"/>
  <c r="BC124" i="7"/>
  <c r="BB124" i="7"/>
  <c r="BA124" i="7"/>
  <c r="BD123" i="7"/>
  <c r="BC123" i="7"/>
  <c r="BB123" i="7"/>
  <c r="BA123" i="7"/>
  <c r="BD122" i="7"/>
  <c r="BC122" i="7"/>
  <c r="BB122" i="7"/>
  <c r="BA122" i="7"/>
  <c r="BD121" i="7"/>
  <c r="BC121" i="7"/>
  <c r="BB121" i="7"/>
  <c r="BA121" i="7"/>
  <c r="BD120" i="7"/>
  <c r="BC120" i="7"/>
  <c r="BB120" i="7"/>
  <c r="BA120" i="7"/>
  <c r="BD119" i="7"/>
  <c r="BC119" i="7"/>
  <c r="BB119" i="7"/>
  <c r="BA119" i="7"/>
  <c r="BD118" i="7"/>
  <c r="BC118" i="7"/>
  <c r="BB118" i="7"/>
  <c r="BA118" i="7"/>
  <c r="BD117" i="7"/>
  <c r="BC117" i="7"/>
  <c r="BB117" i="7"/>
  <c r="BA117" i="7"/>
  <c r="BD116" i="7"/>
  <c r="BC116" i="7"/>
  <c r="BB116" i="7"/>
  <c r="BA116" i="7"/>
  <c r="BD115" i="7"/>
  <c r="BC115" i="7"/>
  <c r="BB115" i="7"/>
  <c r="BA115" i="7"/>
  <c r="BD114" i="7"/>
  <c r="BC114" i="7"/>
  <c r="BB114" i="7"/>
  <c r="BA114" i="7"/>
  <c r="BD113" i="7"/>
  <c r="BC113" i="7"/>
  <c r="BB113" i="7"/>
  <c r="BA113" i="7"/>
  <c r="BD112" i="7"/>
  <c r="BC112" i="7"/>
  <c r="BB112" i="7"/>
  <c r="BA112" i="7"/>
  <c r="BD111" i="7"/>
  <c r="BC111" i="7"/>
  <c r="BB111" i="7"/>
  <c r="BA111" i="7"/>
  <c r="BD110" i="7"/>
  <c r="BC110" i="7"/>
  <c r="BB110" i="7"/>
  <c r="BA110" i="7"/>
  <c r="BD109" i="7"/>
  <c r="BC109" i="7"/>
  <c r="BB109" i="7"/>
  <c r="BA109" i="7"/>
  <c r="BD108" i="7"/>
  <c r="BC108" i="7"/>
  <c r="BB108" i="7"/>
  <c r="BA108" i="7"/>
  <c r="BD107" i="7"/>
  <c r="BC107" i="7"/>
  <c r="BB107" i="7"/>
  <c r="BA107" i="7"/>
  <c r="BD106" i="7"/>
  <c r="BC106" i="7"/>
  <c r="BB106" i="7"/>
  <c r="BA106" i="7"/>
  <c r="BD105" i="7"/>
  <c r="BC105" i="7"/>
  <c r="BB105" i="7"/>
  <c r="BA105" i="7"/>
  <c r="BD104" i="7"/>
  <c r="BC104" i="7"/>
  <c r="BB104" i="7"/>
  <c r="BA104" i="7"/>
  <c r="BD103" i="7"/>
  <c r="BC103" i="7"/>
  <c r="BB103" i="7"/>
  <c r="BA103" i="7"/>
  <c r="BD102" i="7"/>
  <c r="BC102" i="7"/>
  <c r="BB102" i="7"/>
  <c r="BA102" i="7"/>
  <c r="BD101" i="7"/>
  <c r="BC101" i="7"/>
  <c r="BB101" i="7"/>
  <c r="BA101" i="7"/>
  <c r="BD100" i="7"/>
  <c r="BC100" i="7"/>
  <c r="BB100" i="7"/>
  <c r="BA100" i="7"/>
  <c r="BD99" i="7"/>
  <c r="BC99" i="7"/>
  <c r="BB99" i="7"/>
  <c r="BA99" i="7"/>
  <c r="BD98" i="7"/>
  <c r="BC98" i="7"/>
  <c r="BB98" i="7"/>
  <c r="BA98" i="7"/>
  <c r="BD97" i="7"/>
  <c r="BC97" i="7"/>
  <c r="BB97" i="7"/>
  <c r="BA97" i="7"/>
  <c r="BD96" i="7"/>
  <c r="BC96" i="7"/>
  <c r="BB96" i="7"/>
  <c r="BA96" i="7"/>
  <c r="BD95" i="7"/>
  <c r="BC95" i="7"/>
  <c r="BB95" i="7"/>
  <c r="BA95" i="7"/>
  <c r="BD94" i="7"/>
  <c r="BC94" i="7"/>
  <c r="BB94" i="7"/>
  <c r="BA94" i="7"/>
  <c r="BD93" i="7"/>
  <c r="BC93" i="7"/>
  <c r="BB93" i="7"/>
  <c r="BA93" i="7"/>
  <c r="BD92" i="7"/>
  <c r="BC92" i="7"/>
  <c r="BB92" i="7"/>
  <c r="BA92" i="7"/>
  <c r="BD91" i="7"/>
  <c r="BC91" i="7"/>
  <c r="BB91" i="7"/>
  <c r="BA91" i="7"/>
  <c r="BD90" i="7"/>
  <c r="BC90" i="7"/>
  <c r="BB90" i="7"/>
  <c r="BA90" i="7"/>
  <c r="BD89" i="7"/>
  <c r="BC89" i="7"/>
  <c r="BB89" i="7"/>
  <c r="BA89" i="7"/>
  <c r="BD88" i="7"/>
  <c r="BC88" i="7"/>
  <c r="BB88" i="7"/>
  <c r="BA88" i="7"/>
  <c r="BD87" i="7"/>
  <c r="BC87" i="7"/>
  <c r="BB87" i="7"/>
  <c r="BA87" i="7"/>
  <c r="BD86" i="7"/>
  <c r="BC86" i="7"/>
  <c r="BB86" i="7"/>
  <c r="BA86" i="7"/>
  <c r="BD85" i="7"/>
  <c r="BC85" i="7"/>
  <c r="BB85" i="7"/>
  <c r="BA85" i="7"/>
  <c r="BD84" i="7"/>
  <c r="BC84" i="7"/>
  <c r="BB84" i="7"/>
  <c r="BA84" i="7"/>
  <c r="BD83" i="7"/>
  <c r="BC83" i="7"/>
  <c r="BB83" i="7"/>
  <c r="BA83" i="7"/>
  <c r="BD82" i="7"/>
  <c r="BC82" i="7"/>
  <c r="BB82" i="7"/>
  <c r="BA82" i="7"/>
  <c r="BD81" i="7"/>
  <c r="BC81" i="7"/>
  <c r="BB81" i="7"/>
  <c r="BA81" i="7"/>
  <c r="BD80" i="7"/>
  <c r="BC80" i="7"/>
  <c r="BB80" i="7"/>
  <c r="BA80" i="7"/>
  <c r="BD79" i="7"/>
  <c r="BC79" i="7"/>
  <c r="BB79" i="7"/>
  <c r="BA79" i="7"/>
  <c r="BD78" i="7"/>
  <c r="BC78" i="7"/>
  <c r="BB78" i="7"/>
  <c r="BA78" i="7"/>
  <c r="BD77" i="7"/>
  <c r="BC77" i="7"/>
  <c r="BB77" i="7"/>
  <c r="BA77" i="7"/>
  <c r="BD76" i="7"/>
  <c r="BC76" i="7"/>
  <c r="BB76" i="7"/>
  <c r="BA76" i="7"/>
  <c r="BD75" i="7"/>
  <c r="BC75" i="7"/>
  <c r="BB75" i="7"/>
  <c r="BA75" i="7"/>
  <c r="BD74" i="7"/>
  <c r="BC74" i="7"/>
  <c r="BB74" i="7"/>
  <c r="BA74" i="7"/>
  <c r="BD73" i="7"/>
  <c r="BC73" i="7"/>
  <c r="BB73" i="7"/>
  <c r="BA73" i="7"/>
  <c r="BD72" i="7"/>
  <c r="BC72" i="7"/>
  <c r="BB72" i="7"/>
  <c r="BA72" i="7"/>
  <c r="BD71" i="7"/>
  <c r="BC71" i="7"/>
  <c r="BB71" i="7"/>
  <c r="BA71" i="7"/>
  <c r="BD70" i="7"/>
  <c r="BC70" i="7"/>
  <c r="BB70" i="7"/>
  <c r="BA70" i="7"/>
  <c r="BD69" i="7"/>
  <c r="BC69" i="7"/>
  <c r="BB69" i="7"/>
  <c r="BA69" i="7"/>
  <c r="BD68" i="7"/>
  <c r="BC68" i="7"/>
  <c r="BB68" i="7"/>
  <c r="BA68" i="7"/>
  <c r="BD67" i="7"/>
  <c r="BC67" i="7"/>
  <c r="BB67" i="7"/>
  <c r="BA67" i="7"/>
  <c r="BD66" i="7"/>
  <c r="BC66" i="7"/>
  <c r="BB66" i="7"/>
  <c r="BA66" i="7"/>
  <c r="BD65" i="7"/>
  <c r="BC65" i="7"/>
  <c r="BB65" i="7"/>
  <c r="BA65" i="7"/>
  <c r="BD64" i="7"/>
  <c r="BC64" i="7"/>
  <c r="BB64" i="7"/>
  <c r="BA64" i="7"/>
  <c r="BD63" i="7"/>
  <c r="BC63" i="7"/>
  <c r="BB63" i="7"/>
  <c r="BA63" i="7"/>
  <c r="BD62" i="7"/>
  <c r="BC62" i="7"/>
  <c r="BB62" i="7"/>
  <c r="BA62" i="7"/>
  <c r="BD61" i="7"/>
  <c r="BC61" i="7"/>
  <c r="BB61" i="7"/>
  <c r="BA61" i="7"/>
  <c r="BD60" i="7"/>
  <c r="BC60" i="7"/>
  <c r="BB60" i="7"/>
  <c r="BA60" i="7"/>
  <c r="BD59" i="7"/>
  <c r="BC59" i="7"/>
  <c r="BB59" i="7"/>
  <c r="BA59" i="7"/>
  <c r="BD58" i="7"/>
  <c r="BC58" i="7"/>
  <c r="BB58" i="7"/>
  <c r="BA58" i="7"/>
  <c r="BD57" i="7"/>
  <c r="BC57" i="7"/>
  <c r="BB57" i="7"/>
  <c r="BA57" i="7"/>
  <c r="BD56" i="7"/>
  <c r="BC56" i="7"/>
  <c r="BB56" i="7"/>
  <c r="BA56" i="7"/>
  <c r="BD55" i="7"/>
  <c r="BC55" i="7"/>
  <c r="BB55" i="7"/>
  <c r="BA55" i="7"/>
  <c r="BD54" i="7"/>
  <c r="BC54" i="7"/>
  <c r="BB54" i="7"/>
  <c r="BA54" i="7"/>
  <c r="BD53" i="7"/>
  <c r="BC53" i="7"/>
  <c r="BB53" i="7"/>
  <c r="BA53" i="7"/>
  <c r="BD52" i="7"/>
  <c r="BC52" i="7"/>
  <c r="BB52" i="7"/>
  <c r="BA52" i="7"/>
  <c r="BD51" i="7"/>
  <c r="BC51" i="7"/>
  <c r="BB51" i="7"/>
  <c r="BA51" i="7"/>
  <c r="BD50" i="7"/>
  <c r="BC50" i="7"/>
  <c r="BB50" i="7"/>
  <c r="BA50" i="7"/>
  <c r="BD49" i="7"/>
  <c r="BC49" i="7"/>
  <c r="BB49" i="7"/>
  <c r="BA49" i="7"/>
  <c r="BD48" i="7"/>
  <c r="BC48" i="7"/>
  <c r="BB48" i="7"/>
  <c r="BA48" i="7"/>
  <c r="BD47" i="7"/>
  <c r="BC47" i="7"/>
  <c r="BB47" i="7"/>
  <c r="BA47" i="7"/>
  <c r="BD46" i="7"/>
  <c r="BC46" i="7"/>
  <c r="BB46" i="7"/>
  <c r="BA46" i="7"/>
  <c r="BD45" i="7"/>
  <c r="BC45" i="7"/>
  <c r="BB45" i="7"/>
  <c r="BA45" i="7"/>
  <c r="BD44" i="7"/>
  <c r="BC44" i="7"/>
  <c r="BB44" i="7"/>
  <c r="BA44" i="7"/>
  <c r="BD43" i="7"/>
  <c r="BC43" i="7"/>
  <c r="BB43" i="7"/>
  <c r="BA43" i="7"/>
  <c r="BD42" i="7"/>
  <c r="BC42" i="7"/>
  <c r="BB42" i="7"/>
  <c r="BA42" i="7"/>
  <c r="BD41" i="7"/>
  <c r="BC41" i="7"/>
  <c r="BB41" i="7"/>
  <c r="BA41" i="7"/>
  <c r="BD40" i="7"/>
  <c r="BC40" i="7"/>
  <c r="BB40" i="7"/>
  <c r="BA40" i="7"/>
  <c r="BD39" i="7"/>
  <c r="BC39" i="7"/>
  <c r="BB39" i="7"/>
  <c r="BA39" i="7"/>
  <c r="BD38" i="7"/>
  <c r="BC38" i="7"/>
  <c r="BB38" i="7"/>
  <c r="BA38" i="7"/>
  <c r="BD37" i="7"/>
  <c r="BC37" i="7"/>
  <c r="BB37" i="7"/>
  <c r="BA37" i="7"/>
  <c r="BD36" i="7"/>
  <c r="BC36" i="7"/>
  <c r="BB36" i="7"/>
  <c r="BA36" i="7"/>
  <c r="BD35" i="7"/>
  <c r="BC35" i="7"/>
  <c r="BB35" i="7"/>
  <c r="BA35" i="7"/>
  <c r="BD34" i="7"/>
  <c r="BC34" i="7"/>
  <c r="BB34" i="7"/>
  <c r="BA34" i="7"/>
  <c r="BD33" i="7"/>
  <c r="BC33" i="7"/>
  <c r="BB33" i="7"/>
  <c r="BA33" i="7"/>
  <c r="BD32" i="7"/>
  <c r="BC32" i="7"/>
  <c r="BB32" i="7"/>
  <c r="BA32" i="7"/>
  <c r="BD31" i="7"/>
  <c r="BC31" i="7"/>
  <c r="BB31" i="7"/>
  <c r="BA31" i="7"/>
  <c r="BD30" i="7"/>
  <c r="BC30" i="7"/>
  <c r="BB30" i="7"/>
  <c r="BA30" i="7"/>
  <c r="BD29" i="7"/>
  <c r="BC29" i="7"/>
  <c r="BB29" i="7"/>
  <c r="BA29" i="7"/>
  <c r="BD28" i="7"/>
  <c r="BC28" i="7"/>
  <c r="BB28" i="7"/>
  <c r="BA28" i="7"/>
  <c r="BD27" i="7"/>
  <c r="BC27" i="7"/>
  <c r="BB27" i="7"/>
  <c r="BA27" i="7"/>
  <c r="BD26" i="7"/>
  <c r="BC26" i="7"/>
  <c r="BB26" i="7"/>
  <c r="BA26" i="7"/>
  <c r="BD25" i="7"/>
  <c r="BC25" i="7"/>
  <c r="BB25" i="7"/>
  <c r="BA25" i="7"/>
  <c r="BD24" i="7"/>
  <c r="BC24" i="7"/>
  <c r="BB24" i="7"/>
  <c r="BA24" i="7"/>
  <c r="BD23" i="7"/>
  <c r="BC23" i="7"/>
  <c r="BB23" i="7"/>
  <c r="BA23" i="7"/>
  <c r="BD22" i="7"/>
  <c r="BC22" i="7"/>
  <c r="BB22" i="7"/>
  <c r="BA22" i="7"/>
  <c r="BD21" i="7"/>
  <c r="BC21" i="7"/>
  <c r="BB21" i="7"/>
  <c r="BA21" i="7"/>
  <c r="BD20" i="7"/>
  <c r="BC20" i="7"/>
  <c r="BB20" i="7"/>
  <c r="BA20" i="7"/>
  <c r="BD19" i="7"/>
  <c r="BC19" i="7"/>
  <c r="BB19" i="7"/>
  <c r="BA19" i="7"/>
  <c r="BD18" i="7"/>
  <c r="BC18" i="7"/>
  <c r="BB18" i="7"/>
  <c r="BA18" i="7"/>
  <c r="BD17" i="7"/>
  <c r="BC17" i="7"/>
  <c r="BB17" i="7"/>
  <c r="BA17" i="7"/>
  <c r="BD16" i="7"/>
  <c r="BC16" i="7"/>
  <c r="BB16" i="7"/>
  <c r="BA16" i="7"/>
  <c r="BD15" i="7"/>
  <c r="BC15" i="7"/>
  <c r="BB15" i="7"/>
  <c r="BA15" i="7"/>
  <c r="BD14" i="7"/>
  <c r="BC14" i="7"/>
  <c r="BB14" i="7"/>
  <c r="BA14" i="7"/>
  <c r="BD13" i="7"/>
  <c r="BC13" i="7"/>
  <c r="BB13" i="7"/>
  <c r="BA13" i="7"/>
  <c r="BD12" i="7"/>
  <c r="BC12" i="7"/>
  <c r="BB12" i="7"/>
  <c r="BA12" i="7"/>
  <c r="BD11" i="7"/>
  <c r="BC11" i="7"/>
  <c r="BB11" i="7"/>
  <c r="BA11" i="7"/>
  <c r="BD10" i="7"/>
  <c r="BC10" i="7"/>
  <c r="BB10" i="7"/>
  <c r="BA10" i="7"/>
  <c r="BD9" i="7"/>
  <c r="BC9" i="7"/>
  <c r="BB9" i="7"/>
  <c r="BA9" i="7"/>
  <c r="BD8" i="7"/>
  <c r="BC8" i="7"/>
  <c r="BB8" i="7"/>
  <c r="BA8" i="7"/>
  <c r="BD7" i="7"/>
  <c r="BC7" i="7"/>
  <c r="BB7" i="7"/>
  <c r="BA7" i="7"/>
  <c r="BD6" i="7"/>
  <c r="BC6" i="7"/>
  <c r="BB6" i="7"/>
  <c r="BA6" i="7"/>
  <c r="BD5" i="7"/>
  <c r="BC5" i="7"/>
  <c r="BB5" i="7"/>
  <c r="BA5" i="7"/>
  <c r="AY3" i="7"/>
  <c r="AA3" i="7"/>
  <c r="BD141" i="8" l="1"/>
  <c r="BC141" i="8"/>
  <c r="BB141" i="8"/>
  <c r="BA141" i="8"/>
  <c r="BD140" i="8"/>
  <c r="BC140" i="8"/>
  <c r="BB140" i="8"/>
  <c r="BA140" i="8"/>
  <c r="BD139" i="8"/>
  <c r="BC139" i="8"/>
  <c r="BB139" i="8"/>
  <c r="BA139" i="8"/>
  <c r="BD138" i="8"/>
  <c r="BC138" i="8"/>
  <c r="BB138" i="8"/>
  <c r="BA138" i="8"/>
  <c r="BD137" i="8"/>
  <c r="BC137" i="8"/>
  <c r="BB137" i="8"/>
  <c r="BA137" i="8"/>
  <c r="BD136" i="8"/>
  <c r="BC136" i="8"/>
  <c r="BB136" i="8"/>
  <c r="BA136" i="8"/>
  <c r="BD135" i="8"/>
  <c r="BC135" i="8"/>
  <c r="BB135" i="8"/>
  <c r="BA135" i="8"/>
  <c r="BD134" i="8"/>
  <c r="BC134" i="8"/>
  <c r="BB134" i="8"/>
  <c r="BA134" i="8"/>
  <c r="BD133" i="8"/>
  <c r="BC133" i="8"/>
  <c r="BB133" i="8"/>
  <c r="BA133" i="8"/>
  <c r="BD132" i="8"/>
  <c r="BC132" i="8"/>
  <c r="BB132" i="8"/>
  <c r="BA132" i="8"/>
  <c r="BD131" i="8"/>
  <c r="BC131" i="8"/>
  <c r="BB131" i="8"/>
  <c r="BA131" i="8"/>
  <c r="BD130" i="8"/>
  <c r="BC130" i="8"/>
  <c r="BB130" i="8"/>
  <c r="BA130" i="8"/>
  <c r="BD129" i="8"/>
  <c r="BC129" i="8"/>
  <c r="BB129" i="8"/>
  <c r="BA129" i="8"/>
  <c r="BD128" i="8"/>
  <c r="BC128" i="8"/>
  <c r="BB128" i="8"/>
  <c r="BA128" i="8"/>
  <c r="BD127" i="8"/>
  <c r="BC127" i="8"/>
  <c r="BB127" i="8"/>
  <c r="BA127" i="8"/>
  <c r="BD126" i="8"/>
  <c r="BC126" i="8"/>
  <c r="BB126" i="8"/>
  <c r="BA126" i="8"/>
  <c r="BD125" i="8"/>
  <c r="BC125" i="8"/>
  <c r="BB125" i="8"/>
  <c r="BA125" i="8"/>
  <c r="BD124" i="8"/>
  <c r="BC124" i="8"/>
  <c r="BB124" i="8"/>
  <c r="BA124" i="8"/>
  <c r="BD123" i="8"/>
  <c r="BC123" i="8"/>
  <c r="BB123" i="8"/>
  <c r="BA123" i="8"/>
  <c r="BD122" i="8"/>
  <c r="BC122" i="8"/>
  <c r="BB122" i="8"/>
  <c r="BA122" i="8"/>
  <c r="BD121" i="8"/>
  <c r="BC121" i="8"/>
  <c r="BB121" i="8"/>
  <c r="BA121" i="8"/>
  <c r="BD120" i="8"/>
  <c r="BC120" i="8"/>
  <c r="BB120" i="8"/>
  <c r="BA120" i="8"/>
  <c r="BD119" i="8"/>
  <c r="BC119" i="8"/>
  <c r="BB119" i="8"/>
  <c r="BA119" i="8"/>
  <c r="BD118" i="8"/>
  <c r="BC118" i="8"/>
  <c r="BB118" i="8"/>
  <c r="BA118" i="8"/>
  <c r="BD117" i="8"/>
  <c r="BC117" i="8"/>
  <c r="BB117" i="8"/>
  <c r="BA117" i="8"/>
  <c r="BD116" i="8"/>
  <c r="BC116" i="8"/>
  <c r="BB116" i="8"/>
  <c r="BA116" i="8"/>
  <c r="BD115" i="8"/>
  <c r="BC115" i="8"/>
  <c r="BB115" i="8"/>
  <c r="BA115" i="8"/>
  <c r="BD114" i="8"/>
  <c r="BC114" i="8"/>
  <c r="BB114" i="8"/>
  <c r="BA114" i="8"/>
  <c r="BD113" i="8"/>
  <c r="BC113" i="8"/>
  <c r="BB113" i="8"/>
  <c r="BA113" i="8"/>
  <c r="BD112" i="8"/>
  <c r="BC112" i="8"/>
  <c r="BB112" i="8"/>
  <c r="BA112" i="8"/>
  <c r="BD111" i="8"/>
  <c r="BC111" i="8"/>
  <c r="BB111" i="8"/>
  <c r="BA111" i="8"/>
  <c r="BD110" i="8"/>
  <c r="BC110" i="8"/>
  <c r="BB110" i="8"/>
  <c r="BA110" i="8"/>
  <c r="BD109" i="8"/>
  <c r="BC109" i="8"/>
  <c r="BB109" i="8"/>
  <c r="BA109" i="8"/>
  <c r="BD108" i="8"/>
  <c r="BC108" i="8"/>
  <c r="BB108" i="8"/>
  <c r="BA108" i="8"/>
  <c r="BD107" i="8"/>
  <c r="BC107" i="8"/>
  <c r="BB107" i="8"/>
  <c r="BA107" i="8"/>
  <c r="BD106" i="8"/>
  <c r="BC106" i="8"/>
  <c r="BB106" i="8"/>
  <c r="BA106" i="8"/>
  <c r="BD105" i="8"/>
  <c r="BC105" i="8"/>
  <c r="BB105" i="8"/>
  <c r="BA105" i="8"/>
  <c r="BD104" i="8"/>
  <c r="BC104" i="8"/>
  <c r="BB104" i="8"/>
  <c r="BA104" i="8"/>
  <c r="BD103" i="8"/>
  <c r="BC103" i="8"/>
  <c r="BB103" i="8"/>
  <c r="BA103" i="8"/>
  <c r="BD102" i="8"/>
  <c r="BC102" i="8"/>
  <c r="BB102" i="8"/>
  <c r="BA102" i="8"/>
  <c r="BD101" i="8"/>
  <c r="BC101" i="8"/>
  <c r="BB101" i="8"/>
  <c r="BA101" i="8"/>
  <c r="BD100" i="8"/>
  <c r="BC100" i="8"/>
  <c r="BB100" i="8"/>
  <c r="BA100" i="8"/>
  <c r="BD99" i="8"/>
  <c r="BC99" i="8"/>
  <c r="BB99" i="8"/>
  <c r="BA99" i="8"/>
  <c r="BD98" i="8"/>
  <c r="BC98" i="8"/>
  <c r="BB98" i="8"/>
  <c r="BA98" i="8"/>
  <c r="BD97" i="8"/>
  <c r="BC97" i="8"/>
  <c r="BB97" i="8"/>
  <c r="BA97" i="8"/>
  <c r="BD96" i="8"/>
  <c r="BC96" i="8"/>
  <c r="BB96" i="8"/>
  <c r="BA96" i="8"/>
  <c r="BD95" i="8"/>
  <c r="BC95" i="8"/>
  <c r="BB95" i="8"/>
  <c r="BA95" i="8"/>
  <c r="BD94" i="8"/>
  <c r="BC94" i="8"/>
  <c r="BB94" i="8"/>
  <c r="BA94" i="8"/>
  <c r="BD93" i="8"/>
  <c r="BC93" i="8"/>
  <c r="BB93" i="8"/>
  <c r="BA93" i="8"/>
  <c r="BD92" i="8"/>
  <c r="BC92" i="8"/>
  <c r="BB92" i="8"/>
  <c r="BA92" i="8"/>
  <c r="BD91" i="8"/>
  <c r="BC91" i="8"/>
  <c r="BB91" i="8"/>
  <c r="BA91" i="8"/>
  <c r="BD90" i="8"/>
  <c r="BC90" i="8"/>
  <c r="BB90" i="8"/>
  <c r="BA90" i="8"/>
  <c r="BD89" i="8"/>
  <c r="BC89" i="8"/>
  <c r="BB89" i="8"/>
  <c r="BA89" i="8"/>
  <c r="BD88" i="8"/>
  <c r="BC88" i="8"/>
  <c r="BB88" i="8"/>
  <c r="BA88" i="8"/>
  <c r="BD87" i="8"/>
  <c r="BC87" i="8"/>
  <c r="BB87" i="8"/>
  <c r="BA87" i="8"/>
  <c r="BD86" i="8"/>
  <c r="BC86" i="8"/>
  <c r="BB86" i="8"/>
  <c r="BA86" i="8"/>
  <c r="BD85" i="8"/>
  <c r="BC85" i="8"/>
  <c r="BB85" i="8"/>
  <c r="BA85" i="8"/>
  <c r="BD84" i="8"/>
  <c r="BC84" i="8"/>
  <c r="BB84" i="8"/>
  <c r="BA84" i="8"/>
  <c r="BD83" i="8"/>
  <c r="BC83" i="8"/>
  <c r="BB83" i="8"/>
  <c r="BA83" i="8"/>
  <c r="BD82" i="8"/>
  <c r="BC82" i="8"/>
  <c r="BB82" i="8"/>
  <c r="BA82" i="8"/>
  <c r="BD81" i="8"/>
  <c r="BC81" i="8"/>
  <c r="BB81" i="8"/>
  <c r="BA81" i="8"/>
  <c r="BD80" i="8"/>
  <c r="BC80" i="8"/>
  <c r="BB80" i="8"/>
  <c r="BA80" i="8"/>
  <c r="BD79" i="8"/>
  <c r="BC79" i="8"/>
  <c r="BB79" i="8"/>
  <c r="BA79" i="8"/>
  <c r="BD78" i="8"/>
  <c r="BC78" i="8"/>
  <c r="BB78" i="8"/>
  <c r="BA78" i="8"/>
  <c r="BD77" i="8"/>
  <c r="BC77" i="8"/>
  <c r="BB77" i="8"/>
  <c r="BA77" i="8"/>
  <c r="BD76" i="8"/>
  <c r="BC76" i="8"/>
  <c r="BB76" i="8"/>
  <c r="BA76" i="8"/>
  <c r="BD75" i="8"/>
  <c r="BC75" i="8"/>
  <c r="BB75" i="8"/>
  <c r="BA75" i="8"/>
  <c r="BD74" i="8"/>
  <c r="BC74" i="8"/>
  <c r="BB74" i="8"/>
  <c r="BA74" i="8"/>
  <c r="BD73" i="8"/>
  <c r="BC73" i="8"/>
  <c r="BB73" i="8"/>
  <c r="BA73" i="8"/>
  <c r="BD72" i="8"/>
  <c r="BC72" i="8"/>
  <c r="BB72" i="8"/>
  <c r="BA72" i="8"/>
  <c r="BD71" i="8"/>
  <c r="BC71" i="8"/>
  <c r="BB71" i="8"/>
  <c r="BA71" i="8"/>
  <c r="BD70" i="8"/>
  <c r="BC70" i="8"/>
  <c r="BB70" i="8"/>
  <c r="BA70" i="8"/>
  <c r="BD69" i="8"/>
  <c r="BC69" i="8"/>
  <c r="BB69" i="8"/>
  <c r="BA69" i="8"/>
  <c r="BD68" i="8"/>
  <c r="BC68" i="8"/>
  <c r="BB68" i="8"/>
  <c r="BA68" i="8"/>
  <c r="BD67" i="8"/>
  <c r="BC67" i="8"/>
  <c r="BB67" i="8"/>
  <c r="BA67" i="8"/>
  <c r="BD66" i="8"/>
  <c r="BC66" i="8"/>
  <c r="BB66" i="8"/>
  <c r="BA66" i="8"/>
  <c r="BD65" i="8"/>
  <c r="BC65" i="8"/>
  <c r="BB65" i="8"/>
  <c r="BA65" i="8"/>
  <c r="BD64" i="8"/>
  <c r="BC64" i="8"/>
  <c r="BB64" i="8"/>
  <c r="BA64" i="8"/>
  <c r="BD63" i="8"/>
  <c r="BC63" i="8"/>
  <c r="BB63" i="8"/>
  <c r="BA63" i="8"/>
  <c r="BD62" i="8"/>
  <c r="BC62" i="8"/>
  <c r="BB62" i="8"/>
  <c r="BA62" i="8"/>
  <c r="BD61" i="8"/>
  <c r="BC61" i="8"/>
  <c r="BB61" i="8"/>
  <c r="BA61" i="8"/>
  <c r="BD60" i="8"/>
  <c r="BC60" i="8"/>
  <c r="BB60" i="8"/>
  <c r="BA60" i="8"/>
  <c r="BD59" i="8"/>
  <c r="BC59" i="8"/>
  <c r="BB59" i="8"/>
  <c r="BA59" i="8"/>
  <c r="BD58" i="8"/>
  <c r="BC58" i="8"/>
  <c r="BB58" i="8"/>
  <c r="BA58" i="8"/>
  <c r="BD57" i="8"/>
  <c r="BC57" i="8"/>
  <c r="BB57" i="8"/>
  <c r="BA57" i="8"/>
  <c r="BD56" i="8"/>
  <c r="BC56" i="8"/>
  <c r="BB56" i="8"/>
  <c r="BA56" i="8"/>
  <c r="BD55" i="8"/>
  <c r="BC55" i="8"/>
  <c r="BB55" i="8"/>
  <c r="BA55" i="8"/>
  <c r="BD54" i="8"/>
  <c r="BC54" i="8"/>
  <c r="BB54" i="8"/>
  <c r="BA54" i="8"/>
  <c r="BD53" i="8"/>
  <c r="BC53" i="8"/>
  <c r="BB53" i="8"/>
  <c r="BA53" i="8"/>
  <c r="BD52" i="8"/>
  <c r="BC52" i="8"/>
  <c r="BB52" i="8"/>
  <c r="BA52" i="8"/>
  <c r="BD51" i="8"/>
  <c r="BC51" i="8"/>
  <c r="BB51" i="8"/>
  <c r="BA51" i="8"/>
  <c r="BD50" i="8"/>
  <c r="BC50" i="8"/>
  <c r="BB50" i="8"/>
  <c r="BA50" i="8"/>
  <c r="BD49" i="8"/>
  <c r="BC49" i="8"/>
  <c r="BB49" i="8"/>
  <c r="BA49" i="8"/>
  <c r="BD48" i="8"/>
  <c r="BC48" i="8"/>
  <c r="BB48" i="8"/>
  <c r="BA48" i="8"/>
  <c r="BD47" i="8"/>
  <c r="BC47" i="8"/>
  <c r="BB47" i="8"/>
  <c r="BA47" i="8"/>
  <c r="BD46" i="8"/>
  <c r="BC46" i="8"/>
  <c r="BB46" i="8"/>
  <c r="BA46" i="8"/>
  <c r="BD45" i="8"/>
  <c r="BC45" i="8"/>
  <c r="BB45" i="8"/>
  <c r="BA45" i="8"/>
  <c r="BD44" i="8"/>
  <c r="BC44" i="8"/>
  <c r="BB44" i="8"/>
  <c r="BA44" i="8"/>
  <c r="BD43" i="8"/>
  <c r="BC43" i="8"/>
  <c r="BB43" i="8"/>
  <c r="BA43" i="8"/>
  <c r="BD42" i="8"/>
  <c r="BC42" i="8"/>
  <c r="BB42" i="8"/>
  <c r="BA42" i="8"/>
  <c r="BD41" i="8"/>
  <c r="BC41" i="8"/>
  <c r="BB41" i="8"/>
  <c r="BA41" i="8"/>
  <c r="BD40" i="8"/>
  <c r="BC40" i="8"/>
  <c r="BB40" i="8"/>
  <c r="BA40" i="8"/>
  <c r="BD39" i="8"/>
  <c r="BC39" i="8"/>
  <c r="BB39" i="8"/>
  <c r="BA39" i="8"/>
  <c r="BD38" i="8"/>
  <c r="BC38" i="8"/>
  <c r="BB38" i="8"/>
  <c r="BA38" i="8"/>
  <c r="BD37" i="8"/>
  <c r="BC37" i="8"/>
  <c r="BB37" i="8"/>
  <c r="BA37" i="8"/>
  <c r="BD36" i="8"/>
  <c r="BC36" i="8"/>
  <c r="BB36" i="8"/>
  <c r="BA36" i="8"/>
  <c r="BD35" i="8"/>
  <c r="BC35" i="8"/>
  <c r="BB35" i="8"/>
  <c r="BA35" i="8"/>
  <c r="BD34" i="8"/>
  <c r="BC34" i="8"/>
  <c r="BB34" i="8"/>
  <c r="BA34" i="8"/>
  <c r="BD33" i="8"/>
  <c r="BC33" i="8"/>
  <c r="BB33" i="8"/>
  <c r="BA33" i="8"/>
  <c r="BD32" i="8"/>
  <c r="BC32" i="8"/>
  <c r="BB32" i="8"/>
  <c r="BA32" i="8"/>
  <c r="BD31" i="8"/>
  <c r="BC31" i="8"/>
  <c r="BB31" i="8"/>
  <c r="BA31" i="8"/>
  <c r="BD30" i="8"/>
  <c r="BC30" i="8"/>
  <c r="BB30" i="8"/>
  <c r="BA30" i="8"/>
  <c r="BD29" i="8"/>
  <c r="BC29" i="8"/>
  <c r="BB29" i="8"/>
  <c r="BA29" i="8"/>
  <c r="BD28" i="8"/>
  <c r="BC28" i="8"/>
  <c r="BB28" i="8"/>
  <c r="BA28" i="8"/>
  <c r="BD27" i="8"/>
  <c r="BC27" i="8"/>
  <c r="BB27" i="8"/>
  <c r="BA27" i="8"/>
  <c r="BD26" i="8"/>
  <c r="BC26" i="8"/>
  <c r="BB26" i="8"/>
  <c r="BA26" i="8"/>
  <c r="BD25" i="8"/>
  <c r="BC25" i="8"/>
  <c r="BB25" i="8"/>
  <c r="BA25" i="8"/>
  <c r="BD24" i="8"/>
  <c r="BC24" i="8"/>
  <c r="BB24" i="8"/>
  <c r="BA24" i="8"/>
  <c r="BD23" i="8"/>
  <c r="BC23" i="8"/>
  <c r="BB23" i="8"/>
  <c r="BA23" i="8"/>
  <c r="BD22" i="8"/>
  <c r="BC22" i="8"/>
  <c r="BB22" i="8"/>
  <c r="BA22" i="8"/>
  <c r="BD21" i="8"/>
  <c r="BC21" i="8"/>
  <c r="BB21" i="8"/>
  <c r="BA21" i="8"/>
  <c r="BD20" i="8"/>
  <c r="BC20" i="8"/>
  <c r="BB20" i="8"/>
  <c r="BA20" i="8"/>
  <c r="BD19" i="8"/>
  <c r="BC19" i="8"/>
  <c r="BB19" i="8"/>
  <c r="BA19" i="8"/>
  <c r="BD18" i="8"/>
  <c r="BC18" i="8"/>
  <c r="BB18" i="8"/>
  <c r="BA18" i="8"/>
  <c r="BD17" i="8"/>
  <c r="BC17" i="8"/>
  <c r="BB17" i="8"/>
  <c r="BA17" i="8"/>
  <c r="BD16" i="8"/>
  <c r="BC16" i="8"/>
  <c r="BB16" i="8"/>
  <c r="BA16" i="8"/>
  <c r="BD15" i="8"/>
  <c r="BC15" i="8"/>
  <c r="BB15" i="8"/>
  <c r="BA15" i="8"/>
  <c r="BD14" i="8"/>
  <c r="BC14" i="8"/>
  <c r="BB14" i="8"/>
  <c r="BA14" i="8"/>
  <c r="BD13" i="8"/>
  <c r="BC13" i="8"/>
  <c r="BB13" i="8"/>
  <c r="BA13" i="8"/>
  <c r="BD12" i="8"/>
  <c r="BC12" i="8"/>
  <c r="BB12" i="8"/>
  <c r="BA12" i="8"/>
  <c r="BD11" i="8"/>
  <c r="BC11" i="8"/>
  <c r="BB11" i="8"/>
  <c r="BA11" i="8"/>
  <c r="BD10" i="8"/>
  <c r="BC10" i="8"/>
  <c r="BB10" i="8"/>
  <c r="BA10" i="8"/>
  <c r="BD9" i="8"/>
  <c r="BC9" i="8"/>
  <c r="BB9" i="8"/>
  <c r="BA9" i="8"/>
  <c r="BD8" i="8"/>
  <c r="BC8" i="8"/>
  <c r="BB8" i="8"/>
  <c r="BA8" i="8"/>
  <c r="BD7" i="8"/>
  <c r="BC7" i="8"/>
  <c r="BB7" i="8"/>
  <c r="BA7" i="8"/>
  <c r="BD6" i="8"/>
  <c r="BC6" i="8"/>
  <c r="BB6" i="8"/>
  <c r="BA6" i="8"/>
  <c r="BD5" i="8"/>
  <c r="BC5" i="8"/>
  <c r="BB5" i="8"/>
  <c r="AY3" i="8"/>
  <c r="AA3" i="8"/>
  <c r="O3" i="8" l="1"/>
  <c r="A141" i="8"/>
  <c r="A140" i="8" l="1"/>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BA5" i="8"/>
  <c r="A5" i="8"/>
  <c r="O3" i="7"/>
  <c r="A130" i="7"/>
  <c r="G42" i="3" l="1"/>
  <c r="F42" i="3"/>
  <c r="I42" i="3"/>
  <c r="H42" i="3"/>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O3" i="5"/>
  <c r="H43" i="3" l="1"/>
  <c r="H216" i="3" s="1"/>
  <c r="I43" i="3"/>
  <c r="I216" i="3" s="1"/>
  <c r="F43" i="3"/>
  <c r="F216" i="3" s="1"/>
  <c r="G43" i="3"/>
  <c r="G216" i="3" s="1"/>
  <c r="K42" i="3"/>
  <c r="J42" i="3"/>
  <c r="M42" i="3"/>
  <c r="L42" i="3"/>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C57" i="6"/>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2" i="5"/>
  <c r="B57" i="6"/>
  <c r="B30" i="6"/>
  <c r="M43" i="3" l="1"/>
  <c r="M216" i="3" s="1"/>
  <c r="L43" i="3"/>
  <c r="L216" i="3" s="1"/>
  <c r="J43" i="3"/>
  <c r="J216" i="3" s="1"/>
  <c r="K43" i="3"/>
  <c r="K216" i="3" s="1"/>
  <c r="O42" i="3"/>
  <c r="N42" i="3"/>
  <c r="Q42" i="3"/>
  <c r="P42" i="3"/>
  <c r="D136" i="3"/>
  <c r="E136" i="3" s="1"/>
  <c r="D166" i="3"/>
  <c r="E166" i="3" s="1"/>
  <c r="D194" i="3"/>
  <c r="E194" i="3" s="1"/>
  <c r="D185" i="3"/>
  <c r="E185" i="3" s="1"/>
  <c r="D186" i="3"/>
  <c r="E186" i="3" s="1"/>
  <c r="D187" i="3"/>
  <c r="E187" i="3" s="1"/>
  <c r="D188" i="3"/>
  <c r="E188" i="3" s="1"/>
  <c r="D167" i="3"/>
  <c r="E167" i="3" s="1"/>
  <c r="D189" i="3"/>
  <c r="E189" i="3" s="1"/>
  <c r="D29" i="3"/>
  <c r="E29" i="3" s="1"/>
  <c r="D21" i="3"/>
  <c r="E21" i="3" s="1"/>
  <c r="D46" i="3"/>
  <c r="E46" i="3" s="1"/>
  <c r="D212" i="3"/>
  <c r="E212" i="3" s="1"/>
  <c r="D174" i="3"/>
  <c r="E174" i="3" s="1"/>
  <c r="D101" i="3"/>
  <c r="E101" i="3" s="1"/>
  <c r="D211" i="3"/>
  <c r="E211" i="3" s="1"/>
  <c r="B3" i="6"/>
  <c r="D5" i="3"/>
  <c r="E5" i="3" s="1"/>
  <c r="B4" i="6"/>
  <c r="D6" i="3"/>
  <c r="E6" i="3" s="1"/>
  <c r="B5" i="6"/>
  <c r="D123" i="3"/>
  <c r="E123" i="3" s="1"/>
  <c r="B6" i="6"/>
  <c r="D22" i="3"/>
  <c r="E22" i="3" s="1"/>
  <c r="B7" i="6"/>
  <c r="D42" i="3"/>
  <c r="E42" i="3" s="1"/>
  <c r="B8" i="6"/>
  <c r="D161" i="3"/>
  <c r="E161" i="3" s="1"/>
  <c r="B9" i="6"/>
  <c r="D11" i="3"/>
  <c r="E11" i="3" s="1"/>
  <c r="B10" i="6"/>
  <c r="B8" i="3" s="1"/>
  <c r="C8" i="3" s="1"/>
  <c r="D8" i="3"/>
  <c r="E8" i="3" s="1"/>
  <c r="B11" i="6"/>
  <c r="D13" i="3"/>
  <c r="E13" i="3" s="1"/>
  <c r="B12" i="6"/>
  <c r="D10" i="3"/>
  <c r="E10" i="3" s="1"/>
  <c r="B13" i="6"/>
  <c r="D26" i="3"/>
  <c r="E26" i="3" s="1"/>
  <c r="B14" i="6"/>
  <c r="D27" i="3"/>
  <c r="E27" i="3" s="1"/>
  <c r="B15" i="6"/>
  <c r="D160" i="3"/>
  <c r="E160" i="3" s="1"/>
  <c r="B16" i="6"/>
  <c r="D58" i="3"/>
  <c r="E58" i="3" s="1"/>
  <c r="B17" i="6"/>
  <c r="D57" i="3"/>
  <c r="E57" i="3" s="1"/>
  <c r="B18" i="6"/>
  <c r="D60" i="3"/>
  <c r="E60" i="3" s="1"/>
  <c r="B19" i="6"/>
  <c r="D81" i="3"/>
  <c r="E81" i="3" s="1"/>
  <c r="B20" i="6"/>
  <c r="D82" i="3"/>
  <c r="E82" i="3" s="1"/>
  <c r="B21" i="6"/>
  <c r="D113" i="3"/>
  <c r="E113" i="3" s="1"/>
  <c r="B22" i="6"/>
  <c r="D104" i="3"/>
  <c r="E104" i="3" s="1"/>
  <c r="B23" i="6"/>
  <c r="D105" i="3"/>
  <c r="E105" i="3" s="1"/>
  <c r="B24" i="6"/>
  <c r="B25" i="6"/>
  <c r="D64" i="3"/>
  <c r="E64" i="3" s="1"/>
  <c r="B26" i="6"/>
  <c r="D31" i="3"/>
  <c r="E31" i="3" s="1"/>
  <c r="B27" i="6"/>
  <c r="D33" i="3"/>
  <c r="E33" i="3" s="1"/>
  <c r="B28" i="6"/>
  <c r="D34" i="3"/>
  <c r="E34" i="3" s="1"/>
  <c r="B29" i="6"/>
  <c r="D86" i="3"/>
  <c r="E86" i="3" s="1"/>
  <c r="B31" i="6"/>
  <c r="B32" i="6"/>
  <c r="D44" i="3"/>
  <c r="E44" i="3" s="1"/>
  <c r="B33" i="6"/>
  <c r="B34" i="6"/>
  <c r="D68" i="3"/>
  <c r="E68" i="3" s="1"/>
  <c r="B35" i="6"/>
  <c r="D128" i="3"/>
  <c r="E128" i="3" s="1"/>
  <c r="B36" i="6"/>
  <c r="D69" i="3"/>
  <c r="E69" i="3" s="1"/>
  <c r="B37" i="6"/>
  <c r="B38" i="6"/>
  <c r="B39" i="6"/>
  <c r="D89" i="3"/>
  <c r="E89" i="3" s="1"/>
  <c r="B40" i="6"/>
  <c r="D90" i="3"/>
  <c r="E90" i="3" s="1"/>
  <c r="B41" i="6"/>
  <c r="D18" i="3"/>
  <c r="E18" i="3" s="1"/>
  <c r="B42" i="6"/>
  <c r="D134" i="3"/>
  <c r="E134" i="3" s="1"/>
  <c r="B43" i="6"/>
  <c r="D19" i="3"/>
  <c r="E19" i="3" s="1"/>
  <c r="B44" i="6"/>
  <c r="D41" i="3"/>
  <c r="E41" i="3" s="1"/>
  <c r="B45" i="6"/>
  <c r="D96" i="3"/>
  <c r="E96" i="3" s="1"/>
  <c r="B46" i="6"/>
  <c r="D70" i="3"/>
  <c r="E70" i="3" s="1"/>
  <c r="B47" i="6"/>
  <c r="D59" i="3"/>
  <c r="E59" i="3" s="1"/>
  <c r="B48" i="6"/>
  <c r="D14" i="3"/>
  <c r="E14" i="3" s="1"/>
  <c r="B49" i="6"/>
  <c r="D15" i="3"/>
  <c r="E15" i="3" s="1"/>
  <c r="B50" i="6"/>
  <c r="D172" i="3"/>
  <c r="E172" i="3" s="1"/>
  <c r="B51" i="6"/>
  <c r="D16" i="3"/>
  <c r="E16" i="3" s="1"/>
  <c r="B52" i="6"/>
  <c r="D17" i="3"/>
  <c r="E17" i="3" s="1"/>
  <c r="B53" i="6"/>
  <c r="D72" i="3"/>
  <c r="E72" i="3" s="1"/>
  <c r="B54" i="6"/>
  <c r="D74" i="3"/>
  <c r="E74" i="3" s="1"/>
  <c r="B55" i="6"/>
  <c r="D80" i="3"/>
  <c r="E80" i="3" s="1"/>
  <c r="B56" i="6"/>
  <c r="D135" i="3"/>
  <c r="E135" i="3" s="1"/>
  <c r="B58" i="6"/>
  <c r="D131" i="3"/>
  <c r="E131" i="3" s="1"/>
  <c r="B59" i="6"/>
  <c r="D137" i="3"/>
  <c r="E137" i="3" s="1"/>
  <c r="B60" i="6"/>
  <c r="D55" i="3"/>
  <c r="E55" i="3" s="1"/>
  <c r="B61" i="6"/>
  <c r="D83" i="3"/>
  <c r="E83" i="3" s="1"/>
  <c r="B62" i="6"/>
  <c r="D85" i="3"/>
  <c r="E85" i="3" s="1"/>
  <c r="B63" i="6"/>
  <c r="D125" i="3"/>
  <c r="E125" i="3" s="1"/>
  <c r="B64" i="6"/>
  <c r="D24" i="3"/>
  <c r="E24" i="3" s="1"/>
  <c r="B65" i="6"/>
  <c r="D39" i="3"/>
  <c r="E39" i="3" s="1"/>
  <c r="B66" i="6"/>
  <c r="D157" i="3"/>
  <c r="E157" i="3" s="1"/>
  <c r="B67" i="6"/>
  <c r="D214" i="3"/>
  <c r="E214" i="3" s="1"/>
  <c r="B68" i="6"/>
  <c r="D163" i="3"/>
  <c r="E163" i="3" s="1"/>
  <c r="B69" i="6"/>
  <c r="D165" i="3"/>
  <c r="E165" i="3" s="1"/>
  <c r="B70" i="6"/>
  <c r="D126" i="3"/>
  <c r="E126" i="3" s="1"/>
  <c r="B71" i="6"/>
  <c r="D127" i="3"/>
  <c r="E127" i="3" s="1"/>
  <c r="B72" i="6"/>
  <c r="D130" i="3"/>
  <c r="E130" i="3" s="1"/>
  <c r="B73" i="6"/>
  <c r="D139" i="3"/>
  <c r="E139" i="3" s="1"/>
  <c r="B74" i="6"/>
  <c r="D141" i="3"/>
  <c r="E141" i="3" s="1"/>
  <c r="B75" i="6"/>
  <c r="D93" i="3"/>
  <c r="E93" i="3" s="1"/>
  <c r="B76" i="6"/>
  <c r="D52" i="3"/>
  <c r="E52" i="3" s="1"/>
  <c r="B77" i="6"/>
  <c r="D78" i="3"/>
  <c r="E78" i="3" s="1"/>
  <c r="B78" i="6"/>
  <c r="D117" i="3"/>
  <c r="E117" i="3" s="1"/>
  <c r="B79" i="6"/>
  <c r="D45" i="3"/>
  <c r="E45" i="3" s="1"/>
  <c r="B80" i="6"/>
  <c r="B81" i="6"/>
  <c r="D47" i="3"/>
  <c r="E47" i="3" s="1"/>
  <c r="B82" i="6"/>
  <c r="D92" i="3"/>
  <c r="E92" i="3" s="1"/>
  <c r="B83" i="6"/>
  <c r="D94" i="3"/>
  <c r="E94" i="3" s="1"/>
  <c r="B84" i="6"/>
  <c r="D158" i="3"/>
  <c r="E158" i="3" s="1"/>
  <c r="B85" i="6"/>
  <c r="D54" i="3"/>
  <c r="E54" i="3" s="1"/>
  <c r="B86" i="6"/>
  <c r="D115" i="3"/>
  <c r="E115" i="3" s="1"/>
  <c r="B87" i="6"/>
  <c r="D66" i="3"/>
  <c r="E66" i="3" s="1"/>
  <c r="B88" i="6"/>
  <c r="D97" i="3"/>
  <c r="E97" i="3" s="1"/>
  <c r="B89" i="6"/>
  <c r="D51" i="3"/>
  <c r="E51" i="3" s="1"/>
  <c r="B90" i="6"/>
  <c r="B91" i="6"/>
  <c r="D199" i="3"/>
  <c r="E199" i="3" s="1"/>
  <c r="B92" i="6"/>
  <c r="D203" i="3"/>
  <c r="E203" i="3" s="1"/>
  <c r="B93" i="6"/>
  <c r="D195" i="3"/>
  <c r="E195" i="3" s="1"/>
  <c r="B94" i="6"/>
  <c r="B95" i="6"/>
  <c r="D193" i="3"/>
  <c r="E193" i="3" s="1"/>
  <c r="B96" i="6"/>
  <c r="D201" i="3"/>
  <c r="E201" i="3" s="1"/>
  <c r="B97" i="6"/>
  <c r="D197" i="3"/>
  <c r="E197" i="3" s="1"/>
  <c r="B98" i="6"/>
  <c r="D202" i="3"/>
  <c r="E202" i="3" s="1"/>
  <c r="B99" i="6"/>
  <c r="D196" i="3"/>
  <c r="E196" i="3" s="1"/>
  <c r="B100" i="6"/>
  <c r="D198" i="3"/>
  <c r="E198" i="3" s="1"/>
  <c r="B101" i="6"/>
  <c r="D204" i="3"/>
  <c r="E204" i="3" s="1"/>
  <c r="B102" i="6"/>
  <c r="D121" i="3"/>
  <c r="E121" i="3" s="1"/>
  <c r="B103" i="6"/>
  <c r="D175" i="3"/>
  <c r="E175" i="3" s="1"/>
  <c r="B104" i="6"/>
  <c r="B105" i="6"/>
  <c r="D152" i="3"/>
  <c r="E152" i="3" s="1"/>
  <c r="B106" i="6"/>
  <c r="D205" i="3"/>
  <c r="E205" i="3" s="1"/>
  <c r="B107" i="6"/>
  <c r="D206" i="3"/>
  <c r="E206" i="3" s="1"/>
  <c r="B108" i="6"/>
  <c r="D207" i="3"/>
  <c r="E207" i="3" s="1"/>
  <c r="B109" i="6"/>
  <c r="D208" i="3"/>
  <c r="E208" i="3" s="1"/>
  <c r="B110" i="6"/>
  <c r="D209" i="3"/>
  <c r="E209" i="3" s="1"/>
  <c r="B111" i="6"/>
  <c r="D180" i="3"/>
  <c r="E180" i="3" s="1"/>
  <c r="B112" i="6"/>
  <c r="B113" i="6"/>
  <c r="D106" i="3"/>
  <c r="E106" i="3" s="1"/>
  <c r="B114" i="6"/>
  <c r="D107" i="3"/>
  <c r="E107" i="3" s="1"/>
  <c r="B115" i="6"/>
  <c r="D181" i="3"/>
  <c r="E181" i="3" s="1"/>
  <c r="B116" i="6"/>
  <c r="D182" i="3"/>
  <c r="E182" i="3" s="1"/>
  <c r="B117" i="6"/>
  <c r="D183" i="3"/>
  <c r="E183" i="3" s="1"/>
  <c r="B118" i="6"/>
  <c r="D99" i="3"/>
  <c r="E99" i="3" s="1"/>
  <c r="B119" i="6"/>
  <c r="D100" i="3"/>
  <c r="E100" i="3" s="1"/>
  <c r="B120" i="6"/>
  <c r="B121" i="6"/>
  <c r="D108" i="3"/>
  <c r="E108" i="3" s="1"/>
  <c r="B122" i="6"/>
  <c r="D62" i="3"/>
  <c r="E62" i="3" s="1"/>
  <c r="B123" i="6"/>
  <c r="B124" i="6"/>
  <c r="D111" i="3"/>
  <c r="E111" i="3" s="1"/>
  <c r="B125" i="6"/>
  <c r="B126" i="6"/>
  <c r="D109" i="3"/>
  <c r="E109" i="3" s="1"/>
  <c r="B127" i="6"/>
  <c r="D102" i="3"/>
  <c r="E102" i="3" s="1"/>
  <c r="B128" i="6"/>
  <c r="D103" i="3"/>
  <c r="E103" i="3" s="1"/>
  <c r="B129" i="6"/>
  <c r="B130" i="6"/>
  <c r="B131" i="6"/>
  <c r="B132" i="6"/>
  <c r="B133" i="6"/>
  <c r="B134" i="6"/>
  <c r="B135" i="6"/>
  <c r="B136" i="6"/>
  <c r="B137" i="6"/>
  <c r="B138" i="6"/>
  <c r="B139" i="6"/>
  <c r="B140" i="6"/>
  <c r="B141" i="6"/>
  <c r="B142" i="6"/>
  <c r="B143" i="6"/>
  <c r="D151" i="3"/>
  <c r="E151" i="3" s="1"/>
  <c r="B144" i="6"/>
  <c r="D146" i="3"/>
  <c r="E146" i="3" s="1"/>
  <c r="B145" i="6"/>
  <c r="D150" i="3"/>
  <c r="E150" i="3" s="1"/>
  <c r="B146" i="6"/>
  <c r="B147" i="6"/>
  <c r="B148" i="6"/>
  <c r="B149" i="6"/>
  <c r="B150" i="6"/>
  <c r="B151" i="6"/>
  <c r="B152" i="6"/>
  <c r="B153" i="6"/>
  <c r="B154" i="6"/>
  <c r="B155" i="6"/>
  <c r="B156" i="6"/>
  <c r="B157" i="6"/>
  <c r="B158" i="6"/>
  <c r="B159" i="6"/>
  <c r="B160" i="6"/>
  <c r="B161" i="6"/>
  <c r="B162" i="6"/>
  <c r="D176" i="3"/>
  <c r="E176" i="3" s="1"/>
  <c r="B163" i="6"/>
  <c r="D177" i="3"/>
  <c r="E177" i="3" s="1"/>
  <c r="B164" i="6"/>
  <c r="D178" i="3"/>
  <c r="E178" i="3" s="1"/>
  <c r="B165" i="6"/>
  <c r="D132" i="3"/>
  <c r="E132" i="3" s="1"/>
  <c r="B166" i="6"/>
  <c r="B167" i="6"/>
  <c r="D190" i="3"/>
  <c r="E190" i="3" s="1"/>
  <c r="B168" i="6"/>
  <c r="D191" i="3"/>
  <c r="E191" i="3" s="1"/>
  <c r="B169" i="6"/>
  <c r="D192" i="3"/>
  <c r="E192" i="3" s="1"/>
  <c r="B170" i="6"/>
  <c r="B171" i="6"/>
  <c r="B172" i="6"/>
  <c r="B173" i="6"/>
  <c r="D153" i="3"/>
  <c r="E153" i="3" s="1"/>
  <c r="B174" i="6"/>
  <c r="B175" i="6"/>
  <c r="B176" i="6"/>
  <c r="B177" i="6"/>
  <c r="B178" i="6"/>
  <c r="B179" i="6"/>
  <c r="D169" i="3"/>
  <c r="E169" i="3" s="1"/>
  <c r="B180" i="6"/>
  <c r="D155" i="3"/>
  <c r="E155" i="3" s="1"/>
  <c r="B181" i="6"/>
  <c r="D170" i="3"/>
  <c r="E170" i="3" s="1"/>
  <c r="B182" i="6"/>
  <c r="D35" i="3"/>
  <c r="E35" i="3" s="1"/>
  <c r="B183" i="6"/>
  <c r="D36" i="3"/>
  <c r="E36" i="3" s="1"/>
  <c r="B184" i="6"/>
  <c r="D37" i="3"/>
  <c r="E37" i="3" s="1"/>
  <c r="B185" i="6"/>
  <c r="B38" i="3" s="1"/>
  <c r="C38" i="3" s="1"/>
  <c r="D38" i="3"/>
  <c r="E38" i="3" s="1"/>
  <c r="B186" i="6"/>
  <c r="D49" i="3"/>
  <c r="E49" i="3" s="1"/>
  <c r="B187" i="6"/>
  <c r="D119" i="3"/>
  <c r="E119" i="3" s="1"/>
  <c r="B188" i="6"/>
  <c r="D88" i="3"/>
  <c r="E88" i="3" s="1"/>
  <c r="B189" i="6"/>
  <c r="B190" i="6"/>
  <c r="B191" i="6"/>
  <c r="D76" i="3"/>
  <c r="E76" i="3" s="1"/>
  <c r="B192" i="6"/>
  <c r="D143" i="3"/>
  <c r="E143" i="3" s="1"/>
  <c r="B193" i="6"/>
  <c r="D144" i="3"/>
  <c r="E144" i="3" s="1"/>
  <c r="B194" i="6"/>
  <c r="D145" i="3"/>
  <c r="E145" i="3" s="1"/>
  <c r="B195" i="6"/>
  <c r="D147" i="3"/>
  <c r="E147" i="3" s="1"/>
  <c r="B196" i="6"/>
  <c r="D149" i="3"/>
  <c r="E149" i="3" s="1"/>
  <c r="B197" i="6"/>
  <c r="B198" i="6"/>
  <c r="D20" i="3"/>
  <c r="E20" i="3" s="1"/>
  <c r="B2" i="6"/>
  <c r="X42" i="3" l="1"/>
  <c r="P43" i="3"/>
  <c r="P216" i="3" s="1"/>
  <c r="Y42" i="3"/>
  <c r="Q43" i="3"/>
  <c r="Q216" i="3" s="1"/>
  <c r="V42" i="3"/>
  <c r="N43" i="3"/>
  <c r="N216" i="3" s="1"/>
  <c r="W42" i="3"/>
  <c r="O43" i="3"/>
  <c r="O216" i="3" s="1"/>
  <c r="B49" i="3"/>
  <c r="C49" i="3" s="1"/>
  <c r="B169" i="3"/>
  <c r="C169" i="3" s="1"/>
  <c r="B5" i="3"/>
  <c r="C5" i="3" s="1"/>
  <c r="B6" i="3"/>
  <c r="C6" i="3" s="1"/>
  <c r="B46" i="3"/>
  <c r="C46" i="3" s="1"/>
  <c r="B58" i="3"/>
  <c r="C58" i="3" s="1"/>
  <c r="B115" i="3"/>
  <c r="C115" i="3" s="1"/>
  <c r="B35" i="3"/>
  <c r="C35" i="3" s="1"/>
  <c r="B192" i="3"/>
  <c r="C192" i="3" s="1"/>
  <c r="B96" i="3"/>
  <c r="C96" i="3" s="1"/>
  <c r="B191" i="3"/>
  <c r="C191" i="3" s="1"/>
  <c r="B119" i="3"/>
  <c r="C119" i="3" s="1"/>
  <c r="B36" i="3"/>
  <c r="C36" i="3" s="1"/>
  <c r="B97" i="3"/>
  <c r="C97" i="3" s="1"/>
  <c r="B20" i="3"/>
  <c r="C20" i="3" s="1"/>
  <c r="B66" i="3"/>
  <c r="C66" i="3" s="1"/>
  <c r="B180" i="3"/>
  <c r="C180" i="3" s="1"/>
  <c r="B206" i="3"/>
  <c r="C206" i="3" s="1"/>
  <c r="B74" i="3"/>
  <c r="C74" i="3" s="1"/>
  <c r="B52" i="3"/>
  <c r="C52" i="3" s="1"/>
  <c r="B80" i="3"/>
  <c r="C80" i="3" s="1"/>
  <c r="B108" i="3"/>
  <c r="C108" i="3" s="1"/>
  <c r="B207" i="3"/>
  <c r="C207" i="3" s="1"/>
  <c r="B199" i="3"/>
  <c r="C199" i="3" s="1"/>
  <c r="B117" i="3"/>
  <c r="C117" i="3" s="1"/>
  <c r="B18" i="3"/>
  <c r="C18" i="3" s="1"/>
  <c r="B92" i="3"/>
  <c r="C92" i="3" s="1"/>
  <c r="B33" i="3"/>
  <c r="C33" i="3" s="1"/>
  <c r="B103" i="3"/>
  <c r="C103" i="3" s="1"/>
  <c r="B111" i="3"/>
  <c r="C111" i="3" s="1"/>
  <c r="B212" i="3"/>
  <c r="C212" i="3" s="1"/>
  <c r="B78" i="3"/>
  <c r="C78" i="3" s="1"/>
  <c r="B83" i="3"/>
  <c r="C83" i="3" s="1"/>
  <c r="B17" i="3"/>
  <c r="C17" i="3" s="1"/>
  <c r="B14" i="3"/>
  <c r="C14" i="3" s="1"/>
  <c r="B90" i="3"/>
  <c r="C90" i="3" s="1"/>
  <c r="B104" i="3"/>
  <c r="C104" i="3" s="1"/>
  <c r="B60" i="3"/>
  <c r="C60" i="3" s="1"/>
  <c r="B27" i="3"/>
  <c r="C27" i="3" s="1"/>
  <c r="B22" i="3"/>
  <c r="C22" i="3" s="1"/>
  <c r="B89" i="3"/>
  <c r="C89" i="3" s="1"/>
  <c r="B158" i="3"/>
  <c r="C158" i="3" s="1"/>
  <c r="B176" i="3"/>
  <c r="C176" i="3" s="1"/>
  <c r="B208" i="3"/>
  <c r="C208" i="3" s="1"/>
  <c r="B172" i="3"/>
  <c r="C172" i="3" s="1"/>
  <c r="B198" i="3"/>
  <c r="C198" i="3" s="1"/>
  <c r="B45" i="3"/>
  <c r="C45" i="3" s="1"/>
  <c r="B125" i="3"/>
  <c r="C125" i="3" s="1"/>
  <c r="B137" i="3"/>
  <c r="C137" i="3" s="1"/>
  <c r="B70" i="3"/>
  <c r="C70" i="3" s="1"/>
  <c r="B134" i="3"/>
  <c r="C134" i="3" s="1"/>
  <c r="B10" i="3"/>
  <c r="C10" i="3" s="1"/>
  <c r="B161" i="3"/>
  <c r="C161" i="3" s="1"/>
  <c r="B174" i="3"/>
  <c r="C174" i="3" s="1"/>
  <c r="B94" i="3"/>
  <c r="C94" i="3" s="1"/>
  <c r="B21" i="3"/>
  <c r="C21" i="3" s="1"/>
  <c r="B34" i="3"/>
  <c r="C34" i="3" s="1"/>
  <c r="B150" i="3"/>
  <c r="C150" i="3" s="1"/>
  <c r="B101" i="3"/>
  <c r="C101" i="3" s="1"/>
  <c r="B105" i="3"/>
  <c r="C105" i="3" s="1"/>
  <c r="B160" i="3"/>
  <c r="C160" i="3" s="1"/>
  <c r="B13" i="3"/>
  <c r="C13" i="3" s="1"/>
  <c r="B42" i="3"/>
  <c r="C42" i="3" s="1"/>
  <c r="B44" i="3"/>
  <c r="C44" i="3" s="1"/>
  <c r="B24" i="3"/>
  <c r="C24" i="3" s="1"/>
  <c r="B16" i="3"/>
  <c r="C16" i="3" s="1"/>
  <c r="B59" i="3"/>
  <c r="C59" i="3" s="1"/>
  <c r="B167" i="3"/>
  <c r="C167" i="3" s="1"/>
  <c r="B153" i="3"/>
  <c r="C153" i="3" s="1"/>
  <c r="B132" i="3"/>
  <c r="C132" i="3" s="1"/>
  <c r="B182" i="3"/>
  <c r="C182" i="3" s="1"/>
  <c r="B175" i="3"/>
  <c r="C175" i="3" s="1"/>
  <c r="B196" i="3"/>
  <c r="C196" i="3" s="1"/>
  <c r="B193" i="3"/>
  <c r="C193" i="3" s="1"/>
  <c r="B141" i="3"/>
  <c r="C141" i="3" s="1"/>
  <c r="B126" i="3"/>
  <c r="C126" i="3" s="1"/>
  <c r="B157" i="3"/>
  <c r="C157" i="3" s="1"/>
  <c r="B85" i="3"/>
  <c r="C85" i="3" s="1"/>
  <c r="B131" i="3"/>
  <c r="C131" i="3" s="1"/>
  <c r="B72" i="3"/>
  <c r="C72" i="3" s="1"/>
  <c r="B15" i="3"/>
  <c r="C15" i="3" s="1"/>
  <c r="B81" i="3"/>
  <c r="C81" i="3" s="1"/>
  <c r="B189" i="3"/>
  <c r="C189" i="3" s="1"/>
  <c r="B144" i="3"/>
  <c r="C144" i="3" s="1"/>
  <c r="B186" i="3"/>
  <c r="C186" i="3" s="1"/>
  <c r="B88" i="3"/>
  <c r="C88" i="3" s="1"/>
  <c r="B37" i="3"/>
  <c r="C37" i="3" s="1"/>
  <c r="B155" i="3"/>
  <c r="C155" i="3" s="1"/>
  <c r="B178" i="3"/>
  <c r="C178" i="3" s="1"/>
  <c r="B146" i="3"/>
  <c r="C146" i="3" s="1"/>
  <c r="B100" i="3"/>
  <c r="C100" i="3" s="1"/>
  <c r="B181" i="3"/>
  <c r="C181" i="3" s="1"/>
  <c r="B121" i="3"/>
  <c r="C121" i="3" s="1"/>
  <c r="B202" i="3"/>
  <c r="C202" i="3" s="1"/>
  <c r="B139" i="3"/>
  <c r="C139" i="3" s="1"/>
  <c r="B165" i="3"/>
  <c r="C165" i="3" s="1"/>
  <c r="B39" i="3"/>
  <c r="C39" i="3" s="1"/>
  <c r="B135" i="3"/>
  <c r="C135" i="3" s="1"/>
  <c r="B41" i="3"/>
  <c r="C41" i="3" s="1"/>
  <c r="B69" i="3"/>
  <c r="C69" i="3" s="1"/>
  <c r="B145" i="3"/>
  <c r="C145" i="3" s="1"/>
  <c r="B187" i="3"/>
  <c r="C187" i="3" s="1"/>
  <c r="B149" i="3"/>
  <c r="C149" i="3" s="1"/>
  <c r="B143" i="3"/>
  <c r="C143" i="3" s="1"/>
  <c r="B185" i="3"/>
  <c r="C185" i="3" s="1"/>
  <c r="B102" i="3"/>
  <c r="C102" i="3" s="1"/>
  <c r="B209" i="3"/>
  <c r="C209" i="3" s="1"/>
  <c r="B205" i="3"/>
  <c r="C205" i="3" s="1"/>
  <c r="B195" i="3"/>
  <c r="C195" i="3" s="1"/>
  <c r="B51" i="3"/>
  <c r="C51" i="3" s="1"/>
  <c r="B54" i="3"/>
  <c r="C54" i="3" s="1"/>
  <c r="B47" i="3"/>
  <c r="C47" i="3" s="1"/>
  <c r="B31" i="3"/>
  <c r="C31" i="3" s="1"/>
  <c r="B190" i="3"/>
  <c r="C190" i="3" s="1"/>
  <c r="B177" i="3"/>
  <c r="C177" i="3" s="1"/>
  <c r="B151" i="3"/>
  <c r="C151" i="3" s="1"/>
  <c r="B99" i="3"/>
  <c r="C99" i="3" s="1"/>
  <c r="B107" i="3"/>
  <c r="C107" i="3" s="1"/>
  <c r="B204" i="3"/>
  <c r="C204" i="3" s="1"/>
  <c r="B197" i="3"/>
  <c r="C197" i="3" s="1"/>
  <c r="B130" i="3"/>
  <c r="C130" i="3" s="1"/>
  <c r="B163" i="3"/>
  <c r="C163" i="3" s="1"/>
  <c r="B55" i="3"/>
  <c r="C55" i="3" s="1"/>
  <c r="B19" i="3"/>
  <c r="C19" i="3" s="1"/>
  <c r="B128" i="3"/>
  <c r="C128" i="3" s="1"/>
  <c r="B113" i="3"/>
  <c r="C113" i="3" s="1"/>
  <c r="B57" i="3"/>
  <c r="C57" i="3" s="1"/>
  <c r="B26" i="3"/>
  <c r="C26" i="3" s="1"/>
  <c r="B11" i="3"/>
  <c r="C11" i="3" s="1"/>
  <c r="B123" i="3"/>
  <c r="C123" i="3" s="1"/>
  <c r="B170" i="3"/>
  <c r="C170" i="3" s="1"/>
  <c r="B147" i="3"/>
  <c r="C147" i="3" s="1"/>
  <c r="B188" i="3"/>
  <c r="C188" i="3" s="1"/>
  <c r="B76" i="3"/>
  <c r="C76" i="3" s="1"/>
  <c r="B194" i="3"/>
  <c r="C194" i="3" s="1"/>
  <c r="B109" i="3"/>
  <c r="C109" i="3" s="1"/>
  <c r="B62" i="3"/>
  <c r="C62" i="3" s="1"/>
  <c r="B152" i="3"/>
  <c r="C152" i="3" s="1"/>
  <c r="B203" i="3"/>
  <c r="C203" i="3" s="1"/>
  <c r="B86" i="3"/>
  <c r="C86" i="3" s="1"/>
  <c r="B64" i="3"/>
  <c r="C64" i="3" s="1"/>
  <c r="B211" i="3"/>
  <c r="C211" i="3" s="1"/>
  <c r="B166" i="3"/>
  <c r="C166" i="3" s="1"/>
  <c r="B183" i="3"/>
  <c r="C183" i="3" s="1"/>
  <c r="B106" i="3"/>
  <c r="C106" i="3" s="1"/>
  <c r="B201" i="3"/>
  <c r="C201" i="3" s="1"/>
  <c r="B93" i="3"/>
  <c r="C93" i="3" s="1"/>
  <c r="B127" i="3"/>
  <c r="C127" i="3" s="1"/>
  <c r="B214" i="3"/>
  <c r="C214" i="3" s="1"/>
  <c r="B68" i="3"/>
  <c r="C68" i="3" s="1"/>
  <c r="B29" i="3"/>
  <c r="C29" i="3" s="1"/>
  <c r="B82" i="3"/>
  <c r="C82" i="3" s="1"/>
  <c r="B136" i="3"/>
  <c r="C136" i="3" s="1"/>
  <c r="V43" i="3" l="1"/>
  <c r="V216" i="3" s="1"/>
  <c r="Y43" i="3"/>
  <c r="Y216" i="3" s="1"/>
  <c r="W43" i="3"/>
  <c r="W216" i="3" s="1"/>
  <c r="X43" i="3"/>
  <c r="X216" i="3" s="1"/>
</calcChain>
</file>

<file path=xl/sharedStrings.xml><?xml version="1.0" encoding="utf-8"?>
<sst xmlns="http://schemas.openxmlformats.org/spreadsheetml/2006/main" count="2684" uniqueCount="792">
  <si>
    <t>Participant</t>
  </si>
  <si>
    <t>Identifier</t>
  </si>
  <si>
    <t>Location (MPID)</t>
  </si>
  <si>
    <t>UNCA</t>
  </si>
  <si>
    <t>0000001511</t>
  </si>
  <si>
    <t>0000006711</t>
  </si>
  <si>
    <t>0000022911</t>
  </si>
  <si>
    <t>0000025611</t>
  </si>
  <si>
    <t>0000027711</t>
  </si>
  <si>
    <t>0000034911</t>
  </si>
  <si>
    <t>0000038511</t>
  </si>
  <si>
    <t>0000039611</t>
  </si>
  <si>
    <t>0000045411</t>
  </si>
  <si>
    <t>0000065911</t>
  </si>
  <si>
    <t>0000089511</t>
  </si>
  <si>
    <t>APL</t>
  </si>
  <si>
    <t>311S033N</t>
  </si>
  <si>
    <t>321S009N</t>
  </si>
  <si>
    <t>325S009N</t>
  </si>
  <si>
    <t>372S025N</t>
  </si>
  <si>
    <t>APC</t>
  </si>
  <si>
    <t>BCHIMP</t>
  </si>
  <si>
    <t>APF</t>
  </si>
  <si>
    <t>AFG1TX</t>
  </si>
  <si>
    <t>EEC</t>
  </si>
  <si>
    <t>AKE1</t>
  </si>
  <si>
    <t>ANC</t>
  </si>
  <si>
    <t>ANC1</t>
  </si>
  <si>
    <t>BCHEXP</t>
  </si>
  <si>
    <t>VQW</t>
  </si>
  <si>
    <t>ARD1</t>
  </si>
  <si>
    <t>TAU</t>
  </si>
  <si>
    <t>BAR</t>
  </si>
  <si>
    <t>TCN</t>
  </si>
  <si>
    <t>BCR2</t>
  </si>
  <si>
    <t>BCRK</t>
  </si>
  <si>
    <t>BIG</t>
  </si>
  <si>
    <t>BPW</t>
  </si>
  <si>
    <t>ALPL</t>
  </si>
  <si>
    <t>BR3</t>
  </si>
  <si>
    <t>BR4</t>
  </si>
  <si>
    <t>BALP</t>
  </si>
  <si>
    <t>BR5</t>
  </si>
  <si>
    <t>ENMP</t>
  </si>
  <si>
    <t>BRA</t>
  </si>
  <si>
    <t>BSRW</t>
  </si>
  <si>
    <t>BSR1</t>
  </si>
  <si>
    <t>BTR1</t>
  </si>
  <si>
    <t>CAS</t>
  </si>
  <si>
    <t>CAEC</t>
  </si>
  <si>
    <t>CES1</t>
  </si>
  <si>
    <t>CES1/CES2</t>
  </si>
  <si>
    <t>CES2</t>
  </si>
  <si>
    <t>ICPL</t>
  </si>
  <si>
    <t>CHIN</t>
  </si>
  <si>
    <t>ENC2</t>
  </si>
  <si>
    <t>CL01</t>
  </si>
  <si>
    <t>CMH</t>
  </si>
  <si>
    <t>CMH1</t>
  </si>
  <si>
    <t>CNRL</t>
  </si>
  <si>
    <t>CNR5</t>
  </si>
  <si>
    <t>CR1</t>
  </si>
  <si>
    <t>CRE3</t>
  </si>
  <si>
    <t>CRR</t>
  </si>
  <si>
    <t>CRR1</t>
  </si>
  <si>
    <t>EGPI</t>
  </si>
  <si>
    <t>CRS1</t>
  </si>
  <si>
    <t>CRS2</t>
  </si>
  <si>
    <t>CRS3</t>
  </si>
  <si>
    <t>CWPI</t>
  </si>
  <si>
    <t>CRWD</t>
  </si>
  <si>
    <t>CAWP</t>
  </si>
  <si>
    <t>120SIMP</t>
  </si>
  <si>
    <t>SPCIMP</t>
  </si>
  <si>
    <t>SPCEXP</t>
  </si>
  <si>
    <t>DAIS</t>
  </si>
  <si>
    <t>DAI1</t>
  </si>
  <si>
    <t>DOW</t>
  </si>
  <si>
    <t>DOWGEN15M</t>
  </si>
  <si>
    <t>BOWA</t>
  </si>
  <si>
    <t>DRW1</t>
  </si>
  <si>
    <t>ERPS</t>
  </si>
  <si>
    <t>EAGL</t>
  </si>
  <si>
    <t>ENCV</t>
  </si>
  <si>
    <t>EC01</t>
  </si>
  <si>
    <t>EC04</t>
  </si>
  <si>
    <t>ENCR</t>
  </si>
  <si>
    <t>ECBC</t>
  </si>
  <si>
    <t>ECSK</t>
  </si>
  <si>
    <t>EEMI</t>
  </si>
  <si>
    <t>EEBC</t>
  </si>
  <si>
    <t>EEXB</t>
  </si>
  <si>
    <t>EGCP</t>
  </si>
  <si>
    <t>EGC1</t>
  </si>
  <si>
    <t>EMXB</t>
  </si>
  <si>
    <t>ECLP</t>
  </si>
  <si>
    <t>ENC1</t>
  </si>
  <si>
    <t>ENC3</t>
  </si>
  <si>
    <t>TCES</t>
  </si>
  <si>
    <t>ESBC</t>
  </si>
  <si>
    <t>ESXB</t>
  </si>
  <si>
    <t>PWX</t>
  </si>
  <si>
    <t>FNG1</t>
  </si>
  <si>
    <t>GHO</t>
  </si>
  <si>
    <t>CPW</t>
  </si>
  <si>
    <t>GN1</t>
  </si>
  <si>
    <t>GN2</t>
  </si>
  <si>
    <t>EPDG</t>
  </si>
  <si>
    <t>GN3</t>
  </si>
  <si>
    <t>CFPL</t>
  </si>
  <si>
    <t>GPEC</t>
  </si>
  <si>
    <t>TAC3</t>
  </si>
  <si>
    <t>GWW1</t>
  </si>
  <si>
    <t>HWP</t>
  </si>
  <si>
    <t>HAL1</t>
  </si>
  <si>
    <t>MPLP</t>
  </si>
  <si>
    <t>HRM</t>
  </si>
  <si>
    <t>HSH</t>
  </si>
  <si>
    <t>IEW1</t>
  </si>
  <si>
    <t>IEW2</t>
  </si>
  <si>
    <t>INT</t>
  </si>
  <si>
    <t>ESSO</t>
  </si>
  <si>
    <t>IOR1</t>
  </si>
  <si>
    <t>IOR3</t>
  </si>
  <si>
    <t>IORV</t>
  </si>
  <si>
    <t>KAN</t>
  </si>
  <si>
    <t>KH1</t>
  </si>
  <si>
    <t>KH2</t>
  </si>
  <si>
    <t>TAKH</t>
  </si>
  <si>
    <t>KH3</t>
  </si>
  <si>
    <t>KHW</t>
  </si>
  <si>
    <t>KHW1</t>
  </si>
  <si>
    <t>MANH</t>
  </si>
  <si>
    <t>MASK</t>
  </si>
  <si>
    <t>MEGE</t>
  </si>
  <si>
    <t>MEG1</t>
  </si>
  <si>
    <t>MAGE</t>
  </si>
  <si>
    <t>SCE</t>
  </si>
  <si>
    <t>MKR1</t>
  </si>
  <si>
    <t>MKRC</t>
  </si>
  <si>
    <t>MSCG</t>
  </si>
  <si>
    <t>MOBC</t>
  </si>
  <si>
    <t>MOMT</t>
  </si>
  <si>
    <t>MOXB</t>
  </si>
  <si>
    <t>GPWF</t>
  </si>
  <si>
    <t>NEP1</t>
  </si>
  <si>
    <t>APNC</t>
  </si>
  <si>
    <t>NOVAGEN15M</t>
  </si>
  <si>
    <t>NPC</t>
  </si>
  <si>
    <t>NPC1</t>
  </si>
  <si>
    <t>GPI</t>
  </si>
  <si>
    <t>NPP1</t>
  </si>
  <si>
    <t>NRG</t>
  </si>
  <si>
    <t>NRG3</t>
  </si>
  <si>
    <t>NXI</t>
  </si>
  <si>
    <t>NX01</t>
  </si>
  <si>
    <t>NX02</t>
  </si>
  <si>
    <t>CUPC</t>
  </si>
  <si>
    <t>OMRH</t>
  </si>
  <si>
    <t>OWFL</t>
  </si>
  <si>
    <t>OWF1</t>
  </si>
  <si>
    <t>PH1</t>
  </si>
  <si>
    <t>PKNE</t>
  </si>
  <si>
    <t>POC</t>
  </si>
  <si>
    <t>ACRL</t>
  </si>
  <si>
    <t>PR1</t>
  </si>
  <si>
    <t>PW20</t>
  </si>
  <si>
    <t>PWBC</t>
  </si>
  <si>
    <t>RB5</t>
  </si>
  <si>
    <t>REMC</t>
  </si>
  <si>
    <t>REBC</t>
  </si>
  <si>
    <t>RESK</t>
  </si>
  <si>
    <t>RL1</t>
  </si>
  <si>
    <t>RUN</t>
  </si>
  <si>
    <t>RYMD</t>
  </si>
  <si>
    <t>SCL</t>
  </si>
  <si>
    <t>SCL1</t>
  </si>
  <si>
    <t>SCR</t>
  </si>
  <si>
    <t>SCR1</t>
  </si>
  <si>
    <t>SEPI</t>
  </si>
  <si>
    <t>SCR2</t>
  </si>
  <si>
    <t>SCR3</t>
  </si>
  <si>
    <t>TAC4</t>
  </si>
  <si>
    <t>SCR4</t>
  </si>
  <si>
    <t>SHEL</t>
  </si>
  <si>
    <t>SCTG</t>
  </si>
  <si>
    <t>SD1</t>
  </si>
  <si>
    <t>SD2</t>
  </si>
  <si>
    <t>ASTC</t>
  </si>
  <si>
    <t>SD3</t>
  </si>
  <si>
    <t>SD4</t>
  </si>
  <si>
    <t>SD5</t>
  </si>
  <si>
    <t>EPPA</t>
  </si>
  <si>
    <t>SD6</t>
  </si>
  <si>
    <t>SH1</t>
  </si>
  <si>
    <t>SH2</t>
  </si>
  <si>
    <t>CECI</t>
  </si>
  <si>
    <t>SHBC</t>
  </si>
  <si>
    <t>SHCG</t>
  </si>
  <si>
    <t>SHXB</t>
  </si>
  <si>
    <t>WFML</t>
  </si>
  <si>
    <t>SLP1</t>
  </si>
  <si>
    <t>NESI</t>
  </si>
  <si>
    <t>SPBC</t>
  </si>
  <si>
    <t>SPR</t>
  </si>
  <si>
    <t>SPSK</t>
  </si>
  <si>
    <t>SPX7</t>
  </si>
  <si>
    <t>SPXA</t>
  </si>
  <si>
    <t>TAB1</t>
  </si>
  <si>
    <t>TAC2</t>
  </si>
  <si>
    <t>TAY1</t>
  </si>
  <si>
    <t>TC01</t>
  </si>
  <si>
    <t>TC02</t>
  </si>
  <si>
    <t>TEN</t>
  </si>
  <si>
    <t>TEBC</t>
  </si>
  <si>
    <t>TEE1</t>
  </si>
  <si>
    <t>THS</t>
  </si>
  <si>
    <t>TEC</t>
  </si>
  <si>
    <t>TPCI</t>
  </si>
  <si>
    <t>VVW1</t>
  </si>
  <si>
    <t>VVW2</t>
  </si>
  <si>
    <t>INPR</t>
  </si>
  <si>
    <t>WEY1</t>
  </si>
  <si>
    <t>WEYR</t>
  </si>
  <si>
    <t>Index</t>
  </si>
  <si>
    <t>Module C Adjustment Charge (Refund), $</t>
  </si>
  <si>
    <t>Total Module C Adjustments Charges (Refunds), $</t>
  </si>
  <si>
    <t>CRE1</t>
  </si>
  <si>
    <t>CRE2</t>
  </si>
  <si>
    <t>EPDA</t>
  </si>
  <si>
    <t>PPLE</t>
  </si>
  <si>
    <t>PW41</t>
  </si>
  <si>
    <t>PWSK</t>
  </si>
  <si>
    <t>RB1</t>
  </si>
  <si>
    <t>RB2</t>
  </si>
  <si>
    <t>RB3</t>
  </si>
  <si>
    <t>REXS</t>
  </si>
  <si>
    <t>TESK</t>
  </si>
  <si>
    <t>0000079301</t>
  </si>
  <si>
    <t>321S033</t>
  </si>
  <si>
    <t>CHD</t>
  </si>
  <si>
    <t>PCES</t>
  </si>
  <si>
    <t>REMT</t>
  </si>
  <si>
    <t>REXB</t>
  </si>
  <si>
    <t>AP00</t>
  </si>
  <si>
    <t>ST1</t>
  </si>
  <si>
    <t>ST2</t>
  </si>
  <si>
    <t>UNCA.0000001511</t>
  </si>
  <si>
    <t>UNCA.0000006711</t>
  </si>
  <si>
    <t>UNCA.0000022911</t>
  </si>
  <si>
    <t>UNCA.0000025611</t>
  </si>
  <si>
    <t>UNCA.0000027711</t>
  </si>
  <si>
    <t>UNCA.0000034911</t>
  </si>
  <si>
    <t>UNCA.0000038511</t>
  </si>
  <si>
    <t>UNCA.0000039611</t>
  </si>
  <si>
    <t>UNCA.0000045411</t>
  </si>
  <si>
    <t>UNCA.0000065911</t>
  </si>
  <si>
    <t>UNCA.0000089511</t>
  </si>
  <si>
    <t>APL.311S033N</t>
  </si>
  <si>
    <t>APL.321S009N</t>
  </si>
  <si>
    <t>APL.325S009N</t>
  </si>
  <si>
    <t>APL.372S025N</t>
  </si>
  <si>
    <t>APC.BCHIMP</t>
  </si>
  <si>
    <t>APF.AFG1TX</t>
  </si>
  <si>
    <t>EEC.AKE1</t>
  </si>
  <si>
    <t>ANC.ANC1</t>
  </si>
  <si>
    <t>APC.BCHEXP</t>
  </si>
  <si>
    <t>VQW.ARD1</t>
  </si>
  <si>
    <t>TAU.BAR</t>
  </si>
  <si>
    <t>TCN.BCR2</t>
  </si>
  <si>
    <t>TCN.BCRK</t>
  </si>
  <si>
    <t>TAU.BIG</t>
  </si>
  <si>
    <t>TAU.BPW</t>
  </si>
  <si>
    <t>ALPL.BR3</t>
  </si>
  <si>
    <t>ALPL.BR4</t>
  </si>
  <si>
    <t>BALP.BR5</t>
  </si>
  <si>
    <t>ENMP.BR5</t>
  </si>
  <si>
    <t>TAU.BRA</t>
  </si>
  <si>
    <t>BSRW.BSR1</t>
  </si>
  <si>
    <t>VQW.BTR1</t>
  </si>
  <si>
    <t>TAU.CAS</t>
  </si>
  <si>
    <t>ICPL.CHIN</t>
  </si>
  <si>
    <t>ENC2.CL01</t>
  </si>
  <si>
    <t>CMH.CMH1</t>
  </si>
  <si>
    <t>CNRL.CNR5</t>
  </si>
  <si>
    <t>VQW.CR1</t>
  </si>
  <si>
    <t>VQW.CRE3</t>
  </si>
  <si>
    <t>CRR.CRR1</t>
  </si>
  <si>
    <t>EGPI.CRS1</t>
  </si>
  <si>
    <t>EGPI.CRS2</t>
  </si>
  <si>
    <t>EGPI.CRS3</t>
  </si>
  <si>
    <t>CWPI.CRWD</t>
  </si>
  <si>
    <t>CAWP.BCHIMP</t>
  </si>
  <si>
    <t>CAWP.120SIMP</t>
  </si>
  <si>
    <t>CAWP.SPCIMP</t>
  </si>
  <si>
    <t>CAWP.BCHEXP</t>
  </si>
  <si>
    <t>CAWP.SPCEXP</t>
  </si>
  <si>
    <t>DAIS.DAI1</t>
  </si>
  <si>
    <t>DOW.DOWGEN15M</t>
  </si>
  <si>
    <t>BOWA.DRW1</t>
  </si>
  <si>
    <t>ERPS.EAGL</t>
  </si>
  <si>
    <t>ENCV.EC01</t>
  </si>
  <si>
    <t>ENC2.EC04</t>
  </si>
  <si>
    <t>ENCR.BCHIMP</t>
  </si>
  <si>
    <t>ENCR.120SIMP</t>
  </si>
  <si>
    <t>ENCR.SPCIMP</t>
  </si>
  <si>
    <t>EEMI.BCHIMP</t>
  </si>
  <si>
    <t>EEMI.BCHEXP</t>
  </si>
  <si>
    <t>EGCP.EGC1</t>
  </si>
  <si>
    <t>ENCR.BCHEXP</t>
  </si>
  <si>
    <t>ECLP.ENC1</t>
  </si>
  <si>
    <t>ECLP.ENC2</t>
  </si>
  <si>
    <t>ECLP.ENC3</t>
  </si>
  <si>
    <t>TCES.BCHIMP</t>
  </si>
  <si>
    <t>TCES.120SIMP</t>
  </si>
  <si>
    <t>TCES.BCHEXP</t>
  </si>
  <si>
    <t>PWX.FNG1</t>
  </si>
  <si>
    <t>TAU.GHO</t>
  </si>
  <si>
    <t>CPW.GN1</t>
  </si>
  <si>
    <t>CPW.GN2</t>
  </si>
  <si>
    <t>EPDG.GN3</t>
  </si>
  <si>
    <t>CFPL.GPEC</t>
  </si>
  <si>
    <t>TAC3.GWW1</t>
  </si>
  <si>
    <t>HWP.HAL1</t>
  </si>
  <si>
    <t>MPLP.HRM</t>
  </si>
  <si>
    <t>TAU.HSH</t>
  </si>
  <si>
    <t>VQW.IEW1</t>
  </si>
  <si>
    <t>VQW.IEW2</t>
  </si>
  <si>
    <t>TAU.INT</t>
  </si>
  <si>
    <t>ESSO.IOR1</t>
  </si>
  <si>
    <t>ESSO.IOR3</t>
  </si>
  <si>
    <t>IORV.IOR3</t>
  </si>
  <si>
    <t>TAU.KAN</t>
  </si>
  <si>
    <t>EEC.KH1</t>
  </si>
  <si>
    <t>EEC.KH2</t>
  </si>
  <si>
    <t>TAKH.KH3</t>
  </si>
  <si>
    <t>KHW.KHW1</t>
  </si>
  <si>
    <t>MANH.SPCIMP</t>
  </si>
  <si>
    <t>MEGE.MEG1</t>
  </si>
  <si>
    <t>MAGE.BCHEXP</t>
  </si>
  <si>
    <t>SCE.MKR1</t>
  </si>
  <si>
    <t>TCN.MKRC</t>
  </si>
  <si>
    <t>MSCG.BCHIMP</t>
  </si>
  <si>
    <t>MSCG.120SIMP</t>
  </si>
  <si>
    <t>MSCG.BCHEXP</t>
  </si>
  <si>
    <t>MSCG.SPCEXP</t>
  </si>
  <si>
    <t>GPWF.NEP1</t>
  </si>
  <si>
    <t>APNC.NOVAGEN15M</t>
  </si>
  <si>
    <t>NPC.NPC1</t>
  </si>
  <si>
    <t>GPI.NPP1</t>
  </si>
  <si>
    <t>NRG.NRG3</t>
  </si>
  <si>
    <t>NXI.NX01</t>
  </si>
  <si>
    <t>NXI.NX02</t>
  </si>
  <si>
    <t>CUPC.OMRH</t>
  </si>
  <si>
    <t>OWFL.OWF1</t>
  </si>
  <si>
    <t>CUPC.PH1</t>
  </si>
  <si>
    <t>CWPI.PKNE</t>
  </si>
  <si>
    <t>TAU.POC</t>
  </si>
  <si>
    <t>ACRL.PR1</t>
  </si>
  <si>
    <t>PWX.BCHEXP</t>
  </si>
  <si>
    <t>PWX.BCHIMP</t>
  </si>
  <si>
    <t>CUPC.RB5</t>
  </si>
  <si>
    <t>REMC.BCHIMP</t>
  </si>
  <si>
    <t>REMC.SPCIMP</t>
  </si>
  <si>
    <t>CUPC.RL1</t>
  </si>
  <si>
    <t>TAU.RUN</t>
  </si>
  <si>
    <t>ICPL.RYMD</t>
  </si>
  <si>
    <t>SCL.SCL1</t>
  </si>
  <si>
    <t>SCR.SCR1</t>
  </si>
  <si>
    <t>SEPI.SCR2</t>
  </si>
  <si>
    <t>SEPI.SCR3</t>
  </si>
  <si>
    <t>TAC4.SCR4</t>
  </si>
  <si>
    <t>SHEL.SCTG</t>
  </si>
  <si>
    <t>BALP.SD1</t>
  </si>
  <si>
    <t>TCN.SD1</t>
  </si>
  <si>
    <t>BALP.SD2</t>
  </si>
  <si>
    <t>TCN.SD2</t>
  </si>
  <si>
    <t>ASTC.SD3</t>
  </si>
  <si>
    <t>BALP.SD3</t>
  </si>
  <si>
    <t>ASTC.SD4</t>
  </si>
  <si>
    <t>BALP.SD4</t>
  </si>
  <si>
    <t>BALP.SD5</t>
  </si>
  <si>
    <t>EPPA.SD5</t>
  </si>
  <si>
    <t>BALP.SD6</t>
  </si>
  <si>
    <t>EPPA.SD6</t>
  </si>
  <si>
    <t>BALP.SH1</t>
  </si>
  <si>
    <t>TCN.SH1</t>
  </si>
  <si>
    <t>BALP.SH2</t>
  </si>
  <si>
    <t>TCN.SH2</t>
  </si>
  <si>
    <t>CECI.BCHIMP</t>
  </si>
  <si>
    <t>SHEL.SHCG</t>
  </si>
  <si>
    <t>CECI.BCHEXP</t>
  </si>
  <si>
    <t>WFML.SLP1</t>
  </si>
  <si>
    <t>NESI.BCHIMP</t>
  </si>
  <si>
    <t>TAU.SPR</t>
  </si>
  <si>
    <t>NESI.SPCIMP</t>
  </si>
  <si>
    <t>NESI.BCHEXP</t>
  </si>
  <si>
    <t>NESI.SPCEXP</t>
  </si>
  <si>
    <t>EEC.TAB1</t>
  </si>
  <si>
    <t>TAC2.TAY1</t>
  </si>
  <si>
    <t>TCN.TC01</t>
  </si>
  <si>
    <t>TCN.TC02</t>
  </si>
  <si>
    <t>TEN.BCHIMP</t>
  </si>
  <si>
    <t>TEN.BCHEXP</t>
  </si>
  <si>
    <t>TEN.120SIMP</t>
  </si>
  <si>
    <t>TAU.THS</t>
  </si>
  <si>
    <t>TEC.SPCEXP</t>
  </si>
  <si>
    <t>TPCI.SPCEXP</t>
  </si>
  <si>
    <t>CUPC.VVW1</t>
  </si>
  <si>
    <t>CUPC.VVW2</t>
  </si>
  <si>
    <t>INPR.WEY1</t>
  </si>
  <si>
    <t>WEYR.WEY1</t>
  </si>
  <si>
    <t>CWPI.CRE1</t>
  </si>
  <si>
    <t>CWPI.CRE2</t>
  </si>
  <si>
    <t>EPDA.ENC1</t>
  </si>
  <si>
    <t>EPDA.ENC2</t>
  </si>
  <si>
    <t>EPDA.ENC3</t>
  </si>
  <si>
    <t>PPLE.120SIMP</t>
  </si>
  <si>
    <t>NXI.GWW1</t>
  </si>
  <si>
    <t>MAGE.120SIMP</t>
  </si>
  <si>
    <t>MAGE.SPCIMP</t>
  </si>
  <si>
    <t>MAGE.SPCEXP</t>
  </si>
  <si>
    <t>PWX.SPCEXP</t>
  </si>
  <si>
    <t>PWX.120SIMP</t>
  </si>
  <si>
    <t>PWX.SPCIMP</t>
  </si>
  <si>
    <t>CUPC.RB1</t>
  </si>
  <si>
    <t>CUPC.RB2</t>
  </si>
  <si>
    <t>CUPC.RB3</t>
  </si>
  <si>
    <t>REMC.SPCEXP</t>
  </si>
  <si>
    <t>SEPI.SCR4</t>
  </si>
  <si>
    <t>TEN.SPCIMP</t>
  </si>
  <si>
    <t>UNCA.0000079301</t>
  </si>
  <si>
    <t>APL.321S033</t>
  </si>
  <si>
    <t>CHD.CRE1</t>
  </si>
  <si>
    <t>CHD.CRE2</t>
  </si>
  <si>
    <t>PCES.EC01</t>
  </si>
  <si>
    <t>REMC.120SIMP</t>
  </si>
  <si>
    <t>REMC.BCHEXP</t>
  </si>
  <si>
    <t>AP00.ST1</t>
  </si>
  <si>
    <t>AP00.ST2</t>
  </si>
  <si>
    <t>TPCI.120SIMP</t>
  </si>
  <si>
    <t>Facility Name</t>
  </si>
  <si>
    <t>FortisAlberta Reversing POD - Fort Macleod (15S)</t>
  </si>
  <si>
    <t>FortisAlberta Reversing POD - Stirling (67S)</t>
  </si>
  <si>
    <t>FortisAlberta Reversing POD - Glenwood (229S)</t>
  </si>
  <si>
    <t>FortisAlberta Reversing POD - Harmattan (256S)</t>
  </si>
  <si>
    <t>FortisAlberta Reversing POD - Stavely (349S)</t>
  </si>
  <si>
    <t>FortisAlberta Reversing POD - Spring Coulee (385S)</t>
  </si>
  <si>
    <t>FortisAlberta Reversing POD - Pincher Creek (396S)</t>
  </si>
  <si>
    <t>FortisAlberta Reversing POD - Buck Lake (454S)</t>
  </si>
  <si>
    <t>FortisAlberta Reversing POD - Pegasus (659S)</t>
  </si>
  <si>
    <t>FortisAlberta DOS - Cochrane EV Partnership (793S)</t>
  </si>
  <si>
    <t>ATCO Electric Reversing POD - Carmon (830S)</t>
  </si>
  <si>
    <t>ATCO Electric DOS - Daishowa-Marubeni (839S)</t>
  </si>
  <si>
    <t>ATCO Electric Reversing POD - Lindbergh (969S)</t>
  </si>
  <si>
    <t>APF Athabasca</t>
  </si>
  <si>
    <t>McBride Lake Wind Facility</t>
  </si>
  <si>
    <t>Alberta Newsprint</t>
  </si>
  <si>
    <t>Ardenville Wind Facility</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</si>
  <si>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</si>
  <si>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</si>
  <si>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</si>
  <si>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</si>
  <si>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</si>
  <si>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</si>
  <si>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</si>
  <si>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</si>
  <si>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</si>
  <si>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</si>
  <si>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</si>
  <si>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</si>
  <si>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Chin Chute Hydro Facility</t>
  </si>
  <si>
    <t>City of Medicine Hat</t>
  </si>
  <si>
    <t>CNRL Horizon Industrial System</t>
  </si>
  <si>
    <t>Castle River #1 Wind Facility</t>
  </si>
  <si>
    <t>Cowley Ridge Expansion #1 Wind Facility</t>
  </si>
  <si>
    <t>Cowley Ridge Expansion #2 Wind Facility</t>
  </si>
  <si>
    <t>Crossfield Energy Centre #1</t>
  </si>
  <si>
    <t>Crossfield Energy Centre #2</t>
  </si>
  <si>
    <t>Crossfield Energy Centre #3</t>
  </si>
  <si>
    <t>Cowley Ridge Phase 2 Wind Facility</t>
  </si>
  <si>
    <t>Daishowa-Marubeni</t>
  </si>
  <si>
    <t>Dow Hydrocarbon Industrial Complex</t>
  </si>
  <si>
    <t>Drywood #1</t>
  </si>
  <si>
    <t>Cavalier</t>
  </si>
  <si>
    <t>Foster Creek Industrial System</t>
  </si>
  <si>
    <t>Shepard</t>
  </si>
  <si>
    <t>Clover Bar #1</t>
  </si>
  <si>
    <t>Clover Bar #2</t>
  </si>
  <si>
    <t>Clover Bar #3</t>
  </si>
  <si>
    <t>Fort Nelson</t>
  </si>
  <si>
    <t>Ghost Hydro Facility</t>
  </si>
  <si>
    <t>Genesee #1</t>
  </si>
  <si>
    <t>Genesee #2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</si>
  <si>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</si>
  <si>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</si>
  <si>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</si>
  <si>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</si>
  <si>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</si>
  <si>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</si>
  <si>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</si>
  <si>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</si>
  <si>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</si>
  <si>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Kearl Oil Sands Industrial System</t>
  </si>
  <si>
    <t>Kananaskis Hydro Facility</t>
  </si>
  <si>
    <t>Keephills #1</t>
  </si>
  <si>
    <t>Keephills #2</t>
  </si>
  <si>
    <t>Keephills #3</t>
  </si>
  <si>
    <t>Kettles Hill Wind Facility</t>
  </si>
  <si>
    <t>MEG Christina Lake Industrial System</t>
  </si>
  <si>
    <t>Muskeg River Industrial System</t>
  </si>
  <si>
    <t>MacKay River Industrial System</t>
  </si>
  <si>
    <t>Ghost Pine Wind Facility</t>
  </si>
  <si>
    <t>Joffre Industrial System</t>
  </si>
  <si>
    <t>Northstone Power</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</si>
  <si>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</si>
  <si>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</si>
  <si>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</si>
  <si>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</si>
  <si>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</si>
  <si>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</si>
  <si>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</si>
  <si>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</si>
  <si>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</si>
  <si>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#1</t>
  </si>
  <si>
    <t>Rainbow #2</t>
  </si>
  <si>
    <t>Rainbow #3</t>
  </si>
  <si>
    <t>Rainbow #5</t>
  </si>
  <si>
    <t>Rainbow Lake #1</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</si>
  <si>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</si>
  <si>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</si>
  <si>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</si>
  <si>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</si>
  <si>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</si>
  <si>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</si>
  <si>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</si>
  <si>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</si>
  <si>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</si>
  <si>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</si>
  <si>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</si>
  <si>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</si>
  <si>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</si>
  <si>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</si>
  <si>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Sheerness #1</t>
  </si>
  <si>
    <t>Sheerness #2</t>
  </si>
  <si>
    <t>Shell Caroline</t>
  </si>
  <si>
    <t>Spray Hydro Facility</t>
  </si>
  <si>
    <t>Sturgeon #1</t>
  </si>
  <si>
    <t>Sturgeon #2</t>
  </si>
  <si>
    <t>Taber Wind Facility</t>
  </si>
  <si>
    <t>Taylor Hydro Facility</t>
  </si>
  <si>
    <t>Carseland Industrial System</t>
  </si>
  <si>
    <t>Redwater Industrial System</t>
  </si>
  <si>
    <t>Three Sisters Hydro Plant</t>
  </si>
  <si>
    <t>Valleyview #1</t>
  </si>
  <si>
    <t>Valleyview #2</t>
  </si>
  <si>
    <t>Weyerhaeuser</t>
  </si>
  <si>
    <t>Alberta-BC Intertie - Export</t>
  </si>
  <si>
    <t>Alberta-BC Intertie - Import</t>
  </si>
  <si>
    <t>Alberta-Montana Intertie - Import</t>
  </si>
  <si>
    <t>Alberta-Saskatchewan Intertie - Export</t>
  </si>
  <si>
    <t>Alberta-Saskatchewan Intertie - Import</t>
  </si>
  <si>
    <t>Canadian Natural Resources Ltd.</t>
  </si>
  <si>
    <t>Alberta Power (2000) Ltd.</t>
  </si>
  <si>
    <t>Alberta Newsprint Company</t>
  </si>
  <si>
    <t>ATCO Power Canada Ltd.</t>
  </si>
  <si>
    <t>Alberta-Pacific Forest Industries Inc.</t>
  </si>
  <si>
    <t>ATCO Electric Ltd.</t>
  </si>
  <si>
    <t>ASTC Power Partnership</t>
  </si>
  <si>
    <t>Balancing Pool</t>
  </si>
  <si>
    <t>BowArk Energy Ltd.</t>
  </si>
  <si>
    <t>EDF EN Canada Development Inc.</t>
  </si>
  <si>
    <t>Calgary Energy Centre No. 2 Inc.</t>
  </si>
  <si>
    <t>Canadian Wood Products - Montreal Inc.</t>
  </si>
  <si>
    <t>Shell Energy North America (Canada) Inc.</t>
  </si>
  <si>
    <t>Canadian Forest Products Ltd.</t>
  </si>
  <si>
    <t>Canadian Hydro Developers Inc.</t>
  </si>
  <si>
    <t>Capital Power LP</t>
  </si>
  <si>
    <t>Enel Alberta Wind Inc.</t>
  </si>
  <si>
    <t>Cowley Ridge Wind Power Inc.</t>
  </si>
  <si>
    <t>Daishowa-Marubeni Int. Ltd.</t>
  </si>
  <si>
    <t>Dow Chemical Canada ULC</t>
  </si>
  <si>
    <t>Capital Power (CBEC) L.P.</t>
  </si>
  <si>
    <t>ENMAX Energy Corporation</t>
  </si>
  <si>
    <t>ENMAX Energy Marketing Inc.</t>
  </si>
  <si>
    <t>ENMAX Shepard Services Inc.</t>
  </si>
  <si>
    <t>ENMAX Generation Portfolio Inc.</t>
  </si>
  <si>
    <t>Cenovus FCCL Ltd.</t>
  </si>
  <si>
    <t>CP Energy Marketing L.P.</t>
  </si>
  <si>
    <t>ENMAX Cavalier LP</t>
  </si>
  <si>
    <t>ENMAX PPA Management Inc.</t>
  </si>
  <si>
    <t>Capital Power (Alberta) LP</t>
  </si>
  <si>
    <t>Capital Power (G3) Limited Partnership</t>
  </si>
  <si>
    <t>Capital Power PPA Management Inc.</t>
  </si>
  <si>
    <t>Whitecourt Power Ltd.</t>
  </si>
  <si>
    <t>Imperial Oil Resources</t>
  </si>
  <si>
    <t>Grande Prairie Generation Inc.</t>
  </si>
  <si>
    <t>Ghost Pine Windfarm, LP</t>
  </si>
  <si>
    <t>Halkirk I Wind Project LP</t>
  </si>
  <si>
    <t>Irrigation Canal Power Co-operative Ltd.</t>
  </si>
  <si>
    <t>International Paper Canada Pulp Holdings ULC</t>
  </si>
  <si>
    <t>Imperial Oil Resources Ventures Limited</t>
  </si>
  <si>
    <t>Kettles Hill Wind Energy Inc.</t>
  </si>
  <si>
    <t>MAG Energy Solutions Inc.</t>
  </si>
  <si>
    <t>The Manitoba Hydro-Electric Board</t>
  </si>
  <si>
    <t>MEG Energy Corp.</t>
  </si>
  <si>
    <t>Milner Power Limited Partnership</t>
  </si>
  <si>
    <t>Morgan Stanley Capital Group Inc.</t>
  </si>
  <si>
    <t>NorthPoint Energy Solutions Inc.</t>
  </si>
  <si>
    <t>Northstone Power Corp.</t>
  </si>
  <si>
    <t>NRGreen Power Limited Partnership</t>
  </si>
  <si>
    <t>Nexen Energy ULC</t>
  </si>
  <si>
    <t>Oldman 2 Wind Farm Limited</t>
  </si>
  <si>
    <t>EnCana Corporation</t>
  </si>
  <si>
    <t>Talen Energy Marketing, LLC</t>
  </si>
  <si>
    <t>Powerex Corp.</t>
  </si>
  <si>
    <t>Rainbow Energy Marketing Corporation</t>
  </si>
  <si>
    <t>Shell Canada Energy</t>
  </si>
  <si>
    <t>Syncrude Canada Ltd.</t>
  </si>
  <si>
    <t>Suncor Energy Inc.</t>
  </si>
  <si>
    <t>Suncor Energy Products Inc.</t>
  </si>
  <si>
    <t>Shell Canada Limited</t>
  </si>
  <si>
    <t>TransAlta Corporation</t>
  </si>
  <si>
    <t>TransAlta Generation Partnership</t>
  </si>
  <si>
    <t>TransCanada Energy Sales Ltd.</t>
  </si>
  <si>
    <t>TransCanada Energy Ltd.</t>
  </si>
  <si>
    <t>TransAlta Energy Marketing Corp.</t>
  </si>
  <si>
    <t>Tenaska Power Canada</t>
  </si>
  <si>
    <t>FortisAlberta Inc.</t>
  </si>
  <si>
    <t>Weyerhaeuser Company Ltd.</t>
  </si>
  <si>
    <t>West Fraser Mills Ltd., operating as Slave Lake Pulp</t>
  </si>
  <si>
    <t>Participant Name</t>
  </si>
  <si>
    <t>FortisAlberta Reversing POD - Hayter (277S)</t>
  </si>
  <si>
    <t>FortisAlberta Reversing POD - Suffield (895S)</t>
  </si>
  <si>
    <t>ATCO Electric Reversing POD - Elmsworth (731S)</t>
  </si>
  <si>
    <t>ATCO Electric Reversing POD - Hotchkiss (788S)</t>
  </si>
  <si>
    <t>Calgary Energy Centre</t>
  </si>
  <si>
    <t>Cenovus Christina Lake Industrial System</t>
  </si>
  <si>
    <t>Cowley Ridge Wind Facility</t>
  </si>
  <si>
    <t>Castle Rock Ridge Wind Facility</t>
  </si>
  <si>
    <t>Whitecourt Power</t>
  </si>
  <si>
    <t>Grande Prairie EcoPower</t>
  </si>
  <si>
    <t>Primrose Industrial System</t>
  </si>
  <si>
    <t>Slave Lake Pulp</t>
  </si>
  <si>
    <t>TEC Energy Inc.</t>
  </si>
  <si>
    <t>Module C Adjustments - Summary</t>
  </si>
  <si>
    <t>CAEC.CES1</t>
  </si>
  <si>
    <t>CAEC.CES2</t>
  </si>
  <si>
    <t>CWPI.CRE1/CRE2</t>
  </si>
  <si>
    <t>Losses Adjustment Charge (Refund), $</t>
  </si>
  <si>
    <t>Total Losses Adjustment Charges (Refunds), $</t>
  </si>
  <si>
    <t>Interest Charge (Refund), $ (Using Cumulative Interest Rate Below)</t>
  </si>
  <si>
    <t>Module C</t>
  </si>
  <si>
    <t>Adjustment</t>
  </si>
  <si>
    <t>Interest</t>
  </si>
  <si>
    <t>Charge</t>
  </si>
  <si>
    <t>Losses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</si>
  <si>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</si>
  <si>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</si>
  <si>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</si>
  <si>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</si>
  <si>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</si>
  <si>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</si>
  <si>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1. Recalculated charge, credit, and refund amounts in the table above reflect the AESO’s best estimates at the time of preparation; those amounts may change in preliminary or final statements if volume or price adjustments occur prior to statements being issued.</t>
  </si>
  <si>
    <t>[Recalculated Losses Charge + Recalculated Rider E Charge – Original Losses Charge – Original Rider E Charge]</t>
  </si>
  <si>
    <t>GST Charge (Refund), $</t>
  </si>
  <si>
    <t>[Losses Adjustment Charge × 5%]</t>
  </si>
  <si>
    <t>Total GST Charges (Refunds), $</t>
  </si>
  <si>
    <t>Total Module C Adjustment Charges (Refunds), $</t>
  </si>
  <si>
    <t>GST</t>
  </si>
  <si>
    <t>[Losses Adjustment Charge × Cumulative Interest Rate]</t>
  </si>
  <si>
    <t>[Losses Adjustment Charge + GST + Interest Charge]</t>
  </si>
  <si>
    <t>Module C Adjustments - 2010</t>
  </si>
  <si>
    <t>0000040511</t>
  </si>
  <si>
    <t>341S025</t>
  </si>
  <si>
    <t>CETC</t>
  </si>
  <si>
    <t>CABC</t>
  </si>
  <si>
    <t>CAXB</t>
  </si>
  <si>
    <t>CGEC</t>
  </si>
  <si>
    <t>CGBC</t>
  </si>
  <si>
    <t>CONS</t>
  </si>
  <si>
    <t>CSBC</t>
  </si>
  <si>
    <t>CSXB</t>
  </si>
  <si>
    <t>CGEI</t>
  </si>
  <si>
    <t>MOSK</t>
  </si>
  <si>
    <t>TAY2</t>
  </si>
  <si>
    <t>WB4</t>
  </si>
  <si>
    <t>2010</t>
  </si>
  <si>
    <t>2011</t>
  </si>
  <si>
    <t>Module C Adjustments - 2011</t>
  </si>
  <si>
    <t>Estimate - December 1, 2020</t>
  </si>
  <si>
    <t>CASK</t>
  </si>
  <si>
    <t>TEEA</t>
  </si>
  <si>
    <t>2012</t>
  </si>
  <si>
    <t>Module C Adjustments - 2012</t>
  </si>
  <si>
    <t>Estimate - November 25, 2020</t>
  </si>
  <si>
    <t>2013</t>
  </si>
  <si>
    <t>Module C Adjustments - 2013</t>
  </si>
  <si>
    <t>Estimate - November 19, 2020</t>
  </si>
  <si>
    <t>CAXS</t>
  </si>
  <si>
    <t>2013 Adjustment Charges (Refunds), $</t>
  </si>
  <si>
    <t>2012 Adjustment Charges (Refunds), $</t>
  </si>
  <si>
    <t>2011 Adjustment Charges (Refunds), $</t>
  </si>
  <si>
    <t>2010 Adjustment Charges (Refunds), $</t>
  </si>
  <si>
    <t>CETC.BCHEXP</t>
  </si>
  <si>
    <t>CETC.BCHIMP</t>
  </si>
  <si>
    <t>CETC.SPCEXP</t>
  </si>
  <si>
    <t>CETC.SPCIMP</t>
  </si>
  <si>
    <t>CGEC.BCHIMP</t>
  </si>
  <si>
    <t>CGEI.GPEC</t>
  </si>
  <si>
    <t>CHD.CRE3</t>
  </si>
  <si>
    <t>CHD.CRWD</t>
  </si>
  <si>
    <t>CHD.PKNE</t>
  </si>
  <si>
    <t>CHD.TAY1</t>
  </si>
  <si>
    <t>CHD.TAY2</t>
  </si>
  <si>
    <t>CONS.BCHEXP</t>
  </si>
  <si>
    <t>CONS.BCHIMP</t>
  </si>
  <si>
    <t>ENMP.BR3</t>
  </si>
  <si>
    <t>ENMP.BR4</t>
  </si>
  <si>
    <t>EPDA.HAL1</t>
  </si>
  <si>
    <t>MSCG.SPCIMP</t>
  </si>
  <si>
    <t>SCL.341S025</t>
  </si>
  <si>
    <t>TAU.WB4</t>
  </si>
  <si>
    <t>TEN.SPCEXP</t>
  </si>
  <si>
    <t>UNCA.0000040511</t>
  </si>
  <si>
    <t>2010-2013 Cumulative Charges (Refunds), $</t>
  </si>
  <si>
    <t>Cargill Energy Trading Canada Inc.</t>
  </si>
  <si>
    <t>Citigroup Energy Canada ULC</t>
  </si>
  <si>
    <t>Canadian Gas &amp; Electric Inc.</t>
  </si>
  <si>
    <t>Exelon Generation Company, LLC</t>
  </si>
  <si>
    <t>Taylor Wind Facility</t>
  </si>
  <si>
    <t>Syncrude Industrial System DOS</t>
  </si>
  <si>
    <t>Wabamun #4</t>
  </si>
  <si>
    <t>FortisAlberta Reversing POD - Waupisoo (405S)</t>
  </si>
  <si>
    <t>Alberta Power (2000) Ltd. Total</t>
  </si>
  <si>
    <t>Alberta-Pacific Forest Industries Inc. Total</t>
  </si>
  <si>
    <t>ASTC Power Partnership Total</t>
  </si>
  <si>
    <t>ATCO Power Canada Ltd. Total</t>
  </si>
  <si>
    <t>BowArk Energy Ltd. Total</t>
  </si>
  <si>
    <t>Calgary Energy Centre No. 2 Inc. Total</t>
  </si>
  <si>
    <t>Canadian Forest Products Ltd. Total</t>
  </si>
  <si>
    <t>Canadian Gas &amp; Electric Inc. Total</t>
  </si>
  <si>
    <t>Canadian Hydro Developers Inc. Total</t>
  </si>
  <si>
    <t>Canadian Natural Resources Ltd. Total</t>
  </si>
  <si>
    <t>Capital Power (Alberta) LP Total</t>
  </si>
  <si>
    <t>Capital Power (G3) Limited Partnership Total</t>
  </si>
  <si>
    <t>Capital Power LP Total</t>
  </si>
  <si>
    <t>Capital Power PPA Management Inc. Total</t>
  </si>
  <si>
    <t>Cargill Energy Trading Canada Inc. Total</t>
  </si>
  <si>
    <t>Cenovus FCCL Ltd. Total</t>
  </si>
  <si>
    <t>Citigroup Energy Canada ULC Total</t>
  </si>
  <si>
    <t>City of Medicine Hat Total</t>
  </si>
  <si>
    <t>CP Energy Marketing L.P. Total</t>
  </si>
  <si>
    <t>Daishowa-Marubeni Int. Ltd. Total</t>
  </si>
  <si>
    <t>Dow Chemical Canada ULC Total</t>
  </si>
  <si>
    <t>EnCana Corporation Total</t>
  </si>
  <si>
    <t>Enel Alberta Wind Inc. Total</t>
  </si>
  <si>
    <t>ENMAX Energy Corporation Total</t>
  </si>
  <si>
    <t>ENMAX Energy Marketing Inc. Total</t>
  </si>
  <si>
    <t>ENMAX Generation Portfolio Inc. Total</t>
  </si>
  <si>
    <t>ENMAX PPA Management Inc. Total</t>
  </si>
  <si>
    <t>Exelon Generation Company, LLC Total</t>
  </si>
  <si>
    <t>FortisAlberta Inc. Total</t>
  </si>
  <si>
    <t>Ghost Pine Windfarm, LP Total</t>
  </si>
  <si>
    <t>Grande Prairie Generation Inc. Total</t>
  </si>
  <si>
    <t>Halkirk I Wind Project LP Total</t>
  </si>
  <si>
    <t>Imperial Oil Resources Total</t>
  </si>
  <si>
    <t>Kettles Hill Wind Energy Inc. Total</t>
  </si>
  <si>
    <t>MEG Energy Corp. Total</t>
  </si>
  <si>
    <t>Milner Power Limited Partnership Total</t>
  </si>
  <si>
    <t>Morgan Stanley Capital Group Inc. Total</t>
  </si>
  <si>
    <t>Nexen Energy ULC Total</t>
  </si>
  <si>
    <t>NorthPoint Energy Solutions Inc. Total</t>
  </si>
  <si>
    <t>Northstone Power Corp. Total</t>
  </si>
  <si>
    <t>NRGreen Power Limited Partnership Total</t>
  </si>
  <si>
    <t>Powerex Corp. Total</t>
  </si>
  <si>
    <t>Rainbow Energy Marketing Corporation Total</t>
  </si>
  <si>
    <t>Shell Canada Energy Total</t>
  </si>
  <si>
    <t>Shell Canada Limited Total</t>
  </si>
  <si>
    <t>Shell Energy North America (Canada) Inc. Total</t>
  </si>
  <si>
    <t>Suncor Energy Inc. Total</t>
  </si>
  <si>
    <t>Suncor Energy Products Inc. Total</t>
  </si>
  <si>
    <t>Syncrude Canada Ltd. Total</t>
  </si>
  <si>
    <t>The Manitoba Hydro-Electric Board Total</t>
  </si>
  <si>
    <t>TransAlta Corporation Total</t>
  </si>
  <si>
    <t>TransAlta Energy Marketing Corp. Total</t>
  </si>
  <si>
    <t>TransAlta Generation Partnership Total</t>
  </si>
  <si>
    <t>TransCanada Energy Ltd. Total</t>
  </si>
  <si>
    <t>TransCanada Energy Sales Ltd. Total</t>
  </si>
  <si>
    <t>Weyerhaeuser Company Ltd. Total</t>
  </si>
  <si>
    <t>Grand Total</t>
  </si>
  <si>
    <t>Estimate - December 14,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</si>
</sst>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 yyyy_)"/>
    <numFmt numFmtId="166" formatCode="#,##0.00_);[Red]\(#,##0.00\);@_)"/>
    <numFmt numFmtId="167" formatCode="_(??0.00%_);[Red]\(??0.00%\)"/>
  </numFmts>
  <fonts count="3" x14ac:knownFonts="1">
    <font>
      <sz val="11"/>
      <color theme="1"/>
      <name val="Calibri"/>
      <family val="2"/>
      <scheme val="minor"/>
    </font>
    <font>
      <b/>
      <sz val="11"/>
      <color theme="1"/>
      <name val="Calibri"/>
      <family val="2"/>
      <scheme val="minor"/>
    </font>
    <font>
      <sz val="9"/>
      <color theme="1"/>
      <name val="Tahoma"/>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164" fontId="2" fillId="0" borderId="0" applyFont="0" applyFill="0" applyBorder="0" applyAlignment="0" applyProtection="0"/>
    <xf numFmtId="0" fontId="2" fillId="0" borderId="0"/>
  </cellStyleXfs>
  <cellXfs count="45">
    <xf numFmtId="0" fontId="0" fillId="0" borderId="0" xfId="0"/>
    <xf numFmtId="49" fontId="0" fillId="0" borderId="0" xfId="0" applyNumberFormat="1"/>
    <xf numFmtId="0" fontId="1" fillId="0" borderId="0" xfId="0" applyFont="1"/>
    <xf numFmtId="0" fontId="0" fillId="0" borderId="4" xfId="0" applyBorder="1"/>
    <xf numFmtId="49" fontId="0" fillId="0" borderId="4" xfId="0" applyNumberFormat="1" applyBorder="1"/>
    <xf numFmtId="49" fontId="1" fillId="0" borderId="0" xfId="0" applyNumberFormat="1" applyFont="1"/>
    <xf numFmtId="49" fontId="1" fillId="2" borderId="4" xfId="0" applyNumberFormat="1" applyFont="1" applyFill="1" applyBorder="1" applyAlignment="1">
      <alignment horizontal="center"/>
    </xf>
    <xf numFmtId="0" fontId="1" fillId="2" borderId="4" xfId="0" applyNumberFormat="1" applyFont="1" applyFill="1" applyBorder="1" applyAlignment="1">
      <alignment horizontal="center"/>
    </xf>
    <xf numFmtId="0" fontId="0" fillId="0" borderId="0" xfId="0" applyNumberFormat="1"/>
    <xf numFmtId="0" fontId="1" fillId="2" borderId="0" xfId="0" applyNumberFormat="1" applyFont="1" applyFill="1" applyBorder="1" applyAlignment="1">
      <alignment horizontal="center"/>
    </xf>
    <xf numFmtId="0" fontId="1" fillId="2" borderId="4" xfId="0" applyFont="1" applyFill="1" applyBorder="1" applyAlignment="1">
      <alignment horizontal="center"/>
    </xf>
    <xf numFmtId="166" fontId="1" fillId="0" borderId="0" xfId="0" applyNumberFormat="1" applyFont="1" applyFill="1" applyAlignment="1">
      <alignment horizontal="right"/>
    </xf>
    <xf numFmtId="166" fontId="1" fillId="2" borderId="0" xfId="0" applyNumberFormat="1" applyFont="1" applyFill="1" applyAlignment="1">
      <alignment horizontal="right"/>
    </xf>
    <xf numFmtId="165" fontId="0" fillId="0" borderId="4" xfId="0" applyNumberFormat="1" applyFill="1" applyBorder="1"/>
    <xf numFmtId="165" fontId="0" fillId="2" borderId="4" xfId="0" applyNumberFormat="1" applyFill="1" applyBorder="1"/>
    <xf numFmtId="167" fontId="0" fillId="0" borderId="0" xfId="0" applyNumberFormat="1" applyFill="1"/>
    <xf numFmtId="166" fontId="0" fillId="0" borderId="0" xfId="0" applyNumberFormat="1"/>
    <xf numFmtId="166" fontId="0" fillId="0" borderId="0" xfId="0" applyNumberFormat="1" applyFill="1"/>
    <xf numFmtId="166" fontId="1" fillId="0" borderId="0" xfId="0" applyNumberFormat="1" applyFont="1" applyFill="1"/>
    <xf numFmtId="166" fontId="1" fillId="2" borderId="0" xfId="0" applyNumberFormat="1" applyFont="1" applyFill="1"/>
    <xf numFmtId="166" fontId="0" fillId="2" borderId="0" xfId="0" applyNumberFormat="1" applyFill="1"/>
    <xf numFmtId="166" fontId="1" fillId="0" borderId="0" xfId="0" quotePrefix="1" applyNumberFormat="1" applyFont="1" applyFill="1" applyAlignment="1">
      <alignment horizontal="center"/>
    </xf>
    <xf numFmtId="166" fontId="1" fillId="0" borderId="1" xfId="0" applyNumberFormat="1" applyFont="1" applyFill="1" applyBorder="1"/>
    <xf numFmtId="166" fontId="1" fillId="0" borderId="2" xfId="0" applyNumberFormat="1" applyFont="1" applyFill="1" applyBorder="1"/>
    <xf numFmtId="166" fontId="1" fillId="2" borderId="1" xfId="0" applyNumberFormat="1" applyFont="1" applyFill="1" applyBorder="1"/>
    <xf numFmtId="166" fontId="1" fillId="2" borderId="2" xfId="0" applyNumberFormat="1" applyFont="1" applyFill="1" applyBorder="1"/>
    <xf numFmtId="166" fontId="1" fillId="0" borderId="0" xfId="0" applyNumberFormat="1" applyFont="1" applyFill="1" applyAlignment="1">
      <alignment horizontal="center"/>
    </xf>
    <xf numFmtId="166" fontId="1" fillId="0" borderId="4" xfId="0" applyNumberFormat="1" applyFont="1" applyFill="1" applyBorder="1" applyAlignment="1">
      <alignment horizontal="center"/>
    </xf>
    <xf numFmtId="166" fontId="1" fillId="2" borderId="1" xfId="0" applyNumberFormat="1" applyFont="1" applyFill="1" applyBorder="1" applyAlignment="1">
      <alignment horizontal="center"/>
    </xf>
    <xf numFmtId="166" fontId="1" fillId="2" borderId="2" xfId="0" applyNumberFormat="1" applyFont="1" applyFill="1" applyBorder="1" applyAlignment="1">
      <alignment horizontal="center"/>
    </xf>
    <xf numFmtId="166" fontId="1" fillId="2" borderId="3" xfId="0" applyNumberFormat="1" applyFont="1" applyFill="1" applyBorder="1" applyAlignment="1">
      <alignment horizontal="center"/>
    </xf>
    <xf numFmtId="166" fontId="0" fillId="0" borderId="5" xfId="0" applyNumberFormat="1" applyBorder="1"/>
    <xf numFmtId="166" fontId="0" fillId="0" borderId="6" xfId="0" applyNumberFormat="1" applyBorder="1"/>
    <xf numFmtId="166" fontId="0" fillId="0" borderId="8" xfId="0" applyNumberFormat="1" applyBorder="1"/>
    <xf numFmtId="166" fontId="0" fillId="0" borderId="7" xfId="0" applyNumberFormat="1" applyBorder="1"/>
    <xf numFmtId="166" fontId="0" fillId="0" borderId="0" xfId="0" applyNumberFormat="1" applyBorder="1"/>
    <xf numFmtId="166" fontId="0" fillId="0" borderId="9" xfId="0" applyNumberFormat="1" applyBorder="1"/>
    <xf numFmtId="0" fontId="0" fillId="0" borderId="9" xfId="0" applyBorder="1"/>
    <xf numFmtId="166" fontId="1" fillId="0" borderId="1" xfId="0" applyNumberFormat="1" applyFont="1" applyBorder="1" applyAlignment="1">
      <alignment horizontal="center"/>
    </xf>
    <xf numFmtId="166" fontId="1" fillId="0" borderId="2" xfId="0" applyNumberFormat="1" applyFont="1" applyBorder="1" applyAlignment="1">
      <alignment horizontal="center"/>
    </xf>
    <xf numFmtId="166" fontId="1" fillId="0" borderId="3" xfId="0" applyNumberFormat="1" applyFont="1" applyBorder="1" applyAlignment="1">
      <alignment horizontal="center"/>
    </xf>
    <xf numFmtId="166" fontId="1" fillId="0" borderId="2" xfId="0" applyNumberFormat="1" applyFont="1" applyFill="1" applyBorder="1" applyAlignment="1">
      <alignment horizontal="right"/>
    </xf>
    <xf numFmtId="166" fontId="1" fillId="0" borderId="3" xfId="0" applyNumberFormat="1" applyFont="1" applyFill="1" applyBorder="1" applyAlignment="1">
      <alignment horizontal="right"/>
    </xf>
    <xf numFmtId="166" fontId="1" fillId="2" borderId="2" xfId="0" applyNumberFormat="1" applyFont="1" applyFill="1" applyBorder="1" applyAlignment="1">
      <alignment horizontal="right"/>
    </xf>
    <xf numFmtId="166" fontId="1" fillId="2" borderId="3" xfId="0" applyNumberFormat="1" applyFont="1" applyFill="1" applyBorder="1" applyAlignment="1">
      <alignment horizontal="right"/>
    </xf>
  </cellXfs>
  <cellStyles count="3">
    <cellStyle name="Comma 2" xfId="1" xr:uid="{00000000-0005-0000-0000-000000000000}"/>
    <cellStyle name="Normal" xfId="0" builtinId="0"/>
    <cellStyle name="Normal 2" xfId="2" xr:uid="{00000000-0005-0000-0000-000002000000}"/>
  </cellStyles>
  <dxfs count="3">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chnical/rp/23/500%20ILF-Incremental%20Loss%20Factor/MCW-Module%20C%20Work/Settlement%20Postings%202006-2016/Posting%202014-2016%20(2020-10-15)/Module%20C%20Adjustments%20-%202016%20ESTIMATE%20(2020-1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 C Adjustments"/>
      <sheetName val="DOS Adjustments Detail"/>
      <sheetName val="Interest Rate"/>
      <sheetName val="Lookup Tables"/>
    </sheetNames>
    <sheetDataSet>
      <sheetData sheetId="0" refreshError="1"/>
      <sheetData sheetId="1" refreshError="1"/>
      <sheetData sheetId="2" refreshError="1"/>
      <sheetData sheetId="3">
        <row r="1">
          <cell r="B1" t="str">
            <v>Location (MPID)</v>
          </cell>
        </row>
        <row r="2">
          <cell r="A2" t="str">
            <v>0000001511</v>
          </cell>
          <cell r="B2" t="str">
            <v>0000001511</v>
          </cell>
        </row>
        <row r="3">
          <cell r="B3" t="str">
            <v>0000006511</v>
          </cell>
        </row>
        <row r="4">
          <cell r="B4" t="str">
            <v>0000006711</v>
          </cell>
        </row>
        <row r="5">
          <cell r="B5" t="str">
            <v>0000012111</v>
          </cell>
        </row>
        <row r="6">
          <cell r="B6" t="str">
            <v>0000013711</v>
          </cell>
        </row>
        <row r="7">
          <cell r="B7" t="str">
            <v>0000015811</v>
          </cell>
        </row>
        <row r="8">
          <cell r="B8" t="str">
            <v>0000019811</v>
          </cell>
        </row>
        <row r="9">
          <cell r="B9" t="str">
            <v>0000022911</v>
          </cell>
        </row>
        <row r="10">
          <cell r="B10" t="str">
            <v>0000025411</v>
          </cell>
        </row>
        <row r="11">
          <cell r="B11" t="str">
            <v>0000025611</v>
          </cell>
        </row>
        <row r="12">
          <cell r="B12" t="str">
            <v>0000025711</v>
          </cell>
        </row>
        <row r="13">
          <cell r="B13" t="str">
            <v>0000027711</v>
          </cell>
        </row>
        <row r="14">
          <cell r="B14" t="str">
            <v>0000034911</v>
          </cell>
        </row>
        <row r="15">
          <cell r="B15" t="str">
            <v>0000035311</v>
          </cell>
        </row>
        <row r="16">
          <cell r="B16" t="str">
            <v>0000038511</v>
          </cell>
        </row>
        <row r="17">
          <cell r="B17" t="str">
            <v>0000039611</v>
          </cell>
        </row>
        <row r="18">
          <cell r="B18" t="str">
            <v>0000040511</v>
          </cell>
        </row>
        <row r="19">
          <cell r="B19" t="str">
            <v>0000045411</v>
          </cell>
        </row>
        <row r="20">
          <cell r="B20" t="str">
            <v>0000065911</v>
          </cell>
        </row>
        <row r="21">
          <cell r="B21" t="str">
            <v>0000079301</v>
          </cell>
        </row>
        <row r="22">
          <cell r="B22" t="str">
            <v>0000089511</v>
          </cell>
        </row>
        <row r="23">
          <cell r="B23" t="str">
            <v>311S033N</v>
          </cell>
        </row>
        <row r="24">
          <cell r="B24" t="str">
            <v>312S025N</v>
          </cell>
        </row>
        <row r="25">
          <cell r="B25" t="str">
            <v>321S009N</v>
          </cell>
        </row>
        <row r="26">
          <cell r="B26" t="str">
            <v>321S033</v>
          </cell>
        </row>
        <row r="27">
          <cell r="B27" t="str">
            <v>325S009N</v>
          </cell>
        </row>
        <row r="28">
          <cell r="B28" t="str">
            <v>372S025N</v>
          </cell>
        </row>
        <row r="29">
          <cell r="B29" t="str">
            <v>AFG1TX</v>
          </cell>
        </row>
        <row r="30">
          <cell r="B30" t="str">
            <v>AKE1</v>
          </cell>
        </row>
        <row r="31">
          <cell r="B31" t="str">
            <v>ANC1</v>
          </cell>
        </row>
        <row r="32">
          <cell r="B32" t="str">
            <v>ARD1</v>
          </cell>
        </row>
        <row r="33">
          <cell r="B33" t="str">
            <v>BCR2</v>
          </cell>
        </row>
        <row r="34">
          <cell r="B34" t="str">
            <v>BCRK</v>
          </cell>
        </row>
        <row r="35">
          <cell r="B35" t="str">
            <v>BIG</v>
          </cell>
        </row>
        <row r="36">
          <cell r="B36" t="str">
            <v>BAR</v>
          </cell>
        </row>
        <row r="37">
          <cell r="B37" t="str">
            <v>BPW</v>
          </cell>
        </row>
        <row r="38">
          <cell r="B38" t="str">
            <v>CAS</v>
          </cell>
        </row>
        <row r="39">
          <cell r="B39" t="str">
            <v>GHO</v>
          </cell>
        </row>
        <row r="40">
          <cell r="B40" t="str">
            <v>HSH</v>
          </cell>
        </row>
        <row r="41">
          <cell r="B41" t="str">
            <v>INT</v>
          </cell>
        </row>
        <row r="42">
          <cell r="B42" t="str">
            <v>KAN</v>
          </cell>
        </row>
        <row r="43">
          <cell r="B43" t="str">
            <v>POC</v>
          </cell>
        </row>
        <row r="44">
          <cell r="B44" t="str">
            <v>RUN</v>
          </cell>
        </row>
        <row r="45">
          <cell r="B45" t="str">
            <v>SPR</v>
          </cell>
        </row>
        <row r="46">
          <cell r="B46" t="str">
            <v>THS</v>
          </cell>
        </row>
        <row r="47">
          <cell r="B47" t="str">
            <v>BR3</v>
          </cell>
        </row>
        <row r="48">
          <cell r="B48" t="str">
            <v>BR4</v>
          </cell>
        </row>
        <row r="49">
          <cell r="B49" t="str">
            <v>BR5</v>
          </cell>
        </row>
        <row r="50">
          <cell r="B50" t="str">
            <v>BRA</v>
          </cell>
        </row>
        <row r="51">
          <cell r="B51" t="str">
            <v>BSR1</v>
          </cell>
        </row>
        <row r="52">
          <cell r="B52" t="str">
            <v>BTR1</v>
          </cell>
        </row>
        <row r="53">
          <cell r="B53" t="str">
            <v>CES1/CES2</v>
          </cell>
        </row>
        <row r="54">
          <cell r="B54" t="str">
            <v>CES1/CES2</v>
          </cell>
        </row>
        <row r="55">
          <cell r="B55" t="str">
            <v>CHIN</v>
          </cell>
        </row>
        <row r="56">
          <cell r="B56" t="str">
            <v>CL01</v>
          </cell>
        </row>
        <row r="57">
          <cell r="B57" t="str">
            <v>CNR5</v>
          </cell>
        </row>
        <row r="58">
          <cell r="B58" t="str">
            <v>CR1</v>
          </cell>
        </row>
        <row r="59">
          <cell r="B59" t="str">
            <v>CRE1</v>
          </cell>
        </row>
        <row r="60">
          <cell r="B60" t="str">
            <v>CRE1</v>
          </cell>
        </row>
        <row r="61">
          <cell r="B61" t="str">
            <v>CRE2</v>
          </cell>
        </row>
        <row r="62">
          <cell r="B62" t="str">
            <v>CRE3</v>
          </cell>
        </row>
        <row r="63">
          <cell r="B63" t="str">
            <v>CRR1</v>
          </cell>
        </row>
        <row r="64">
          <cell r="B64" t="str">
            <v>CRR2</v>
          </cell>
        </row>
        <row r="65">
          <cell r="B65" t="str">
            <v>CRS1</v>
          </cell>
        </row>
        <row r="66">
          <cell r="B66" t="str">
            <v>CRS2</v>
          </cell>
        </row>
        <row r="67">
          <cell r="B67" t="str">
            <v>CRS3</v>
          </cell>
        </row>
        <row r="68">
          <cell r="B68" t="str">
            <v>CRWD</v>
          </cell>
        </row>
        <row r="69">
          <cell r="B69" t="str">
            <v>DAI1</v>
          </cell>
        </row>
        <row r="70">
          <cell r="B70" t="str">
            <v>DOWGEN15M</v>
          </cell>
        </row>
        <row r="71">
          <cell r="B71" t="str">
            <v>DRW1</v>
          </cell>
        </row>
        <row r="72">
          <cell r="B72" t="str">
            <v>EAGL</v>
          </cell>
        </row>
        <row r="73">
          <cell r="B73" t="str">
            <v>EC01</v>
          </cell>
        </row>
        <row r="74">
          <cell r="B74" t="str">
            <v>EC04</v>
          </cell>
        </row>
        <row r="75">
          <cell r="B75" t="str">
            <v>EGC1</v>
          </cell>
        </row>
        <row r="76">
          <cell r="B76" t="str">
            <v>ENC1</v>
          </cell>
        </row>
        <row r="77">
          <cell r="B77" t="str">
            <v>ENC2</v>
          </cell>
        </row>
        <row r="78">
          <cell r="B78" t="str">
            <v>ENC3</v>
          </cell>
        </row>
        <row r="79">
          <cell r="B79" t="str">
            <v>FH1</v>
          </cell>
        </row>
        <row r="80">
          <cell r="B80" t="str">
            <v>FNG1</v>
          </cell>
        </row>
        <row r="81">
          <cell r="B81" t="str">
            <v>GN1</v>
          </cell>
        </row>
        <row r="82">
          <cell r="B82" t="str">
            <v>GN2</v>
          </cell>
        </row>
        <row r="83">
          <cell r="B83" t="str">
            <v>GN3</v>
          </cell>
        </row>
        <row r="84">
          <cell r="B84" t="str">
            <v>GPEC</v>
          </cell>
        </row>
        <row r="85">
          <cell r="B85" t="str">
            <v>GWW1</v>
          </cell>
        </row>
        <row r="86">
          <cell r="B86" t="str">
            <v>HAL1</v>
          </cell>
        </row>
        <row r="87">
          <cell r="B87" t="str">
            <v>HRM</v>
          </cell>
        </row>
        <row r="88">
          <cell r="B88" t="str">
            <v>IEW1</v>
          </cell>
        </row>
        <row r="89">
          <cell r="B89" t="str">
            <v>IEW2</v>
          </cell>
        </row>
        <row r="90">
          <cell r="B90" t="str">
            <v>IOR1</v>
          </cell>
        </row>
        <row r="91">
          <cell r="B91" t="str">
            <v>IOR3</v>
          </cell>
        </row>
        <row r="92">
          <cell r="B92" t="str">
            <v>NOVAGEN15M</v>
          </cell>
        </row>
        <row r="93">
          <cell r="B93" t="str">
            <v>KH1</v>
          </cell>
        </row>
        <row r="94">
          <cell r="B94" t="str">
            <v>KH2</v>
          </cell>
        </row>
        <row r="95">
          <cell r="B95" t="str">
            <v>KH3</v>
          </cell>
        </row>
        <row r="96">
          <cell r="B96" t="str">
            <v>KHW1</v>
          </cell>
        </row>
        <row r="97">
          <cell r="B97" t="str">
            <v>CMH1</v>
          </cell>
        </row>
        <row r="98">
          <cell r="B98" t="str">
            <v>MEG1</v>
          </cell>
        </row>
        <row r="99">
          <cell r="B99" t="str">
            <v>MKR1</v>
          </cell>
        </row>
        <row r="100">
          <cell r="B100" t="str">
            <v>MKRC</v>
          </cell>
        </row>
        <row r="101">
          <cell r="B101" t="str">
            <v>NEP1</v>
          </cell>
        </row>
        <row r="102">
          <cell r="B102" t="str">
            <v>NPC1</v>
          </cell>
        </row>
        <row r="103">
          <cell r="B103" t="str">
            <v>NPP1</v>
          </cell>
        </row>
        <row r="104">
          <cell r="B104" t="str">
            <v>NRG3</v>
          </cell>
        </row>
        <row r="105">
          <cell r="B105" t="str">
            <v>NX01</v>
          </cell>
        </row>
        <row r="106">
          <cell r="B106" t="str">
            <v>NX02</v>
          </cell>
        </row>
        <row r="107">
          <cell r="B107" t="str">
            <v>OMRH</v>
          </cell>
        </row>
        <row r="108">
          <cell r="B108" t="str">
            <v>OWF1</v>
          </cell>
        </row>
        <row r="109">
          <cell r="B109" t="str">
            <v>PH1</v>
          </cell>
        </row>
        <row r="110">
          <cell r="B110" t="str">
            <v>PKNE</v>
          </cell>
        </row>
        <row r="111">
          <cell r="B111" t="str">
            <v>PR1</v>
          </cell>
        </row>
        <row r="112">
          <cell r="B112" t="str">
            <v>RB1</v>
          </cell>
        </row>
        <row r="113">
          <cell r="B113" t="str">
            <v>RB2</v>
          </cell>
        </row>
        <row r="114">
          <cell r="B114" t="str">
            <v>RB3</v>
          </cell>
        </row>
        <row r="115">
          <cell r="B115" t="str">
            <v>RB5</v>
          </cell>
        </row>
        <row r="116">
          <cell r="B116" t="str">
            <v>RIV1</v>
          </cell>
        </row>
        <row r="117">
          <cell r="B117" t="str">
            <v>RL1</v>
          </cell>
        </row>
        <row r="118">
          <cell r="B118" t="str">
            <v>RYMD</v>
          </cell>
        </row>
        <row r="119">
          <cell r="B119" t="str">
            <v>SCL1</v>
          </cell>
        </row>
        <row r="120">
          <cell r="B120" t="str">
            <v>SCR2</v>
          </cell>
        </row>
        <row r="121">
          <cell r="B121" t="str">
            <v>SCR3</v>
          </cell>
        </row>
        <row r="122">
          <cell r="B122" t="str">
            <v>SCR4</v>
          </cell>
        </row>
        <row r="123">
          <cell r="B123" t="str">
            <v>SD1</v>
          </cell>
        </row>
        <row r="124">
          <cell r="B124" t="str">
            <v>SD2</v>
          </cell>
        </row>
        <row r="125">
          <cell r="B125" t="str">
            <v>SD3</v>
          </cell>
        </row>
        <row r="126">
          <cell r="B126" t="str">
            <v>SD4</v>
          </cell>
        </row>
        <row r="127">
          <cell r="B127" t="str">
            <v>SD5</v>
          </cell>
        </row>
        <row r="128">
          <cell r="B128" t="str">
            <v>SD6</v>
          </cell>
        </row>
        <row r="129">
          <cell r="B129" t="str">
            <v>SH1</v>
          </cell>
        </row>
        <row r="130">
          <cell r="B130" t="str">
            <v>SH2</v>
          </cell>
        </row>
        <row r="131">
          <cell r="B131" t="str">
            <v>SHCG</v>
          </cell>
        </row>
        <row r="132">
          <cell r="B132" t="str">
            <v>SCTG</v>
          </cell>
        </row>
        <row r="133">
          <cell r="B133" t="str">
            <v>SLP1</v>
          </cell>
        </row>
        <row r="134">
          <cell r="B134" t="str">
            <v>ST1</v>
          </cell>
        </row>
        <row r="135">
          <cell r="B135" t="str">
            <v>ST2</v>
          </cell>
        </row>
        <row r="136">
          <cell r="B136" t="str">
            <v>SCR1</v>
          </cell>
        </row>
        <row r="137">
          <cell r="B137" t="str">
            <v>TAB1</v>
          </cell>
        </row>
        <row r="138">
          <cell r="B138" t="str">
            <v>TAY1</v>
          </cell>
        </row>
        <row r="139">
          <cell r="B139" t="str">
            <v>TAY2</v>
          </cell>
        </row>
        <row r="140">
          <cell r="B140" t="str">
            <v>TC01</v>
          </cell>
        </row>
        <row r="141">
          <cell r="B141" t="str">
            <v>TC02</v>
          </cell>
        </row>
        <row r="142">
          <cell r="B142" t="str">
            <v>VVW1</v>
          </cell>
        </row>
        <row r="143">
          <cell r="B143" t="str">
            <v>VVW2</v>
          </cell>
        </row>
        <row r="144">
          <cell r="B144" t="str">
            <v>WB4</v>
          </cell>
        </row>
        <row r="145">
          <cell r="B145" t="str">
            <v>WEY1</v>
          </cell>
        </row>
        <row r="146">
          <cell r="B146" t="str">
            <v>WHT1</v>
          </cell>
        </row>
        <row r="147">
          <cell r="B147" t="str">
            <v>WST1</v>
          </cell>
        </row>
        <row r="148">
          <cell r="B148" t="str">
            <v>BCHEXP</v>
          </cell>
        </row>
        <row r="149">
          <cell r="B149" t="str">
            <v>MTEXP</v>
          </cell>
        </row>
        <row r="150">
          <cell r="B150" t="str">
            <v>BCHEXP</v>
          </cell>
        </row>
        <row r="151">
          <cell r="B151" t="str">
            <v>BCHEXP</v>
          </cell>
        </row>
        <row r="152">
          <cell r="B152" t="str">
            <v>SPCEXP</v>
          </cell>
        </row>
        <row r="153">
          <cell r="B153" t="str">
            <v>BCHEXP</v>
          </cell>
        </row>
        <row r="154">
          <cell r="B154" t="str">
            <v>BCHEXP</v>
          </cell>
        </row>
        <row r="155">
          <cell r="B155" t="str">
            <v>MTEXP</v>
          </cell>
        </row>
        <row r="156">
          <cell r="B156" t="str">
            <v>SPCEXP</v>
          </cell>
        </row>
        <row r="157">
          <cell r="B157" t="str">
            <v>BCHEXP</v>
          </cell>
        </row>
        <row r="158">
          <cell r="B158" t="str">
            <v>MTEXP</v>
          </cell>
        </row>
        <row r="159">
          <cell r="B159" t="str">
            <v>SPCEXP</v>
          </cell>
        </row>
        <row r="160">
          <cell r="B160" t="str">
            <v>BCHEXP</v>
          </cell>
        </row>
        <row r="161">
          <cell r="B161" t="str">
            <v>BCHEXP</v>
          </cell>
        </row>
        <row r="162">
          <cell r="B162" t="str">
            <v>MTEXP</v>
          </cell>
        </row>
        <row r="163">
          <cell r="B163" t="str">
            <v>SPCEXP</v>
          </cell>
        </row>
        <row r="164">
          <cell r="B164" t="str">
            <v>BCHEXP</v>
          </cell>
        </row>
        <row r="165">
          <cell r="B165" t="str">
            <v>MTEXP</v>
          </cell>
        </row>
        <row r="166">
          <cell r="B166" t="str">
            <v>BCHEXP</v>
          </cell>
        </row>
        <row r="167">
          <cell r="B167" t="str">
            <v>MTEXP</v>
          </cell>
        </row>
        <row r="168">
          <cell r="B168" t="str">
            <v>SPCEXP</v>
          </cell>
        </row>
        <row r="169">
          <cell r="B169" t="str">
            <v>MTEXP</v>
          </cell>
        </row>
        <row r="170">
          <cell r="B170" t="str">
            <v>BCHEXP</v>
          </cell>
        </row>
        <row r="171">
          <cell r="B171" t="str">
            <v>MTEXP</v>
          </cell>
        </row>
        <row r="172">
          <cell r="B172" t="str">
            <v>SPCEXP</v>
          </cell>
        </row>
        <row r="173">
          <cell r="B173" t="str">
            <v>BCHEXP</v>
          </cell>
        </row>
        <row r="174">
          <cell r="B174" t="str">
            <v>SPCEXP</v>
          </cell>
        </row>
        <row r="175">
          <cell r="B175" t="str">
            <v>BCHEXP</v>
          </cell>
        </row>
        <row r="176">
          <cell r="B176" t="str">
            <v>MTEXP</v>
          </cell>
        </row>
        <row r="177">
          <cell r="B177" t="str">
            <v>SPCEXP</v>
          </cell>
        </row>
        <row r="178">
          <cell r="B178" t="str">
            <v>BCHEXP</v>
          </cell>
        </row>
        <row r="179">
          <cell r="B179" t="str">
            <v>SPCEXP</v>
          </cell>
        </row>
        <row r="180">
          <cell r="B180" t="str">
            <v>BCHEXP</v>
          </cell>
        </row>
        <row r="181">
          <cell r="B181" t="str">
            <v>BCHEXP</v>
          </cell>
        </row>
        <row r="182">
          <cell r="B182" t="str">
            <v>MTEXP</v>
          </cell>
        </row>
        <row r="183">
          <cell r="B183" t="str">
            <v>SPCEXP</v>
          </cell>
        </row>
        <row r="184">
          <cell r="B184" t="str">
            <v>BCHEXP</v>
          </cell>
        </row>
        <row r="185">
          <cell r="B185" t="str">
            <v>MTEXP</v>
          </cell>
        </row>
        <row r="186">
          <cell r="B186" t="str">
            <v>SPCEXP</v>
          </cell>
        </row>
        <row r="187">
          <cell r="B187" t="str">
            <v>BCHEXP</v>
          </cell>
        </row>
        <row r="188">
          <cell r="B188" t="str">
            <v>BCHEXP</v>
          </cell>
        </row>
        <row r="189">
          <cell r="B189" t="str">
            <v>MTEXP</v>
          </cell>
        </row>
        <row r="190">
          <cell r="B190" t="str">
            <v>SPCEXP</v>
          </cell>
        </row>
        <row r="191">
          <cell r="B191" t="str">
            <v>BCHEXP</v>
          </cell>
        </row>
        <row r="192">
          <cell r="B192" t="str">
            <v>SPCEXP</v>
          </cell>
        </row>
        <row r="193">
          <cell r="B193" t="str">
            <v>BCHEXP</v>
          </cell>
        </row>
        <row r="194">
          <cell r="B194" t="str">
            <v>SPCEXP</v>
          </cell>
        </row>
        <row r="195">
          <cell r="B195" t="str">
            <v>MTEXP</v>
          </cell>
        </row>
        <row r="196">
          <cell r="B196" t="str">
            <v>BCHEXP</v>
          </cell>
        </row>
        <row r="197">
          <cell r="B197" t="str">
            <v>MTEXP</v>
          </cell>
        </row>
        <row r="198">
          <cell r="B198" t="str">
            <v>SPCEXP</v>
          </cell>
        </row>
        <row r="199">
          <cell r="B199" t="str">
            <v>BCHEXP</v>
          </cell>
        </row>
        <row r="200">
          <cell r="B200" t="str">
            <v>MTEXP</v>
          </cell>
        </row>
        <row r="201">
          <cell r="B201" t="str">
            <v>SPCEXP</v>
          </cell>
        </row>
        <row r="202">
          <cell r="B202" t="str">
            <v>BCHEXP</v>
          </cell>
        </row>
        <row r="203">
          <cell r="B203" t="str">
            <v>BCHEXP</v>
          </cell>
        </row>
        <row r="204">
          <cell r="B204" t="str">
            <v>SPCEXP</v>
          </cell>
        </row>
        <row r="205">
          <cell r="B205" t="str">
            <v>MTEXP</v>
          </cell>
        </row>
        <row r="206">
          <cell r="B206" t="str">
            <v>BCHEXP</v>
          </cell>
        </row>
        <row r="207">
          <cell r="B207" t="str">
            <v>BCHEXP</v>
          </cell>
        </row>
        <row r="208">
          <cell r="B208" t="str">
            <v>SPCEXP</v>
          </cell>
        </row>
        <row r="209">
          <cell r="B209" t="str">
            <v>MTEXP</v>
          </cell>
        </row>
        <row r="210">
          <cell r="B210" t="str">
            <v>BCHEXP</v>
          </cell>
        </row>
        <row r="211">
          <cell r="B211" t="str">
            <v>MTEXP</v>
          </cell>
        </row>
        <row r="212">
          <cell r="B212" t="str">
            <v>SPCEXP</v>
          </cell>
        </row>
        <row r="213">
          <cell r="B213" t="str">
            <v>BCHEXP</v>
          </cell>
        </row>
        <row r="214">
          <cell r="B214" t="str">
            <v>MTEXP</v>
          </cell>
        </row>
        <row r="215">
          <cell r="B215" t="str">
            <v>SPCEXP</v>
          </cell>
        </row>
        <row r="216">
          <cell r="B216" t="str">
            <v>BCHEXP</v>
          </cell>
        </row>
        <row r="217">
          <cell r="B217" t="str">
            <v>BCHEXP</v>
          </cell>
        </row>
        <row r="218">
          <cell r="B218" t="str">
            <v>SPCEXP</v>
          </cell>
        </row>
        <row r="219">
          <cell r="B219" t="str">
            <v>BCHIMP</v>
          </cell>
        </row>
        <row r="220">
          <cell r="B220" t="str">
            <v>120SIMP</v>
          </cell>
        </row>
        <row r="221">
          <cell r="B221" t="str">
            <v>BCHIMP</v>
          </cell>
        </row>
        <row r="222">
          <cell r="B222" t="str">
            <v>BCHIMP</v>
          </cell>
        </row>
        <row r="223">
          <cell r="B223" t="str">
            <v>BCHIMP</v>
          </cell>
        </row>
        <row r="224">
          <cell r="B224" t="str">
            <v>SPCIMP</v>
          </cell>
        </row>
        <row r="225">
          <cell r="B225" t="str">
            <v>BCHIMP</v>
          </cell>
        </row>
        <row r="226">
          <cell r="B226" t="str">
            <v>BCHIMP</v>
          </cell>
        </row>
        <row r="227">
          <cell r="B227" t="str">
            <v>BCHIMP</v>
          </cell>
        </row>
        <row r="228">
          <cell r="B228" t="str">
            <v>120SIMP</v>
          </cell>
        </row>
        <row r="229">
          <cell r="B229" t="str">
            <v>SPCIMP</v>
          </cell>
        </row>
        <row r="230">
          <cell r="B230" t="str">
            <v>BCHIMP</v>
          </cell>
        </row>
        <row r="231">
          <cell r="B231" t="str">
            <v>120SIMP</v>
          </cell>
        </row>
        <row r="232">
          <cell r="B232" t="str">
            <v>SPCIMP</v>
          </cell>
        </row>
        <row r="233">
          <cell r="B233" t="str">
            <v>BCHIMP</v>
          </cell>
        </row>
        <row r="234">
          <cell r="B234" t="str">
            <v>120SIMP</v>
          </cell>
        </row>
        <row r="235">
          <cell r="B235" t="str">
            <v>BCHIMP</v>
          </cell>
        </row>
        <row r="236">
          <cell r="B236" t="str">
            <v>120SIMP</v>
          </cell>
        </row>
        <row r="237">
          <cell r="B237" t="str">
            <v>SPCIMP</v>
          </cell>
        </row>
        <row r="238">
          <cell r="B238" t="str">
            <v>BCHIMP</v>
          </cell>
        </row>
        <row r="239">
          <cell r="B239" t="str">
            <v>120SIMP</v>
          </cell>
        </row>
        <row r="240">
          <cell r="B240" t="str">
            <v>SPCIMP</v>
          </cell>
        </row>
        <row r="241">
          <cell r="B241" t="str">
            <v>BCHIMP</v>
          </cell>
        </row>
        <row r="242">
          <cell r="B242" t="str">
            <v>120SIMP</v>
          </cell>
        </row>
        <row r="243">
          <cell r="B243" t="str">
            <v>120SIMP</v>
          </cell>
        </row>
        <row r="244">
          <cell r="B244" t="str">
            <v>BCHIMP</v>
          </cell>
        </row>
        <row r="245">
          <cell r="B245" t="str">
            <v>120SIMP</v>
          </cell>
        </row>
        <row r="246">
          <cell r="B246" t="str">
            <v>SPCIMP</v>
          </cell>
        </row>
        <row r="247">
          <cell r="B247" t="str">
            <v>BCHIMP</v>
          </cell>
        </row>
        <row r="248">
          <cell r="B248" t="str">
            <v>SPCIMP</v>
          </cell>
        </row>
        <row r="249">
          <cell r="B249" t="str">
            <v>BCHIMP</v>
          </cell>
        </row>
        <row r="250">
          <cell r="B250" t="str">
            <v>120SIMP</v>
          </cell>
        </row>
        <row r="251">
          <cell r="B251" t="str">
            <v>SPCIMP</v>
          </cell>
        </row>
        <row r="252">
          <cell r="B252" t="str">
            <v>BCHIMP</v>
          </cell>
        </row>
        <row r="253">
          <cell r="B253" t="str">
            <v>SPCIMP</v>
          </cell>
        </row>
        <row r="254">
          <cell r="B254" t="str">
            <v>BCHIMP</v>
          </cell>
        </row>
        <row r="255">
          <cell r="B255" t="str">
            <v>120SIMP</v>
          </cell>
        </row>
        <row r="256">
          <cell r="B256" t="str">
            <v>SPCIMP</v>
          </cell>
        </row>
        <row r="257">
          <cell r="B257" t="str">
            <v>BCHIMP</v>
          </cell>
        </row>
        <row r="258">
          <cell r="B258" t="str">
            <v>120SIMP</v>
          </cell>
        </row>
        <row r="259">
          <cell r="B259" t="str">
            <v>SPCIMP</v>
          </cell>
        </row>
        <row r="260">
          <cell r="B260" t="str">
            <v>120SIMP</v>
          </cell>
        </row>
        <row r="261">
          <cell r="B261" t="str">
            <v>BCHIMP</v>
          </cell>
        </row>
        <row r="262">
          <cell r="B262" t="str">
            <v>BCHIMP</v>
          </cell>
        </row>
        <row r="263">
          <cell r="B263" t="str">
            <v>120SIMP</v>
          </cell>
        </row>
        <row r="264">
          <cell r="B264" t="str">
            <v>SPCIMP</v>
          </cell>
        </row>
        <row r="265">
          <cell r="B265" t="str">
            <v>BCHIMP</v>
          </cell>
        </row>
        <row r="266">
          <cell r="B266" t="str">
            <v>SPCIMP</v>
          </cell>
        </row>
        <row r="267">
          <cell r="B267" t="str">
            <v>BCHIMP</v>
          </cell>
        </row>
        <row r="268">
          <cell r="B268" t="str">
            <v>120SIMP</v>
          </cell>
        </row>
        <row r="269">
          <cell r="B269" t="str">
            <v>SPCIMP</v>
          </cell>
        </row>
        <row r="270">
          <cell r="B270" t="str">
            <v>BCHIMP</v>
          </cell>
        </row>
        <row r="271">
          <cell r="B271" t="str">
            <v>BCHIMP</v>
          </cell>
        </row>
        <row r="272">
          <cell r="B272" t="str">
            <v>120SIMP</v>
          </cell>
        </row>
        <row r="273">
          <cell r="B273" t="str">
            <v>SPCIMP</v>
          </cell>
        </row>
        <row r="274">
          <cell r="B274" t="str">
            <v>BCHIMP</v>
          </cell>
        </row>
        <row r="275">
          <cell r="B275" t="str">
            <v>BCHIMP</v>
          </cell>
        </row>
        <row r="276">
          <cell r="B276" t="str">
            <v>120SIMP</v>
          </cell>
        </row>
        <row r="277">
          <cell r="B277" t="str">
            <v>SPCIMP</v>
          </cell>
        </row>
        <row r="278">
          <cell r="B278" t="str">
            <v>SPCIMP</v>
          </cell>
        </row>
        <row r="279">
          <cell r="B279" t="str">
            <v>BCHIMP</v>
          </cell>
        </row>
        <row r="280">
          <cell r="B280" t="str">
            <v>BCHIMP</v>
          </cell>
        </row>
        <row r="281">
          <cell r="B281" t="str">
            <v>120SIMP</v>
          </cell>
        </row>
        <row r="282">
          <cell r="B282" t="str">
            <v>SPCIMP</v>
          </cell>
        </row>
        <row r="283">
          <cell r="B283" t="str">
            <v>BCHIMP</v>
          </cell>
        </row>
        <row r="284">
          <cell r="B284" t="str">
            <v>BCHIMP</v>
          </cell>
        </row>
        <row r="285">
          <cell r="B285" t="str">
            <v>SPCIMP</v>
          </cell>
        </row>
        <row r="286">
          <cell r="B286" t="str">
            <v>BCHIMP</v>
          </cell>
        </row>
        <row r="287">
          <cell r="B287" t="str">
            <v>120SIMP</v>
          </cell>
        </row>
        <row r="288">
          <cell r="B288" t="str">
            <v>SPCIMP</v>
          </cell>
        </row>
        <row r="289">
          <cell r="B289" t="str">
            <v>BCHIMP</v>
          </cell>
        </row>
        <row r="290">
          <cell r="B290" t="str">
            <v>120SIMP</v>
          </cell>
        </row>
        <row r="291">
          <cell r="B291" t="str">
            <v>SPCIMP</v>
          </cell>
        </row>
        <row r="292">
          <cell r="B292" t="str">
            <v>BCHIMP</v>
          </cell>
        </row>
        <row r="293">
          <cell r="B293" t="str">
            <v>120SIMP</v>
          </cell>
        </row>
        <row r="294">
          <cell r="B294" t="str">
            <v>SPCIMP</v>
          </cell>
        </row>
        <row r="295">
          <cell r="B295" t="str">
            <v>BCHIMP</v>
          </cell>
        </row>
        <row r="296">
          <cell r="B296" t="str">
            <v>BCHIMP</v>
          </cell>
        </row>
        <row r="297">
          <cell r="B297" t="str">
            <v>SPCIMP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24"/>
  <sheetViews>
    <sheetView showZeros="0" tabSelected="1"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2" x14ac:dyDescent="0.25"/>
  <cols>
    <col min="1" max="1" width="19.7109375" bestFit="1" customWidth="1"/>
    <col min="2" max="2" width="10.5703125" bestFit="1" customWidth="1"/>
    <col min="3" max="3" width="47" bestFit="1" customWidth="1"/>
    <col min="4" max="4" width="15.140625" bestFit="1" customWidth="1"/>
    <col min="5" max="5" width="47.140625" bestFit="1" customWidth="1"/>
    <col min="6" max="25" width="14.7109375" style="16" customWidth="1"/>
  </cols>
  <sheetData>
    <row r="1" spans="1:25" x14ac:dyDescent="0.25">
      <c r="A1" s="2" t="s">
        <v>645</v>
      </c>
      <c r="B1" s="2"/>
    </row>
    <row r="2" spans="1:25" x14ac:dyDescent="0.25">
      <c r="A2" s="2" t="s">
        <v>791</v>
      </c>
      <c r="B2" s="5"/>
    </row>
    <row r="3" spans="1:25" x14ac:dyDescent="0.25">
      <c r="F3" s="38" t="s">
        <v>700</v>
      </c>
      <c r="G3" s="39"/>
      <c r="H3" s="39"/>
      <c r="I3" s="40"/>
      <c r="J3" s="38" t="s">
        <v>701</v>
      </c>
      <c r="K3" s="39"/>
      <c r="L3" s="39"/>
      <c r="M3" s="40"/>
      <c r="N3" s="38" t="s">
        <v>702</v>
      </c>
      <c r="O3" s="39"/>
      <c r="P3" s="39"/>
      <c r="Q3" s="40"/>
      <c r="R3" s="38" t="s">
        <v>703</v>
      </c>
      <c r="S3" s="39"/>
      <c r="T3" s="39"/>
      <c r="U3" s="40"/>
      <c r="V3" s="38" t="s">
        <v>725</v>
      </c>
      <c r="W3" s="39"/>
      <c r="X3" s="39"/>
      <c r="Y3" s="40"/>
    </row>
    <row r="4" spans="1:25" x14ac:dyDescent="0.25">
      <c r="A4" s="10" t="s">
        <v>224</v>
      </c>
      <c r="B4" s="10" t="s">
        <v>0</v>
      </c>
      <c r="C4" s="10" t="s">
        <v>631</v>
      </c>
      <c r="D4" s="10" t="s">
        <v>2</v>
      </c>
      <c r="E4" s="10" t="s">
        <v>441</v>
      </c>
      <c r="F4" s="28" t="s">
        <v>656</v>
      </c>
      <c r="G4" s="29" t="s">
        <v>669</v>
      </c>
      <c r="H4" s="29" t="s">
        <v>654</v>
      </c>
      <c r="I4" s="30" t="s">
        <v>652</v>
      </c>
      <c r="J4" s="28" t="s">
        <v>656</v>
      </c>
      <c r="K4" s="29" t="s">
        <v>669</v>
      </c>
      <c r="L4" s="29" t="s">
        <v>654</v>
      </c>
      <c r="M4" s="30" t="s">
        <v>652</v>
      </c>
      <c r="N4" s="28" t="s">
        <v>656</v>
      </c>
      <c r="O4" s="29" t="s">
        <v>669</v>
      </c>
      <c r="P4" s="29" t="s">
        <v>654</v>
      </c>
      <c r="Q4" s="30" t="s">
        <v>652</v>
      </c>
      <c r="R4" s="28" t="s">
        <v>656</v>
      </c>
      <c r="S4" s="29" t="s">
        <v>669</v>
      </c>
      <c r="T4" s="29" t="s">
        <v>654</v>
      </c>
      <c r="U4" s="30" t="s">
        <v>652</v>
      </c>
      <c r="V4" s="28" t="s">
        <v>656</v>
      </c>
      <c r="W4" s="29" t="s">
        <v>669</v>
      </c>
      <c r="X4" s="29" t="s">
        <v>654</v>
      </c>
      <c r="Y4" s="30" t="s">
        <v>652</v>
      </c>
    </row>
    <row r="5" spans="1:25" outlineLevel="2" x14ac:dyDescent="0.25">
      <c r="A5" t="s">
        <v>438</v>
      </c>
      <c r="B5" t="str">
        <f ca="1">VLOOKUP($A5,IndexLookup,2,FALSE)</f>
        <v>AP00</v>
      </c>
      <c r="C5" t="str">
        <f ca="1">VLOOKUP($B5,ParticipantLookup,2,FALSE)</f>
        <v>Alberta Power (2000) Ltd.</v>
      </c>
      <c r="D5" t="str">
        <f ca="1">VLOOKUP($A5,IndexLookup,3,FALSE)</f>
        <v>ST1</v>
      </c>
      <c r="E5" t="str">
        <f ca="1">VLOOKUP($D5,FacilityLookup,2,FALSE)</f>
        <v>Sturgeon #1</v>
      </c>
      <c r="F5" s="31">
        <f ca="1">IFERROR(VLOOKUP($A5,Lookup2013,53,FALSE),0)</f>
        <v>0</v>
      </c>
      <c r="G5" s="32">
        <f ca="1">IFERROR(VLOOKUP($A5,Lookup2013,54,FALSE),0)</f>
        <v>0</v>
      </c>
      <c r="H5" s="32">
        <f ca="1">IFERROR(VLOOKUP($A5,Lookup2013,55,FALSE),0)</f>
        <v>0</v>
      </c>
      <c r="I5" s="33">
        <f ca="1">IFERROR(VLOOKUP($A5,Lookup2013,56,FALSE),0)</f>
        <v>0</v>
      </c>
      <c r="J5" s="31">
        <f ca="1">IFERROR(VLOOKUP($A5,Lookup2012,53,FALSE),0)</f>
        <v>0</v>
      </c>
      <c r="K5" s="32">
        <f ca="1">IFERROR(VLOOKUP($A5,Lookup2012,54,FALSE),0)</f>
        <v>0</v>
      </c>
      <c r="L5" s="32">
        <f ca="1">IFERROR(VLOOKUP($A5,Lookup2012,55,FALSE),0)</f>
        <v>0</v>
      </c>
      <c r="M5" s="33">
        <f ca="1">IFERROR(VLOOKUP($A5,Lookup2012,56,FALSE),0)</f>
        <v>0</v>
      </c>
      <c r="N5" s="31">
        <f ca="1">IFERROR(VLOOKUP($A5,Lookup2011,53,FALSE),0)</f>
        <v>0</v>
      </c>
      <c r="O5" s="32">
        <f ca="1">IFERROR(VLOOKUP($A5,Lookup2011,54,FALSE),0)</f>
        <v>0</v>
      </c>
      <c r="P5" s="32">
        <f ca="1">IFERROR(VLOOKUP($A5,Lookup2011,55,FALSE),0)</f>
        <v>0</v>
      </c>
      <c r="Q5" s="33">
        <f ca="1">IFERROR(VLOOKUP($A5,Lookup2011,56,FALSE),0)</f>
        <v>0</v>
      </c>
      <c r="R5" s="31">
        <f ca="1">IFERROR(VLOOKUP($A5,Lookup2010,53,FALSE),0)</f>
        <v>0</v>
      </c>
      <c r="S5" s="32">
        <f ca="1">IFERROR(VLOOKUP($A5,Lookup2010,54,FALSE),0)</f>
        <v>0</v>
      </c>
      <c r="T5" s="32">
        <f ca="1">IFERROR(VLOOKUP($A5,Lookup2010,55,FALSE),0)</f>
        <v>0</v>
      </c>
      <c r="U5" s="33">
        <f ca="1">IFERROR(VLOOKUP($A5,Lookup2010,56,FALSE),0)</f>
        <v>0</v>
      </c>
      <c r="V5" s="31">
        <f t="shared" ref="V5:Y6" ca="1" si="0">F5+J5+N5+R5</f>
        <v>0</v>
      </c>
      <c r="W5" s="32">
        <f t="shared" ca="1" si="0"/>
        <v>0</v>
      </c>
      <c r="X5" s="32">
        <f t="shared" ca="1" si="0"/>
        <v>0</v>
      </c>
      <c r="Y5" s="33">
        <f t="shared" ca="1" si="0"/>
        <v>0</v>
      </c>
    </row>
    <row r="6" spans="1:25" outlineLevel="2" x14ac:dyDescent="0.25">
      <c r="A6" t="s">
        <v>439</v>
      </c>
      <c r="B6" t="str">
        <f ca="1">VLOOKUP($A6,IndexLookup,2,FALSE)</f>
        <v>AP00</v>
      </c>
      <c r="C6" t="str">
        <f ca="1">VLOOKUP($B6,ParticipantLookup,2,FALSE)</f>
        <v>Alberta Power (2000) Ltd.</v>
      </c>
      <c r="D6" t="str">
        <f ca="1">VLOOKUP($A6,IndexLookup,3,FALSE)</f>
        <v>ST2</v>
      </c>
      <c r="E6" t="str">
        <f ca="1">VLOOKUP($D6,FacilityLookup,2,FALSE)</f>
        <v>Sturgeon #2</v>
      </c>
      <c r="F6" s="34">
        <f ca="1">IFERROR(VLOOKUP($A6,Lookup2013,53,FALSE),0)</f>
        <v>0</v>
      </c>
      <c r="G6" s="35">
        <f ca="1">IFERROR(VLOOKUP($A6,Lookup2013,54,FALSE),0)</f>
        <v>0</v>
      </c>
      <c r="H6" s="35">
        <f ca="1">IFERROR(VLOOKUP($A6,Lookup2013,55,FALSE),0)</f>
        <v>0</v>
      </c>
      <c r="I6" s="36">
        <f ca="1">IFERROR(VLOOKUP($A6,Lookup2013,56,FALSE),0)</f>
        <v>0</v>
      </c>
      <c r="J6" s="34">
        <f ca="1">IFERROR(VLOOKUP($A6,Lookup2012,53,FALSE),0)</f>
        <v>0</v>
      </c>
      <c r="K6" s="35">
        <f ca="1">IFERROR(VLOOKUP($A6,Lookup2012,54,FALSE),0)</f>
        <v>0</v>
      </c>
      <c r="L6" s="35">
        <f ca="1">IFERROR(VLOOKUP($A6,Lookup2012,55,FALSE),0)</f>
        <v>0</v>
      </c>
      <c r="M6" s="36">
        <f ca="1">IFERROR(VLOOKUP($A6,Lookup2012,56,FALSE),0)</f>
        <v>0</v>
      </c>
      <c r="N6" s="34">
        <f ca="1">IFERROR(VLOOKUP($A6,Lookup2011,53,FALSE),0)</f>
        <v>0</v>
      </c>
      <c r="O6" s="35">
        <f ca="1">IFERROR(VLOOKUP($A6,Lookup2011,54,FALSE),0)</f>
        <v>0</v>
      </c>
      <c r="P6" s="35">
        <f ca="1">IFERROR(VLOOKUP($A6,Lookup2011,55,FALSE),0)</f>
        <v>0</v>
      </c>
      <c r="Q6" s="36">
        <f ca="1">IFERROR(VLOOKUP($A6,Lookup2011,56,FALSE),0)</f>
        <v>0</v>
      </c>
      <c r="R6" s="34">
        <f ca="1">IFERROR(VLOOKUP($A6,Lookup2010,53,FALSE),0)</f>
        <v>0</v>
      </c>
      <c r="S6" s="35">
        <f ca="1">IFERROR(VLOOKUP($A6,Lookup2010,54,FALSE),0)</f>
        <v>0</v>
      </c>
      <c r="T6" s="35">
        <f ca="1">IFERROR(VLOOKUP($A6,Lookup2010,55,FALSE),0)</f>
        <v>0</v>
      </c>
      <c r="U6" s="36">
        <f ca="1">IFERROR(VLOOKUP($A6,Lookup2010,56,FALSE),0)</f>
        <v>0</v>
      </c>
      <c r="V6" s="34">
        <f t="shared" ca="1" si="0"/>
        <v>0</v>
      </c>
      <c r="W6" s="35">
        <f t="shared" ca="1" si="0"/>
        <v>0</v>
      </c>
      <c r="X6" s="35">
        <f t="shared" ca="1" si="0"/>
        <v>0</v>
      </c>
      <c r="Y6" s="36">
        <f t="shared" ca="1" si="0"/>
        <v>0</v>
      </c>
    </row>
    <row r="7" spans="1:25" outlineLevel="1" x14ac:dyDescent="0.25">
      <c r="C7" s="2" t="s">
        <v>734</v>
      </c>
      <c r="F7" s="34">
        <f t="shared" ref="F7:Y7" ca="1" si="1">SUBTOTAL(9,F5:F6)</f>
        <v>0</v>
      </c>
      <c r="G7" s="35">
        <f t="shared" ca="1" si="1"/>
        <v>0</v>
      </c>
      <c r="H7" s="35">
        <f t="shared" ca="1" si="1"/>
        <v>0</v>
      </c>
      <c r="I7" s="36">
        <f t="shared" ca="1" si="1"/>
        <v>0</v>
      </c>
      <c r="J7" s="34">
        <f t="shared" ca="1" si="1"/>
        <v>0</v>
      </c>
      <c r="K7" s="35">
        <f t="shared" ca="1" si="1"/>
        <v>0</v>
      </c>
      <c r="L7" s="35">
        <f t="shared" ca="1" si="1"/>
        <v>0</v>
      </c>
      <c r="M7" s="36">
        <f t="shared" ca="1" si="1"/>
        <v>0</v>
      </c>
      <c r="N7" s="34">
        <f t="shared" ca="1" si="1"/>
        <v>0</v>
      </c>
      <c r="O7" s="35">
        <f t="shared" ca="1" si="1"/>
        <v>0</v>
      </c>
      <c r="P7" s="35">
        <f t="shared" ca="1" si="1"/>
        <v>0</v>
      </c>
      <c r="Q7" s="36">
        <f t="shared" ca="1" si="1"/>
        <v>0</v>
      </c>
      <c r="R7" s="34">
        <f t="shared" ca="1" si="1"/>
        <v>0</v>
      </c>
      <c r="S7" s="35">
        <f t="shared" ca="1" si="1"/>
        <v>0</v>
      </c>
      <c r="T7" s="35">
        <f t="shared" ca="1" si="1"/>
        <v>0</v>
      </c>
      <c r="U7" s="36">
        <f t="shared" ca="1" si="1"/>
        <v>0</v>
      </c>
      <c r="V7" s="34">
        <f t="shared" ca="1" si="1"/>
        <v>0</v>
      </c>
      <c r="W7" s="35">
        <f t="shared" ca="1" si="1"/>
        <v>0</v>
      </c>
      <c r="X7" s="35">
        <f t="shared" ca="1" si="1"/>
        <v>0</v>
      </c>
      <c r="Y7" s="36">
        <f t="shared" ca="1" si="1"/>
        <v>0</v>
      </c>
    </row>
    <row r="8" spans="1:25" outlineLevel="2" x14ac:dyDescent="0.25">
      <c r="A8" t="s">
        <v>263</v>
      </c>
      <c r="B8" t="str">
        <f ca="1">VLOOKUP($A8,IndexLookup,2,FALSE)</f>
        <v>APF</v>
      </c>
      <c r="C8" t="str">
        <f ca="1">VLOOKUP($B8,ParticipantLookup,2,FALSE)</f>
        <v>Alberta-Pacific Forest Industries Inc.</v>
      </c>
      <c r="D8" t="str">
        <f ca="1">VLOOKUP($A8,IndexLookup,3,FALSE)</f>
        <v>AFG1TX</v>
      </c>
      <c r="E8" t="str">
        <f ca="1">VLOOKUP($D8,FacilityLookup,2,FALSE)</f>
        <v>APF Athabasca</v>
      </c>
      <c r="F8" s="34">
        <f ca="1">IFERROR(VLOOKUP($A8,Lookup2013,53,FALSE),0)</f>
        <v>-138574.69999999995</v>
      </c>
      <c r="G8" s="35">
        <f ca="1">IFERROR(VLOOKUP($A8,Lookup2013,54,FALSE),0)</f>
        <v>-6928.7400000000007</v>
      </c>
      <c r="H8" s="35">
        <f ca="1">IFERROR(VLOOKUP($A8,Lookup2013,55,FALSE),0)</f>
        <v>-28554.729999999996</v>
      </c>
      <c r="I8" s="36">
        <f ca="1">IFERROR(VLOOKUP($A8,Lookup2013,56,FALSE),0)</f>
        <v>-174058.16999999998</v>
      </c>
      <c r="J8" s="34">
        <f ca="1">IFERROR(VLOOKUP($A8,Lookup2012,53,FALSE),0)</f>
        <v>-253432.1</v>
      </c>
      <c r="K8" s="35">
        <f ca="1">IFERROR(VLOOKUP($A8,Lookup2012,54,FALSE),0)</f>
        <v>-12671.609999999999</v>
      </c>
      <c r="L8" s="35">
        <f ca="1">IFERROR(VLOOKUP($A8,Lookup2012,55,FALSE),0)</f>
        <v>-58864.34</v>
      </c>
      <c r="M8" s="36">
        <f ca="1">IFERROR(VLOOKUP($A8,Lookup2012,56,FALSE),0)</f>
        <v>-324968.04999999993</v>
      </c>
      <c r="N8" s="34">
        <f ca="1">IFERROR(VLOOKUP($A8,Lookup2011,53,FALSE),0)</f>
        <v>83722.31</v>
      </c>
      <c r="O8" s="35">
        <f ca="1">IFERROR(VLOOKUP($A8,Lookup2011,54,FALSE),0)</f>
        <v>4186.12</v>
      </c>
      <c r="P8" s="35">
        <f ca="1">IFERROR(VLOOKUP($A8,Lookup2011,55,FALSE),0)</f>
        <v>21206.68</v>
      </c>
      <c r="Q8" s="36">
        <f ca="1">IFERROR(VLOOKUP($A8,Lookup2011,56,FALSE),0)</f>
        <v>109115.11</v>
      </c>
      <c r="R8" s="34">
        <f ca="1">IFERROR(VLOOKUP($A8,Lookup2010,53,FALSE),0)</f>
        <v>0</v>
      </c>
      <c r="S8" s="35">
        <f ca="1">IFERROR(VLOOKUP($A8,Lookup2010,54,FALSE),0)</f>
        <v>0</v>
      </c>
      <c r="T8" s="35">
        <f ca="1">IFERROR(VLOOKUP($A8,Lookup2010,55,FALSE),0)</f>
        <v>0</v>
      </c>
      <c r="U8" s="36">
        <f ca="1">IFERROR(VLOOKUP($A8,Lookup2010,56,FALSE),0)</f>
        <v>0</v>
      </c>
      <c r="V8" s="34">
        <f ca="1">F8+J8+N8+R8</f>
        <v>-308284.48999999993</v>
      </c>
      <c r="W8" s="35">
        <f ca="1">G8+K8+O8+S8</f>
        <v>-15414.23</v>
      </c>
      <c r="X8" s="35">
        <f ca="1">H8+L8+P8+T8</f>
        <v>-66212.389999999985</v>
      </c>
      <c r="Y8" s="36">
        <f ca="1">I8+M8+Q8+U8</f>
        <v>-389911.10999999993</v>
      </c>
    </row>
    <row r="9" spans="1:25" outlineLevel="1" x14ac:dyDescent="0.25">
      <c r="C9" s="2" t="s">
        <v>735</v>
      </c>
      <c r="F9" s="34">
        <f t="shared" ref="F9:Y9" ca="1" si="2">SUBTOTAL(9,F8:F8)</f>
        <v>-138574.69999999995</v>
      </c>
      <c r="G9" s="35">
        <f t="shared" ca="1" si="2"/>
        <v>-6928.7400000000007</v>
      </c>
      <c r="H9" s="35">
        <f t="shared" ca="1" si="2"/>
        <v>-28554.729999999996</v>
      </c>
      <c r="I9" s="36">
        <f t="shared" ca="1" si="2"/>
        <v>-174058.16999999998</v>
      </c>
      <c r="J9" s="34">
        <f t="shared" ca="1" si="2"/>
        <v>-253432.1</v>
      </c>
      <c r="K9" s="35">
        <f t="shared" ca="1" si="2"/>
        <v>-12671.609999999999</v>
      </c>
      <c r="L9" s="35">
        <f t="shared" ca="1" si="2"/>
        <v>-58864.34</v>
      </c>
      <c r="M9" s="36">
        <f t="shared" ca="1" si="2"/>
        <v>-324968.04999999993</v>
      </c>
      <c r="N9" s="34">
        <f t="shared" ca="1" si="2"/>
        <v>83722.31</v>
      </c>
      <c r="O9" s="35">
        <f t="shared" ca="1" si="2"/>
        <v>4186.12</v>
      </c>
      <c r="P9" s="35">
        <f t="shared" ca="1" si="2"/>
        <v>21206.68</v>
      </c>
      <c r="Q9" s="36">
        <f t="shared" ca="1" si="2"/>
        <v>109115.11</v>
      </c>
      <c r="R9" s="34">
        <f t="shared" ca="1" si="2"/>
        <v>0</v>
      </c>
      <c r="S9" s="35">
        <f t="shared" ca="1" si="2"/>
        <v>0</v>
      </c>
      <c r="T9" s="35">
        <f t="shared" ca="1" si="2"/>
        <v>0</v>
      </c>
      <c r="U9" s="36">
        <f t="shared" ca="1" si="2"/>
        <v>0</v>
      </c>
      <c r="V9" s="34">
        <f t="shared" ca="1" si="2"/>
        <v>-308284.48999999993</v>
      </c>
      <c r="W9" s="35">
        <f t="shared" ca="1" si="2"/>
        <v>-15414.23</v>
      </c>
      <c r="X9" s="35">
        <f t="shared" ca="1" si="2"/>
        <v>-66212.389999999985</v>
      </c>
      <c r="Y9" s="36">
        <f t="shared" ca="1" si="2"/>
        <v>-389911.10999999993</v>
      </c>
    </row>
    <row r="10" spans="1:25" outlineLevel="2" x14ac:dyDescent="0.25">
      <c r="A10" t="s">
        <v>377</v>
      </c>
      <c r="B10" t="str">
        <f ca="1">VLOOKUP($A10,IndexLookup,2,FALSE)</f>
        <v>ASTC</v>
      </c>
      <c r="C10" t="str">
        <f ca="1">VLOOKUP($B10,ParticipantLookup,2,FALSE)</f>
        <v>ASTC Power Partnership</v>
      </c>
      <c r="D10" t="str">
        <f ca="1">VLOOKUP($A10,IndexLookup,3,FALSE)</f>
        <v>SD3</v>
      </c>
      <c r="E10" t="str">
        <f ca="1">VLOOKUP($D10,FacilityLookup,2,FALSE)</f>
        <v>Sundance #3</v>
      </c>
      <c r="F10" s="34">
        <f ca="1">IFERROR(VLOOKUP($A10,Lookup2013,53,FALSE),0)</f>
        <v>3077826.38</v>
      </c>
      <c r="G10" s="35">
        <f ca="1">IFERROR(VLOOKUP($A10,Lookup2013,54,FALSE),0)</f>
        <v>153891.31999999998</v>
      </c>
      <c r="H10" s="35">
        <f ca="1">IFERROR(VLOOKUP($A10,Lookup2013,55,FALSE),0)</f>
        <v>630016.20000000007</v>
      </c>
      <c r="I10" s="36">
        <f ca="1">IFERROR(VLOOKUP($A10,Lookup2013,56,FALSE),0)</f>
        <v>3861733.9000000004</v>
      </c>
      <c r="J10" s="34">
        <f ca="1">IFERROR(VLOOKUP($A10,Lookup2012,53,FALSE),0)</f>
        <v>-35812.559999999925</v>
      </c>
      <c r="K10" s="35">
        <f ca="1">IFERROR(VLOOKUP($A10,Lookup2012,54,FALSE),0)</f>
        <v>-1790.6400000000003</v>
      </c>
      <c r="L10" s="35">
        <f ca="1">IFERROR(VLOOKUP($A10,Lookup2012,55,FALSE),0)</f>
        <v>-13611</v>
      </c>
      <c r="M10" s="36">
        <f ca="1">IFERROR(VLOOKUP($A10,Lookup2012,56,FALSE),0)</f>
        <v>-51214.199999999983</v>
      </c>
      <c r="N10" s="34">
        <f ca="1">IFERROR(VLOOKUP($A10,Lookup2011,53,FALSE),0)</f>
        <v>66906.259999999937</v>
      </c>
      <c r="O10" s="35">
        <f ca="1">IFERROR(VLOOKUP($A10,Lookup2011,54,FALSE),0)</f>
        <v>3345.3199999999997</v>
      </c>
      <c r="P10" s="35">
        <f ca="1">IFERROR(VLOOKUP($A10,Lookup2011,55,FALSE),0)</f>
        <v>13666.639999999998</v>
      </c>
      <c r="Q10" s="36">
        <f ca="1">IFERROR(VLOOKUP($A10,Lookup2011,56,FALSE),0)</f>
        <v>83918.219999999914</v>
      </c>
      <c r="R10" s="34">
        <f ca="1">IFERROR(VLOOKUP($A10,Lookup2010,53,FALSE),0)</f>
        <v>1956052.6099999999</v>
      </c>
      <c r="S10" s="35">
        <f ca="1">IFERROR(VLOOKUP($A10,Lookup2010,54,FALSE),0)</f>
        <v>97802.62</v>
      </c>
      <c r="T10" s="35">
        <f ca="1">IFERROR(VLOOKUP($A10,Lookup2010,55,FALSE),0)</f>
        <v>560099.13</v>
      </c>
      <c r="U10" s="36">
        <f ca="1">IFERROR(VLOOKUP($A10,Lookup2010,56,FALSE),0)</f>
        <v>2613954.3600000003</v>
      </c>
      <c r="V10" s="34">
        <f t="shared" ref="V10:Y11" ca="1" si="3">F10+J10+N10+R10</f>
        <v>5064972.6899999995</v>
      </c>
      <c r="W10" s="35">
        <f t="shared" ca="1" si="3"/>
        <v>253248.61999999997</v>
      </c>
      <c r="X10" s="35">
        <f t="shared" ca="1" si="3"/>
        <v>1190170.9700000002</v>
      </c>
      <c r="Y10" s="36">
        <f t="shared" ca="1" si="3"/>
        <v>6508392.2800000003</v>
      </c>
    </row>
    <row r="11" spans="1:25" outlineLevel="2" x14ac:dyDescent="0.25">
      <c r="A11" t="s">
        <v>379</v>
      </c>
      <c r="B11" t="str">
        <f ca="1">VLOOKUP($A11,IndexLookup,2,FALSE)</f>
        <v>ASTC</v>
      </c>
      <c r="C11" t="str">
        <f ca="1">VLOOKUP($B11,ParticipantLookup,2,FALSE)</f>
        <v>ASTC Power Partnership</v>
      </c>
      <c r="D11" t="str">
        <f ca="1">VLOOKUP($A11,IndexLookup,3,FALSE)</f>
        <v>SD4</v>
      </c>
      <c r="E11" t="str">
        <f ca="1">VLOOKUP($D11,FacilityLookup,2,FALSE)</f>
        <v>Sundance #4</v>
      </c>
      <c r="F11" s="34">
        <f ca="1">IFERROR(VLOOKUP($A11,Lookup2013,53,FALSE),0)</f>
        <v>3449267.100000001</v>
      </c>
      <c r="G11" s="35">
        <f ca="1">IFERROR(VLOOKUP($A11,Lookup2013,54,FALSE),0)</f>
        <v>172463.37</v>
      </c>
      <c r="H11" s="35">
        <f ca="1">IFERROR(VLOOKUP($A11,Lookup2013,55,FALSE),0)</f>
        <v>702337.14999999991</v>
      </c>
      <c r="I11" s="36">
        <f ca="1">IFERROR(VLOOKUP($A11,Lookup2013,56,FALSE),0)</f>
        <v>4324067.620000001</v>
      </c>
      <c r="J11" s="34">
        <f ca="1">IFERROR(VLOOKUP($A11,Lookup2012,53,FALSE),0)</f>
        <v>-118751.29999999999</v>
      </c>
      <c r="K11" s="35">
        <f ca="1">IFERROR(VLOOKUP($A11,Lookup2012,54,FALSE),0)</f>
        <v>-5937.57</v>
      </c>
      <c r="L11" s="35">
        <f ca="1">IFERROR(VLOOKUP($A11,Lookup2012,55,FALSE),0)</f>
        <v>-34675.64999999998</v>
      </c>
      <c r="M11" s="36">
        <f ca="1">IFERROR(VLOOKUP($A11,Lookup2012,56,FALSE),0)</f>
        <v>-159364.52000000025</v>
      </c>
      <c r="N11" s="34">
        <f ca="1">IFERROR(VLOOKUP($A11,Lookup2011,53,FALSE),0)</f>
        <v>-38242.319999999847</v>
      </c>
      <c r="O11" s="35">
        <f ca="1">IFERROR(VLOOKUP($A11,Lookup2011,54,FALSE),0)</f>
        <v>-1912.1199999999953</v>
      </c>
      <c r="P11" s="35">
        <f ca="1">IFERROR(VLOOKUP($A11,Lookup2011,55,FALSE),0)</f>
        <v>-14859.200000000004</v>
      </c>
      <c r="Q11" s="36">
        <f ca="1">IFERROR(VLOOKUP($A11,Lookup2011,56,FALSE),0)</f>
        <v>-55013.639999999839</v>
      </c>
      <c r="R11" s="34">
        <f ca="1">IFERROR(VLOOKUP($A11,Lookup2010,53,FALSE),0)</f>
        <v>2305051.2499999995</v>
      </c>
      <c r="S11" s="35">
        <f ca="1">IFERROR(VLOOKUP($A11,Lookup2010,54,FALSE),0)</f>
        <v>115252.57</v>
      </c>
      <c r="T11" s="35">
        <f ca="1">IFERROR(VLOOKUP($A11,Lookup2010,55,FALSE),0)</f>
        <v>658003.89</v>
      </c>
      <c r="U11" s="36">
        <f ca="1">IFERROR(VLOOKUP($A11,Lookup2010,56,FALSE),0)</f>
        <v>3078307.71</v>
      </c>
      <c r="V11" s="34">
        <f t="shared" ca="1" si="3"/>
        <v>5597324.7300000004</v>
      </c>
      <c r="W11" s="35">
        <f t="shared" ca="1" si="3"/>
        <v>279866.25</v>
      </c>
      <c r="X11" s="35">
        <f t="shared" ca="1" si="3"/>
        <v>1310806.19</v>
      </c>
      <c r="Y11" s="36">
        <f t="shared" ca="1" si="3"/>
        <v>7187997.1700000009</v>
      </c>
    </row>
    <row r="12" spans="1:25" outlineLevel="1" x14ac:dyDescent="0.25">
      <c r="C12" s="2" t="s">
        <v>736</v>
      </c>
      <c r="F12" s="34">
        <f t="shared" ref="F12:Y12" ca="1" si="4">SUBTOTAL(9,F10:F11)</f>
        <v>6527093.4800000004</v>
      </c>
      <c r="G12" s="35">
        <f t="shared" ca="1" si="4"/>
        <v>326354.68999999994</v>
      </c>
      <c r="H12" s="35">
        <f t="shared" ca="1" si="4"/>
        <v>1332353.3500000001</v>
      </c>
      <c r="I12" s="36">
        <f t="shared" ca="1" si="4"/>
        <v>8185801.5200000014</v>
      </c>
      <c r="J12" s="34">
        <f t="shared" ca="1" si="4"/>
        <v>-154563.85999999993</v>
      </c>
      <c r="K12" s="35">
        <f t="shared" ca="1" si="4"/>
        <v>-7728.21</v>
      </c>
      <c r="L12" s="35">
        <f t="shared" ca="1" si="4"/>
        <v>-48286.64999999998</v>
      </c>
      <c r="M12" s="36">
        <f t="shared" ca="1" si="4"/>
        <v>-210578.72000000023</v>
      </c>
      <c r="N12" s="34">
        <f t="shared" ca="1" si="4"/>
        <v>28663.94000000009</v>
      </c>
      <c r="O12" s="35">
        <f t="shared" ca="1" si="4"/>
        <v>1433.2000000000044</v>
      </c>
      <c r="P12" s="35">
        <f t="shared" ca="1" si="4"/>
        <v>-1192.5600000000068</v>
      </c>
      <c r="Q12" s="36">
        <f t="shared" ca="1" si="4"/>
        <v>28904.580000000075</v>
      </c>
      <c r="R12" s="34">
        <f t="shared" ca="1" si="4"/>
        <v>4261103.8599999994</v>
      </c>
      <c r="S12" s="35">
        <f t="shared" ca="1" si="4"/>
        <v>213055.19</v>
      </c>
      <c r="T12" s="35">
        <f t="shared" ca="1" si="4"/>
        <v>1218103.02</v>
      </c>
      <c r="U12" s="36">
        <f t="shared" ca="1" si="4"/>
        <v>5692262.0700000003</v>
      </c>
      <c r="V12" s="34">
        <f t="shared" ca="1" si="4"/>
        <v>10662297.42</v>
      </c>
      <c r="W12" s="35">
        <f t="shared" ca="1" si="4"/>
        <v>533114.87</v>
      </c>
      <c r="X12" s="35">
        <f t="shared" ca="1" si="4"/>
        <v>2500977.16</v>
      </c>
      <c r="Y12" s="36">
        <f t="shared" ca="1" si="4"/>
        <v>13696389.450000001</v>
      </c>
    </row>
    <row r="13" spans="1:25" outlineLevel="2" x14ac:dyDescent="0.25">
      <c r="A13" t="s">
        <v>347</v>
      </c>
      <c r="B13" t="str">
        <f t="shared" ref="B13:B22" ca="1" si="5">VLOOKUP($A13,IndexLookup,2,FALSE)</f>
        <v>APNC</v>
      </c>
      <c r="C13" t="str">
        <f t="shared" ref="C13:C22" ca="1" si="6">VLOOKUP($B13,ParticipantLookup,2,FALSE)</f>
        <v>ATCO Power Canada Ltd.</v>
      </c>
      <c r="D13" t="str">
        <f t="shared" ref="D13:D22" ca="1" si="7">VLOOKUP($A13,IndexLookup,3,FALSE)</f>
        <v>NOVAGEN15M</v>
      </c>
      <c r="E13" t="str">
        <f t="shared" ref="E13:E22" ca="1" si="8">VLOOKUP($D13,FacilityLookup,2,FALSE)</f>
        <v>Joffre Industrial System</v>
      </c>
      <c r="F13" s="34">
        <f t="shared" ref="F13:F22" ca="1" si="9">IFERROR(VLOOKUP($A13,Lookup2013,53,FALSE),0)</f>
        <v>-680045.41</v>
      </c>
      <c r="G13" s="35">
        <f t="shared" ref="G13:G22" ca="1" si="10">IFERROR(VLOOKUP($A13,Lookup2013,54,FALSE),0)</f>
        <v>-34002.28</v>
      </c>
      <c r="H13" s="35">
        <f t="shared" ref="H13:H22" ca="1" si="11">IFERROR(VLOOKUP($A13,Lookup2013,55,FALSE),0)</f>
        <v>-140088.85999999999</v>
      </c>
      <c r="I13" s="36">
        <f t="shared" ref="I13:I22" ca="1" si="12">IFERROR(VLOOKUP($A13,Lookup2013,56,FALSE),0)</f>
        <v>-854136.54999999981</v>
      </c>
      <c r="J13" s="34">
        <f t="shared" ref="J13:J22" ca="1" si="13">IFERROR(VLOOKUP($A13,Lookup2012,53,FALSE),0)</f>
        <v>-13789.290000000015</v>
      </c>
      <c r="K13" s="35">
        <f t="shared" ref="K13:K22" ca="1" si="14">IFERROR(VLOOKUP($A13,Lookup2012,54,FALSE),0)</f>
        <v>-689.4699999999998</v>
      </c>
      <c r="L13" s="35">
        <f t="shared" ref="L13:L22" ca="1" si="15">IFERROR(VLOOKUP($A13,Lookup2012,55,FALSE),0)</f>
        <v>-6490.2099999999946</v>
      </c>
      <c r="M13" s="36">
        <f t="shared" ref="M13:M22" ca="1" si="16">IFERROR(VLOOKUP($A13,Lookup2012,56,FALSE),0)</f>
        <v>-20968.969999999965</v>
      </c>
      <c r="N13" s="34">
        <f t="shared" ref="N13:N22" ca="1" si="17">IFERROR(VLOOKUP($A13,Lookup2011,53,FALSE),0)</f>
        <v>-267455.44999999995</v>
      </c>
      <c r="O13" s="35">
        <f t="shared" ref="O13:O22" ca="1" si="18">IFERROR(VLOOKUP($A13,Lookup2011,54,FALSE),0)</f>
        <v>-13372.769999999999</v>
      </c>
      <c r="P13" s="35">
        <f t="shared" ref="P13:P22" ca="1" si="19">IFERROR(VLOOKUP($A13,Lookup2011,55,FALSE),0)</f>
        <v>-67074.31</v>
      </c>
      <c r="Q13" s="36">
        <f t="shared" ref="Q13:Q22" ca="1" si="20">IFERROR(VLOOKUP($A13,Lookup2011,56,FALSE),0)</f>
        <v>-347902.53</v>
      </c>
      <c r="R13" s="34">
        <f t="shared" ref="R13:R22" ca="1" si="21">IFERROR(VLOOKUP($A13,Lookup2010,53,FALSE),0)</f>
        <v>-386315.61</v>
      </c>
      <c r="S13" s="35">
        <f t="shared" ref="S13:S22" ca="1" si="22">IFERROR(VLOOKUP($A13,Lookup2010,54,FALSE),0)</f>
        <v>-19315.8</v>
      </c>
      <c r="T13" s="35">
        <f t="shared" ref="T13:T22" ca="1" si="23">IFERROR(VLOOKUP($A13,Lookup2010,55,FALSE),0)</f>
        <v>-109818.58</v>
      </c>
      <c r="U13" s="36">
        <f t="shared" ref="U13:U22" ca="1" si="24">IFERROR(VLOOKUP($A13,Lookup2010,56,FALSE),0)</f>
        <v>-515449.99</v>
      </c>
      <c r="V13" s="34">
        <f t="shared" ref="V13:V22" ca="1" si="25">F13+J13+N13+R13</f>
        <v>-1347605.76</v>
      </c>
      <c r="W13" s="35">
        <f t="shared" ref="W13:W22" ca="1" si="26">G13+K13+O13+S13</f>
        <v>-67380.319999999992</v>
      </c>
      <c r="X13" s="35">
        <f t="shared" ref="X13:X22" ca="1" si="27">H13+L13+P13+T13</f>
        <v>-323471.95999999996</v>
      </c>
      <c r="Y13" s="36">
        <f t="shared" ref="Y13:Y22" ca="1" si="28">I13+M13+Q13+U13</f>
        <v>-1738458.0399999998</v>
      </c>
    </row>
    <row r="14" spans="1:25" outlineLevel="2" x14ac:dyDescent="0.25">
      <c r="A14" t="s">
        <v>353</v>
      </c>
      <c r="B14" t="str">
        <f t="shared" ca="1" si="5"/>
        <v>CUPC</v>
      </c>
      <c r="C14" t="str">
        <f t="shared" ca="1" si="6"/>
        <v>ATCO Power Canada Ltd.</v>
      </c>
      <c r="D14" t="str">
        <f t="shared" ca="1" si="7"/>
        <v>OMRH</v>
      </c>
      <c r="E14" t="str">
        <f t="shared" ca="1" si="8"/>
        <v>Oldman River Hydro Facility</v>
      </c>
      <c r="F14" s="34">
        <f t="shared" ca="1" si="9"/>
        <v>-249927.54</v>
      </c>
      <c r="G14" s="35">
        <f t="shared" ca="1" si="10"/>
        <v>-12496.38</v>
      </c>
      <c r="H14" s="35">
        <f t="shared" ca="1" si="11"/>
        <v>-51224.80999999999</v>
      </c>
      <c r="I14" s="36">
        <f t="shared" ca="1" si="12"/>
        <v>-313648.73</v>
      </c>
      <c r="J14" s="34">
        <f t="shared" ca="1" si="13"/>
        <v>1159.4500000000028</v>
      </c>
      <c r="K14" s="35">
        <f t="shared" ca="1" si="14"/>
        <v>57.970000000000127</v>
      </c>
      <c r="L14" s="35">
        <f t="shared" ca="1" si="15"/>
        <v>116.1400000000001</v>
      </c>
      <c r="M14" s="36">
        <f t="shared" ca="1" si="16"/>
        <v>1333.5600000000099</v>
      </c>
      <c r="N14" s="34">
        <f t="shared" ca="1" si="17"/>
        <v>76589.449999999983</v>
      </c>
      <c r="O14" s="35">
        <f t="shared" ca="1" si="18"/>
        <v>3829.48</v>
      </c>
      <c r="P14" s="35">
        <f t="shared" ca="1" si="19"/>
        <v>20015.409999999993</v>
      </c>
      <c r="Q14" s="36">
        <f t="shared" ca="1" si="20"/>
        <v>100434.34</v>
      </c>
      <c r="R14" s="34">
        <f t="shared" ca="1" si="21"/>
        <v>-61178.6</v>
      </c>
      <c r="S14" s="35">
        <f t="shared" ca="1" si="22"/>
        <v>-3058.94</v>
      </c>
      <c r="T14" s="35">
        <f t="shared" ca="1" si="23"/>
        <v>-17519.43</v>
      </c>
      <c r="U14" s="36">
        <f t="shared" ca="1" si="24"/>
        <v>-81756.970000000016</v>
      </c>
      <c r="V14" s="34">
        <f t="shared" ca="1" si="25"/>
        <v>-233357.24000000002</v>
      </c>
      <c r="W14" s="35">
        <f t="shared" ca="1" si="26"/>
        <v>-11667.87</v>
      </c>
      <c r="X14" s="35">
        <f t="shared" ca="1" si="27"/>
        <v>-48612.69</v>
      </c>
      <c r="Y14" s="36">
        <f t="shared" ca="1" si="28"/>
        <v>-293637.8</v>
      </c>
    </row>
    <row r="15" spans="1:25" outlineLevel="2" x14ac:dyDescent="0.25">
      <c r="A15" t="s">
        <v>355</v>
      </c>
      <c r="B15" t="str">
        <f t="shared" ca="1" si="5"/>
        <v>CUPC</v>
      </c>
      <c r="C15" t="str">
        <f t="shared" ca="1" si="6"/>
        <v>ATCO Power Canada Ltd.</v>
      </c>
      <c r="D15" t="str">
        <f t="shared" ca="1" si="7"/>
        <v>PH1</v>
      </c>
      <c r="E15" t="str">
        <f t="shared" ca="1" si="8"/>
        <v>Poplar Hill #1</v>
      </c>
      <c r="F15" s="34">
        <f t="shared" ca="1" si="9"/>
        <v>-466859.66</v>
      </c>
      <c r="G15" s="35">
        <f t="shared" ca="1" si="10"/>
        <v>-23342.969999999998</v>
      </c>
      <c r="H15" s="35">
        <f t="shared" ca="1" si="11"/>
        <v>-96702.910000000018</v>
      </c>
      <c r="I15" s="36">
        <f t="shared" ca="1" si="12"/>
        <v>-586905.54</v>
      </c>
      <c r="J15" s="34">
        <f t="shared" ca="1" si="13"/>
        <v>-294235.41000000003</v>
      </c>
      <c r="K15" s="35">
        <f t="shared" ca="1" si="14"/>
        <v>-14711.79</v>
      </c>
      <c r="L15" s="35">
        <f t="shared" ca="1" si="15"/>
        <v>-68426.569999999992</v>
      </c>
      <c r="M15" s="36">
        <f t="shared" ca="1" si="16"/>
        <v>-377373.77</v>
      </c>
      <c r="N15" s="34">
        <f t="shared" ca="1" si="17"/>
        <v>-248980.78999999998</v>
      </c>
      <c r="O15" s="35">
        <f t="shared" ca="1" si="18"/>
        <v>-12449.039999999999</v>
      </c>
      <c r="P15" s="35">
        <f t="shared" ca="1" si="19"/>
        <v>-63917.119999999995</v>
      </c>
      <c r="Q15" s="36">
        <f t="shared" ca="1" si="20"/>
        <v>-325346.95</v>
      </c>
      <c r="R15" s="34">
        <f t="shared" ca="1" si="21"/>
        <v>-70466.44</v>
      </c>
      <c r="S15" s="35">
        <f t="shared" ca="1" si="22"/>
        <v>-3523.31</v>
      </c>
      <c r="T15" s="35">
        <f t="shared" ca="1" si="23"/>
        <v>-20175.68</v>
      </c>
      <c r="U15" s="36">
        <f t="shared" ca="1" si="24"/>
        <v>-94165.430000000008</v>
      </c>
      <c r="V15" s="34">
        <f t="shared" ca="1" si="25"/>
        <v>-1080542.3</v>
      </c>
      <c r="W15" s="35">
        <f t="shared" ca="1" si="26"/>
        <v>-54027.109999999993</v>
      </c>
      <c r="X15" s="35">
        <f t="shared" ca="1" si="27"/>
        <v>-249222.28</v>
      </c>
      <c r="Y15" s="36">
        <f t="shared" ca="1" si="28"/>
        <v>-1383791.69</v>
      </c>
    </row>
    <row r="16" spans="1:25" outlineLevel="2" x14ac:dyDescent="0.25">
      <c r="A16" t="s">
        <v>425</v>
      </c>
      <c r="B16" t="str">
        <f t="shared" ca="1" si="5"/>
        <v>CUPC</v>
      </c>
      <c r="C16" t="str">
        <f t="shared" ca="1" si="6"/>
        <v>ATCO Power Canada Ltd.</v>
      </c>
      <c r="D16" t="str">
        <f t="shared" ca="1" si="7"/>
        <v>RB1</v>
      </c>
      <c r="E16" t="str">
        <f t="shared" ca="1" si="8"/>
        <v>Rainbow #1</v>
      </c>
      <c r="F16" s="34">
        <f t="shared" ca="1" si="9"/>
        <v>0</v>
      </c>
      <c r="G16" s="35">
        <f t="shared" ca="1" si="10"/>
        <v>0</v>
      </c>
      <c r="H16" s="35">
        <f t="shared" ca="1" si="11"/>
        <v>0</v>
      </c>
      <c r="I16" s="36">
        <f t="shared" ca="1" si="12"/>
        <v>0</v>
      </c>
      <c r="J16" s="34">
        <f t="shared" ca="1" si="13"/>
        <v>0</v>
      </c>
      <c r="K16" s="35">
        <f t="shared" ca="1" si="14"/>
        <v>0</v>
      </c>
      <c r="L16" s="35">
        <f t="shared" ca="1" si="15"/>
        <v>0</v>
      </c>
      <c r="M16" s="36">
        <f t="shared" ca="1" si="16"/>
        <v>0</v>
      </c>
      <c r="N16" s="34">
        <f t="shared" ca="1" si="17"/>
        <v>0</v>
      </c>
      <c r="O16" s="35">
        <f t="shared" ca="1" si="18"/>
        <v>0</v>
      </c>
      <c r="P16" s="35">
        <f t="shared" ca="1" si="19"/>
        <v>0</v>
      </c>
      <c r="Q16" s="36">
        <f t="shared" ca="1" si="20"/>
        <v>0</v>
      </c>
      <c r="R16" s="34">
        <f t="shared" ca="1" si="21"/>
        <v>0</v>
      </c>
      <c r="S16" s="35">
        <f t="shared" ca="1" si="22"/>
        <v>0</v>
      </c>
      <c r="T16" s="35">
        <f t="shared" ca="1" si="23"/>
        <v>0</v>
      </c>
      <c r="U16" s="36">
        <f t="shared" ca="1" si="24"/>
        <v>0</v>
      </c>
      <c r="V16" s="34">
        <f t="shared" ca="1" si="25"/>
        <v>0</v>
      </c>
      <c r="W16" s="35">
        <f t="shared" ca="1" si="26"/>
        <v>0</v>
      </c>
      <c r="X16" s="35">
        <f t="shared" ca="1" si="27"/>
        <v>0</v>
      </c>
      <c r="Y16" s="36">
        <f t="shared" ca="1" si="28"/>
        <v>0</v>
      </c>
    </row>
    <row r="17" spans="1:25" outlineLevel="2" x14ac:dyDescent="0.25">
      <c r="A17" t="s">
        <v>426</v>
      </c>
      <c r="B17" t="str">
        <f t="shared" ca="1" si="5"/>
        <v>CUPC</v>
      </c>
      <c r="C17" t="str">
        <f t="shared" ca="1" si="6"/>
        <v>ATCO Power Canada Ltd.</v>
      </c>
      <c r="D17" t="str">
        <f t="shared" ca="1" si="7"/>
        <v>RB2</v>
      </c>
      <c r="E17" t="str">
        <f t="shared" ca="1" si="8"/>
        <v>Rainbow #2</v>
      </c>
      <c r="F17" s="34">
        <f t="shared" ca="1" si="9"/>
        <v>0</v>
      </c>
      <c r="G17" s="35">
        <f t="shared" ca="1" si="10"/>
        <v>0</v>
      </c>
      <c r="H17" s="35">
        <f t="shared" ca="1" si="11"/>
        <v>0</v>
      </c>
      <c r="I17" s="36">
        <f t="shared" ca="1" si="12"/>
        <v>0</v>
      </c>
      <c r="J17" s="34">
        <f t="shared" ca="1" si="13"/>
        <v>-133738.09000000003</v>
      </c>
      <c r="K17" s="35">
        <f t="shared" ca="1" si="14"/>
        <v>-6686.91</v>
      </c>
      <c r="L17" s="35">
        <f t="shared" ca="1" si="15"/>
        <v>-31713.17</v>
      </c>
      <c r="M17" s="36">
        <f t="shared" ca="1" si="16"/>
        <v>-172138.17</v>
      </c>
      <c r="N17" s="34">
        <f t="shared" ca="1" si="17"/>
        <v>-154302.47999999998</v>
      </c>
      <c r="O17" s="35">
        <f t="shared" ca="1" si="18"/>
        <v>-7715.130000000001</v>
      </c>
      <c r="P17" s="35">
        <f t="shared" ca="1" si="19"/>
        <v>-39498.68</v>
      </c>
      <c r="Q17" s="36">
        <f t="shared" ca="1" si="20"/>
        <v>-201516.28999999998</v>
      </c>
      <c r="R17" s="34">
        <f t="shared" ca="1" si="21"/>
        <v>-54875.07</v>
      </c>
      <c r="S17" s="35">
        <f t="shared" ca="1" si="22"/>
        <v>-2743.76</v>
      </c>
      <c r="T17" s="35">
        <f t="shared" ca="1" si="23"/>
        <v>-15779.570000000002</v>
      </c>
      <c r="U17" s="36">
        <f t="shared" ca="1" si="24"/>
        <v>-73398.399999999994</v>
      </c>
      <c r="V17" s="34">
        <f t="shared" ca="1" si="25"/>
        <v>-342915.64</v>
      </c>
      <c r="W17" s="35">
        <f t="shared" ca="1" si="26"/>
        <v>-17145.800000000003</v>
      </c>
      <c r="X17" s="35">
        <f t="shared" ca="1" si="27"/>
        <v>-86991.420000000013</v>
      </c>
      <c r="Y17" s="36">
        <f t="shared" ca="1" si="28"/>
        <v>-447052.86</v>
      </c>
    </row>
    <row r="18" spans="1:25" outlineLevel="2" x14ac:dyDescent="0.25">
      <c r="A18" t="s">
        <v>427</v>
      </c>
      <c r="B18" t="str">
        <f t="shared" ca="1" si="5"/>
        <v>CUPC</v>
      </c>
      <c r="C18" t="str">
        <f t="shared" ca="1" si="6"/>
        <v>ATCO Power Canada Ltd.</v>
      </c>
      <c r="D18" t="str">
        <f t="shared" ca="1" si="7"/>
        <v>RB3</v>
      </c>
      <c r="E18" t="str">
        <f t="shared" ca="1" si="8"/>
        <v>Rainbow #3</v>
      </c>
      <c r="F18" s="34">
        <f t="shared" ca="1" si="9"/>
        <v>0</v>
      </c>
      <c r="G18" s="35">
        <f t="shared" ca="1" si="10"/>
        <v>0</v>
      </c>
      <c r="H18" s="35">
        <f t="shared" ca="1" si="11"/>
        <v>0</v>
      </c>
      <c r="I18" s="36">
        <f t="shared" ca="1" si="12"/>
        <v>0</v>
      </c>
      <c r="J18" s="34">
        <f t="shared" ca="1" si="13"/>
        <v>0</v>
      </c>
      <c r="K18" s="35">
        <f t="shared" ca="1" si="14"/>
        <v>0</v>
      </c>
      <c r="L18" s="35">
        <f t="shared" ca="1" si="15"/>
        <v>0</v>
      </c>
      <c r="M18" s="36">
        <f t="shared" ca="1" si="16"/>
        <v>0</v>
      </c>
      <c r="N18" s="34">
        <f t="shared" ca="1" si="17"/>
        <v>0</v>
      </c>
      <c r="O18" s="35">
        <f t="shared" ca="1" si="18"/>
        <v>0</v>
      </c>
      <c r="P18" s="35">
        <f t="shared" ca="1" si="19"/>
        <v>0</v>
      </c>
      <c r="Q18" s="36">
        <f t="shared" ca="1" si="20"/>
        <v>0</v>
      </c>
      <c r="R18" s="34">
        <f t="shared" ca="1" si="21"/>
        <v>0</v>
      </c>
      <c r="S18" s="35">
        <f t="shared" ca="1" si="22"/>
        <v>0</v>
      </c>
      <c r="T18" s="35">
        <f t="shared" ca="1" si="23"/>
        <v>0</v>
      </c>
      <c r="U18" s="36">
        <f t="shared" ca="1" si="24"/>
        <v>0</v>
      </c>
      <c r="V18" s="34">
        <f t="shared" ca="1" si="25"/>
        <v>0</v>
      </c>
      <c r="W18" s="35">
        <f t="shared" ca="1" si="26"/>
        <v>0</v>
      </c>
      <c r="X18" s="35">
        <f t="shared" ca="1" si="27"/>
        <v>0</v>
      </c>
      <c r="Y18" s="36">
        <f t="shared" ca="1" si="28"/>
        <v>0</v>
      </c>
    </row>
    <row r="19" spans="1:25" outlineLevel="2" x14ac:dyDescent="0.25">
      <c r="A19" t="s">
        <v>361</v>
      </c>
      <c r="B19" t="str">
        <f t="shared" ca="1" si="5"/>
        <v>CUPC</v>
      </c>
      <c r="C19" t="str">
        <f t="shared" ca="1" si="6"/>
        <v>ATCO Power Canada Ltd.</v>
      </c>
      <c r="D19" t="str">
        <f t="shared" ca="1" si="7"/>
        <v>RB5</v>
      </c>
      <c r="E19" t="str">
        <f t="shared" ca="1" si="8"/>
        <v>Rainbow #5</v>
      </c>
      <c r="F19" s="34">
        <f t="shared" ca="1" si="9"/>
        <v>-1260087.1000000001</v>
      </c>
      <c r="G19" s="35">
        <f t="shared" ca="1" si="10"/>
        <v>-63004.36</v>
      </c>
      <c r="H19" s="35">
        <f t="shared" ca="1" si="11"/>
        <v>-260454.67</v>
      </c>
      <c r="I19" s="36">
        <f t="shared" ca="1" si="12"/>
        <v>-1583546.13</v>
      </c>
      <c r="J19" s="34">
        <f t="shared" ca="1" si="13"/>
        <v>-1359819.83</v>
      </c>
      <c r="K19" s="35">
        <f t="shared" ca="1" si="14"/>
        <v>-67990.989999999991</v>
      </c>
      <c r="L19" s="35">
        <f t="shared" ca="1" si="15"/>
        <v>-314832.84999999998</v>
      </c>
      <c r="M19" s="36">
        <f t="shared" ca="1" si="16"/>
        <v>-1742643.67</v>
      </c>
      <c r="N19" s="34">
        <f t="shared" ca="1" si="17"/>
        <v>-1392423.06</v>
      </c>
      <c r="O19" s="35">
        <f t="shared" ca="1" si="18"/>
        <v>-69621.16</v>
      </c>
      <c r="P19" s="35">
        <f t="shared" ca="1" si="19"/>
        <v>-358418.33</v>
      </c>
      <c r="Q19" s="36">
        <f t="shared" ca="1" si="20"/>
        <v>-1820462.55</v>
      </c>
      <c r="R19" s="34">
        <f t="shared" ca="1" si="21"/>
        <v>-601141.51</v>
      </c>
      <c r="S19" s="35">
        <f t="shared" ca="1" si="22"/>
        <v>-30057.090000000004</v>
      </c>
      <c r="T19" s="35">
        <f t="shared" ca="1" si="23"/>
        <v>-171784.7</v>
      </c>
      <c r="U19" s="36">
        <f t="shared" ca="1" si="24"/>
        <v>-802983.30000000016</v>
      </c>
      <c r="V19" s="34">
        <f t="shared" ca="1" si="25"/>
        <v>-4613471.5</v>
      </c>
      <c r="W19" s="35">
        <f t="shared" ca="1" si="26"/>
        <v>-230673.6</v>
      </c>
      <c r="X19" s="35">
        <f t="shared" ca="1" si="27"/>
        <v>-1105490.55</v>
      </c>
      <c r="Y19" s="36">
        <f t="shared" ca="1" si="28"/>
        <v>-5949635.6499999994</v>
      </c>
    </row>
    <row r="20" spans="1:25" outlineLevel="2" x14ac:dyDescent="0.25">
      <c r="A20" t="s">
        <v>364</v>
      </c>
      <c r="B20" t="str">
        <f t="shared" ca="1" si="5"/>
        <v>CUPC</v>
      </c>
      <c r="C20" t="str">
        <f t="shared" ca="1" si="6"/>
        <v>ATCO Power Canada Ltd.</v>
      </c>
      <c r="D20" t="str">
        <f t="shared" ca="1" si="7"/>
        <v>RL1</v>
      </c>
      <c r="E20" t="str">
        <f t="shared" ca="1" si="8"/>
        <v>Rainbow Lake #1</v>
      </c>
      <c r="F20" s="34">
        <f t="shared" ca="1" si="9"/>
        <v>-2316434.4200000004</v>
      </c>
      <c r="G20" s="35">
        <f t="shared" ca="1" si="10"/>
        <v>-115821.71</v>
      </c>
      <c r="H20" s="35">
        <f t="shared" ca="1" si="11"/>
        <v>-476608.51000000007</v>
      </c>
      <c r="I20" s="36">
        <f t="shared" ca="1" si="12"/>
        <v>-2908864.6399999997</v>
      </c>
      <c r="J20" s="34">
        <f t="shared" ca="1" si="13"/>
        <v>-2395351.7300000004</v>
      </c>
      <c r="K20" s="35">
        <f t="shared" ca="1" si="14"/>
        <v>-119767.58999999998</v>
      </c>
      <c r="L20" s="35">
        <f t="shared" ca="1" si="15"/>
        <v>-558179.66</v>
      </c>
      <c r="M20" s="36">
        <f t="shared" ca="1" si="16"/>
        <v>-3073298.98</v>
      </c>
      <c r="N20" s="34">
        <f t="shared" ca="1" si="17"/>
        <v>-2091627.5400000003</v>
      </c>
      <c r="O20" s="35">
        <f t="shared" ca="1" si="18"/>
        <v>-104581.37</v>
      </c>
      <c r="P20" s="35">
        <f t="shared" ca="1" si="19"/>
        <v>-543205.49</v>
      </c>
      <c r="Q20" s="36">
        <f t="shared" ca="1" si="20"/>
        <v>-2739414.4000000004</v>
      </c>
      <c r="R20" s="34">
        <f t="shared" ca="1" si="21"/>
        <v>-2433542.67</v>
      </c>
      <c r="S20" s="35">
        <f t="shared" ca="1" si="22"/>
        <v>-121677.15</v>
      </c>
      <c r="T20" s="35">
        <f t="shared" ca="1" si="23"/>
        <v>-696292.52</v>
      </c>
      <c r="U20" s="36">
        <f t="shared" ca="1" si="24"/>
        <v>-3251512.34</v>
      </c>
      <c r="V20" s="34">
        <f t="shared" ca="1" si="25"/>
        <v>-9236956.3599999994</v>
      </c>
      <c r="W20" s="35">
        <f t="shared" ca="1" si="26"/>
        <v>-461847.81999999995</v>
      </c>
      <c r="X20" s="35">
        <f t="shared" ca="1" si="27"/>
        <v>-2274286.1800000002</v>
      </c>
      <c r="Y20" s="36">
        <f t="shared" ca="1" si="28"/>
        <v>-11973090.359999999</v>
      </c>
    </row>
    <row r="21" spans="1:25" outlineLevel="2" x14ac:dyDescent="0.25">
      <c r="A21" t="s">
        <v>408</v>
      </c>
      <c r="B21" t="str">
        <f t="shared" ca="1" si="5"/>
        <v>CUPC</v>
      </c>
      <c r="C21" t="str">
        <f t="shared" ca="1" si="6"/>
        <v>ATCO Power Canada Ltd.</v>
      </c>
      <c r="D21" t="str">
        <f t="shared" ca="1" si="7"/>
        <v>VVW1</v>
      </c>
      <c r="E21" t="str">
        <f t="shared" ca="1" si="8"/>
        <v>Valleyview #1</v>
      </c>
      <c r="F21" s="34">
        <f t="shared" ca="1" si="9"/>
        <v>-40849.43</v>
      </c>
      <c r="G21" s="35">
        <f t="shared" ca="1" si="10"/>
        <v>-2042.4700000000003</v>
      </c>
      <c r="H21" s="35">
        <f t="shared" ca="1" si="11"/>
        <v>-8490.93</v>
      </c>
      <c r="I21" s="36">
        <f t="shared" ca="1" si="12"/>
        <v>-51382.83</v>
      </c>
      <c r="J21" s="34">
        <f t="shared" ca="1" si="13"/>
        <v>-22754.539999999997</v>
      </c>
      <c r="K21" s="35">
        <f t="shared" ca="1" si="14"/>
        <v>-1137.7199999999998</v>
      </c>
      <c r="L21" s="35">
        <f t="shared" ca="1" si="15"/>
        <v>-5266.44</v>
      </c>
      <c r="M21" s="36">
        <f t="shared" ca="1" si="16"/>
        <v>-29158.699999999997</v>
      </c>
      <c r="N21" s="34">
        <f t="shared" ca="1" si="17"/>
        <v>-31076.91</v>
      </c>
      <c r="O21" s="35">
        <f t="shared" ca="1" si="18"/>
        <v>-1553.83</v>
      </c>
      <c r="P21" s="35">
        <f t="shared" ca="1" si="19"/>
        <v>-8054.4900000000016</v>
      </c>
      <c r="Q21" s="36">
        <f t="shared" ca="1" si="20"/>
        <v>-40685.229999999996</v>
      </c>
      <c r="R21" s="34">
        <f t="shared" ca="1" si="21"/>
        <v>-2748.3199999999997</v>
      </c>
      <c r="S21" s="35">
        <f t="shared" ca="1" si="22"/>
        <v>-137.43</v>
      </c>
      <c r="T21" s="35">
        <f t="shared" ca="1" si="23"/>
        <v>-791.3399999999998</v>
      </c>
      <c r="U21" s="36">
        <f t="shared" ca="1" si="24"/>
        <v>-3677.09</v>
      </c>
      <c r="V21" s="34">
        <f t="shared" ca="1" si="25"/>
        <v>-97429.200000000012</v>
      </c>
      <c r="W21" s="35">
        <f t="shared" ca="1" si="26"/>
        <v>-4871.4500000000007</v>
      </c>
      <c r="X21" s="35">
        <f t="shared" ca="1" si="27"/>
        <v>-22603.200000000001</v>
      </c>
      <c r="Y21" s="36">
        <f t="shared" ca="1" si="28"/>
        <v>-124903.84999999999</v>
      </c>
    </row>
    <row r="22" spans="1:25" outlineLevel="2" x14ac:dyDescent="0.25">
      <c r="A22" t="s">
        <v>409</v>
      </c>
      <c r="B22" t="str">
        <f t="shared" ca="1" si="5"/>
        <v>CUPC</v>
      </c>
      <c r="C22" t="str">
        <f t="shared" ca="1" si="6"/>
        <v>ATCO Power Canada Ltd.</v>
      </c>
      <c r="D22" t="str">
        <f t="shared" ca="1" si="7"/>
        <v>VVW2</v>
      </c>
      <c r="E22" t="str">
        <f t="shared" ca="1" si="8"/>
        <v>Valleyview #2</v>
      </c>
      <c r="F22" s="34">
        <f t="shared" ca="1" si="9"/>
        <v>41347.17</v>
      </c>
      <c r="G22" s="35">
        <f t="shared" ca="1" si="10"/>
        <v>2067.36</v>
      </c>
      <c r="H22" s="35">
        <f t="shared" ca="1" si="11"/>
        <v>8541.2199999999993</v>
      </c>
      <c r="I22" s="36">
        <f t="shared" ca="1" si="12"/>
        <v>51955.75</v>
      </c>
      <c r="J22" s="34">
        <f t="shared" ca="1" si="13"/>
        <v>9702.8999999999978</v>
      </c>
      <c r="K22" s="35">
        <f t="shared" ca="1" si="14"/>
        <v>485.15</v>
      </c>
      <c r="L22" s="35">
        <f t="shared" ca="1" si="15"/>
        <v>2161.21</v>
      </c>
      <c r="M22" s="36">
        <f t="shared" ca="1" si="16"/>
        <v>12349.259999999998</v>
      </c>
      <c r="N22" s="34">
        <f t="shared" ca="1" si="17"/>
        <v>-40586.39</v>
      </c>
      <c r="O22" s="35">
        <f t="shared" ca="1" si="18"/>
        <v>-2029.31</v>
      </c>
      <c r="P22" s="35">
        <f t="shared" ca="1" si="19"/>
        <v>-10437.24</v>
      </c>
      <c r="Q22" s="36">
        <f t="shared" ca="1" si="20"/>
        <v>-53052.939999999995</v>
      </c>
      <c r="R22" s="34">
        <f t="shared" ca="1" si="21"/>
        <v>-3521.4199999999996</v>
      </c>
      <c r="S22" s="35">
        <f t="shared" ca="1" si="22"/>
        <v>-176.08</v>
      </c>
      <c r="T22" s="35">
        <f t="shared" ca="1" si="23"/>
        <v>-1015.1799999999998</v>
      </c>
      <c r="U22" s="36">
        <f t="shared" ca="1" si="24"/>
        <v>-4712.68</v>
      </c>
      <c r="V22" s="34">
        <f t="shared" ca="1" si="25"/>
        <v>6942.2599999999929</v>
      </c>
      <c r="W22" s="35">
        <f t="shared" ca="1" si="26"/>
        <v>347.12000000000023</v>
      </c>
      <c r="X22" s="35">
        <f t="shared" ca="1" si="27"/>
        <v>-749.98999999999933</v>
      </c>
      <c r="Y22" s="36">
        <f t="shared" ca="1" si="28"/>
        <v>6539.3899999999994</v>
      </c>
    </row>
    <row r="23" spans="1:25" outlineLevel="1" x14ac:dyDescent="0.25">
      <c r="C23" s="2" t="s">
        <v>737</v>
      </c>
      <c r="F23" s="34">
        <f t="shared" ref="F23:Y23" ca="1" si="29">SUBTOTAL(9,F13:F22)</f>
        <v>-4972856.3900000006</v>
      </c>
      <c r="G23" s="35">
        <f t="shared" ca="1" si="29"/>
        <v>-248642.81000000003</v>
      </c>
      <c r="H23" s="35">
        <f t="shared" ca="1" si="29"/>
        <v>-1025029.4700000001</v>
      </c>
      <c r="I23" s="36">
        <f t="shared" ca="1" si="29"/>
        <v>-6246528.6699999999</v>
      </c>
      <c r="J23" s="34">
        <f t="shared" ca="1" si="29"/>
        <v>-4208826.54</v>
      </c>
      <c r="K23" s="35">
        <f t="shared" ca="1" si="29"/>
        <v>-210441.34999999998</v>
      </c>
      <c r="L23" s="35">
        <f t="shared" ca="1" si="29"/>
        <v>-982631.55</v>
      </c>
      <c r="M23" s="36">
        <f t="shared" ca="1" si="29"/>
        <v>-5401899.4400000004</v>
      </c>
      <c r="N23" s="34">
        <f t="shared" ca="1" si="29"/>
        <v>-4149863.1700000004</v>
      </c>
      <c r="O23" s="35">
        <f t="shared" ca="1" si="29"/>
        <v>-207493.12999999998</v>
      </c>
      <c r="P23" s="35">
        <f t="shared" ca="1" si="29"/>
        <v>-1070590.25</v>
      </c>
      <c r="Q23" s="36">
        <f t="shared" ca="1" si="29"/>
        <v>-5427946.5500000017</v>
      </c>
      <c r="R23" s="34">
        <f t="shared" ca="1" si="29"/>
        <v>-3613789.6399999997</v>
      </c>
      <c r="S23" s="35">
        <f t="shared" ca="1" si="29"/>
        <v>-180689.55999999997</v>
      </c>
      <c r="T23" s="35">
        <f t="shared" ca="1" si="29"/>
        <v>-1033177</v>
      </c>
      <c r="U23" s="36">
        <f t="shared" ca="1" si="29"/>
        <v>-4827656.1999999993</v>
      </c>
      <c r="V23" s="34">
        <f t="shared" ca="1" si="29"/>
        <v>-16945335.739999995</v>
      </c>
      <c r="W23" s="35">
        <f t="shared" ca="1" si="29"/>
        <v>-847266.84999999986</v>
      </c>
      <c r="X23" s="35">
        <f t="shared" ca="1" si="29"/>
        <v>-4111428.2700000005</v>
      </c>
      <c r="Y23" s="36">
        <f t="shared" ca="1" si="29"/>
        <v>-21904030.859999999</v>
      </c>
    </row>
    <row r="24" spans="1:25" outlineLevel="2" x14ac:dyDescent="0.25">
      <c r="A24" t="s">
        <v>299</v>
      </c>
      <c r="B24" t="str">
        <f ca="1">VLOOKUP($A24,IndexLookup,2,FALSE)</f>
        <v>BOWA</v>
      </c>
      <c r="C24" t="str">
        <f ca="1">VLOOKUP($B24,ParticipantLookup,2,FALSE)</f>
        <v>BowArk Energy Ltd.</v>
      </c>
      <c r="D24" t="str">
        <f ca="1">VLOOKUP($A24,IndexLookup,3,FALSE)</f>
        <v>DRW1</v>
      </c>
      <c r="E24" t="str">
        <f ca="1">VLOOKUP($D24,FacilityLookup,2,FALSE)</f>
        <v>Drywood #1</v>
      </c>
      <c r="F24" s="34">
        <f ca="1">IFERROR(VLOOKUP($A24,Lookup2013,53,FALSE),0)</f>
        <v>1434.8099999999997</v>
      </c>
      <c r="G24" s="35">
        <f ca="1">IFERROR(VLOOKUP($A24,Lookup2013,54,FALSE),0)</f>
        <v>71.740000000000009</v>
      </c>
      <c r="H24" s="35">
        <f ca="1">IFERROR(VLOOKUP($A24,Lookup2013,55,FALSE),0)</f>
        <v>295.43</v>
      </c>
      <c r="I24" s="36">
        <f ca="1">IFERROR(VLOOKUP($A24,Lookup2013,56,FALSE),0)</f>
        <v>1801.98</v>
      </c>
      <c r="J24" s="34">
        <f ca="1">IFERROR(VLOOKUP($A24,Lookup2012,53,FALSE),0)</f>
        <v>12431.339999999998</v>
      </c>
      <c r="K24" s="35">
        <f ca="1">IFERROR(VLOOKUP($A24,Lookup2012,54,FALSE),0)</f>
        <v>621.56000000000006</v>
      </c>
      <c r="L24" s="35">
        <f ca="1">IFERROR(VLOOKUP($A24,Lookup2012,55,FALSE),0)</f>
        <v>2879.1700000000005</v>
      </c>
      <c r="M24" s="36">
        <f ca="1">IFERROR(VLOOKUP($A24,Lookup2012,56,FALSE),0)</f>
        <v>15932.07</v>
      </c>
      <c r="N24" s="34">
        <f ca="1">IFERROR(VLOOKUP($A24,Lookup2011,53,FALSE),0)</f>
        <v>38172.789999999994</v>
      </c>
      <c r="O24" s="35">
        <f ca="1">IFERROR(VLOOKUP($A24,Lookup2011,54,FALSE),0)</f>
        <v>1908.6399999999999</v>
      </c>
      <c r="P24" s="35">
        <f ca="1">IFERROR(VLOOKUP($A24,Lookup2011,55,FALSE),0)</f>
        <v>10042.289999999997</v>
      </c>
      <c r="Q24" s="36">
        <f ca="1">IFERROR(VLOOKUP($A24,Lookup2011,56,FALSE),0)</f>
        <v>50123.72</v>
      </c>
      <c r="R24" s="34">
        <f ca="1">IFERROR(VLOOKUP($A24,Lookup2010,53,FALSE),0)</f>
        <v>-11658.36</v>
      </c>
      <c r="S24" s="35">
        <f ca="1">IFERROR(VLOOKUP($A24,Lookup2010,54,FALSE),0)</f>
        <v>-582.92999999999984</v>
      </c>
      <c r="T24" s="35">
        <f ca="1">IFERROR(VLOOKUP($A24,Lookup2010,55,FALSE),0)</f>
        <v>-3325.0699999999997</v>
      </c>
      <c r="U24" s="36">
        <f ca="1">IFERROR(VLOOKUP($A24,Lookup2010,56,FALSE),0)</f>
        <v>-15566.359999999999</v>
      </c>
      <c r="V24" s="34">
        <f ca="1">F24+J24+N24+R24</f>
        <v>40380.579999999987</v>
      </c>
      <c r="W24" s="35">
        <f ca="1">G24+K24+O24+S24</f>
        <v>2019.0100000000002</v>
      </c>
      <c r="X24" s="35">
        <f ca="1">H24+L24+P24+T24</f>
        <v>9891.8199999999979</v>
      </c>
      <c r="Y24" s="36">
        <f ca="1">I24+M24+Q24+U24</f>
        <v>52291.41</v>
      </c>
    </row>
    <row r="25" spans="1:25" outlineLevel="1" x14ac:dyDescent="0.25">
      <c r="C25" s="2" t="s">
        <v>738</v>
      </c>
      <c r="F25" s="34">
        <f t="shared" ref="F25:Y25" ca="1" si="30">SUBTOTAL(9,F24:F24)</f>
        <v>1434.8099999999997</v>
      </c>
      <c r="G25" s="35">
        <f t="shared" ca="1" si="30"/>
        <v>71.740000000000009</v>
      </c>
      <c r="H25" s="35">
        <f t="shared" ca="1" si="30"/>
        <v>295.43</v>
      </c>
      <c r="I25" s="36">
        <f t="shared" ca="1" si="30"/>
        <v>1801.98</v>
      </c>
      <c r="J25" s="34">
        <f t="shared" ca="1" si="30"/>
        <v>12431.339999999998</v>
      </c>
      <c r="K25" s="35">
        <f t="shared" ca="1" si="30"/>
        <v>621.56000000000006</v>
      </c>
      <c r="L25" s="35">
        <f t="shared" ca="1" si="30"/>
        <v>2879.1700000000005</v>
      </c>
      <c r="M25" s="36">
        <f t="shared" ca="1" si="30"/>
        <v>15932.07</v>
      </c>
      <c r="N25" s="34">
        <f t="shared" ca="1" si="30"/>
        <v>38172.789999999994</v>
      </c>
      <c r="O25" s="35">
        <f t="shared" ca="1" si="30"/>
        <v>1908.6399999999999</v>
      </c>
      <c r="P25" s="35">
        <f t="shared" ca="1" si="30"/>
        <v>10042.289999999997</v>
      </c>
      <c r="Q25" s="36">
        <f t="shared" ca="1" si="30"/>
        <v>50123.72</v>
      </c>
      <c r="R25" s="34">
        <f t="shared" ca="1" si="30"/>
        <v>-11658.36</v>
      </c>
      <c r="S25" s="35">
        <f t="shared" ca="1" si="30"/>
        <v>-582.92999999999984</v>
      </c>
      <c r="T25" s="35">
        <f t="shared" ca="1" si="30"/>
        <v>-3325.0699999999997</v>
      </c>
      <c r="U25" s="36">
        <f t="shared" ca="1" si="30"/>
        <v>-15566.359999999999</v>
      </c>
      <c r="V25" s="34">
        <f t="shared" ca="1" si="30"/>
        <v>40380.579999999987</v>
      </c>
      <c r="W25" s="35">
        <f t="shared" ca="1" si="30"/>
        <v>2019.0100000000002</v>
      </c>
      <c r="X25" s="35">
        <f t="shared" ca="1" si="30"/>
        <v>9891.8199999999979</v>
      </c>
      <c r="Y25" s="36">
        <f t="shared" ca="1" si="30"/>
        <v>52291.41</v>
      </c>
    </row>
    <row r="26" spans="1:25" outlineLevel="2" x14ac:dyDescent="0.25">
      <c r="A26" t="s">
        <v>646</v>
      </c>
      <c r="B26" t="str">
        <f ca="1">VLOOKUP($A26,IndexLookup,2,FALSE)</f>
        <v>CAEC</v>
      </c>
      <c r="C26" t="str">
        <f ca="1">VLOOKUP($B26,ParticipantLookup,2,FALSE)</f>
        <v>Calgary Energy Centre No. 2 Inc.</v>
      </c>
      <c r="D26" t="str">
        <f ca="1">VLOOKUP($A26,IndexLookup,3,FALSE)</f>
        <v>CES1/CES2</v>
      </c>
      <c r="E26" t="str">
        <f ca="1">VLOOKUP($D26,FacilityLookup,2,FALSE)</f>
        <v>Calgary Energy Centre</v>
      </c>
      <c r="F26" s="34">
        <f ca="1">IFERROR(VLOOKUP($A26,Lookup2013,53,FALSE),0)</f>
        <v>-1896931.97</v>
      </c>
      <c r="G26" s="35">
        <f ca="1">IFERROR(VLOOKUP($A26,Lookup2013,54,FALSE),0)</f>
        <v>-94846.599999999991</v>
      </c>
      <c r="H26" s="35">
        <f ca="1">IFERROR(VLOOKUP($A26,Lookup2013,55,FALSE),0)</f>
        <v>-388118.02</v>
      </c>
      <c r="I26" s="36">
        <f ca="1">IFERROR(VLOOKUP($A26,Lookup2013,56,FALSE),0)</f>
        <v>-2379896.59</v>
      </c>
      <c r="J26" s="34">
        <f ca="1">IFERROR(VLOOKUP($A26,Lookup2012,53,FALSE),0)</f>
        <v>-981089.33000000007</v>
      </c>
      <c r="K26" s="35">
        <f ca="1">IFERROR(VLOOKUP($A26,Lookup2012,54,FALSE),0)</f>
        <v>-49054.48</v>
      </c>
      <c r="L26" s="35">
        <f ca="1">IFERROR(VLOOKUP($A26,Lookup2012,55,FALSE),0)</f>
        <v>-227193.33999999997</v>
      </c>
      <c r="M26" s="36">
        <f ca="1">IFERROR(VLOOKUP($A26,Lookup2012,56,FALSE),0)</f>
        <v>-1257337.1499999999</v>
      </c>
      <c r="N26" s="34">
        <f ca="1">IFERROR(VLOOKUP($A26,Lookup2011,53,FALSE),0)</f>
        <v>-971736.78999999992</v>
      </c>
      <c r="O26" s="35">
        <f ca="1">IFERROR(VLOOKUP($A26,Lookup2011,54,FALSE),0)</f>
        <v>-48586.85</v>
      </c>
      <c r="P26" s="35">
        <f ca="1">IFERROR(VLOOKUP($A26,Lookup2011,55,FALSE),0)</f>
        <v>-249469.91999999998</v>
      </c>
      <c r="Q26" s="36">
        <f ca="1">IFERROR(VLOOKUP($A26,Lookup2011,56,FALSE),0)</f>
        <v>-1269793.5599999998</v>
      </c>
      <c r="R26" s="34">
        <f ca="1">IFERROR(VLOOKUP($A26,Lookup2010,53,FALSE),0)</f>
        <v>-1343004.4600000002</v>
      </c>
      <c r="S26" s="35">
        <f ca="1">IFERROR(VLOOKUP($A26,Lookup2010,54,FALSE),0)</f>
        <v>-67150.23</v>
      </c>
      <c r="T26" s="35">
        <f ca="1">IFERROR(VLOOKUP($A26,Lookup2010,55,FALSE),0)</f>
        <v>-382338.79000000004</v>
      </c>
      <c r="U26" s="36">
        <f ca="1">IFERROR(VLOOKUP($A26,Lookup2010,56,FALSE),0)</f>
        <v>-1792493.4800000002</v>
      </c>
      <c r="V26" s="34">
        <f t="shared" ref="V26:Y27" ca="1" si="31">F26+J26+N26+R26</f>
        <v>-5192762.55</v>
      </c>
      <c r="W26" s="35">
        <f t="shared" ca="1" si="31"/>
        <v>-259638.15999999997</v>
      </c>
      <c r="X26" s="35">
        <f t="shared" ca="1" si="31"/>
        <v>-1247120.07</v>
      </c>
      <c r="Y26" s="36">
        <f t="shared" ca="1" si="31"/>
        <v>-6699520.7800000003</v>
      </c>
    </row>
    <row r="27" spans="1:25" outlineLevel="2" x14ac:dyDescent="0.25">
      <c r="A27" t="s">
        <v>647</v>
      </c>
      <c r="B27" t="str">
        <f ca="1">VLOOKUP($A27,IndexLookup,2,FALSE)</f>
        <v>CAEC</v>
      </c>
      <c r="C27" t="str">
        <f ca="1">VLOOKUP($B27,ParticipantLookup,2,FALSE)</f>
        <v>Calgary Energy Centre No. 2 Inc.</v>
      </c>
      <c r="D27" t="str">
        <f ca="1">VLOOKUP($A27,IndexLookup,3,FALSE)</f>
        <v>CES1/CES2</v>
      </c>
      <c r="E27" t="str">
        <f ca="1">VLOOKUP($D27,FacilityLookup,2,FALSE)</f>
        <v>Calgary Energy Centre</v>
      </c>
      <c r="F27" s="34">
        <f ca="1">IFERROR(VLOOKUP($A27,Lookup2013,53,FALSE),0)</f>
        <v>-1207861.25</v>
      </c>
      <c r="G27" s="35">
        <f ca="1">IFERROR(VLOOKUP($A27,Lookup2013,54,FALSE),0)</f>
        <v>-60393.060000000005</v>
      </c>
      <c r="H27" s="35">
        <f ca="1">IFERROR(VLOOKUP($A27,Lookup2013,55,FALSE),0)</f>
        <v>-247087.41</v>
      </c>
      <c r="I27" s="36">
        <f ca="1">IFERROR(VLOOKUP($A27,Lookup2013,56,FALSE),0)</f>
        <v>-1515341.7199999997</v>
      </c>
      <c r="J27" s="34">
        <f ca="1">IFERROR(VLOOKUP($A27,Lookup2012,53,FALSE),0)</f>
        <v>-654161.18000000005</v>
      </c>
      <c r="K27" s="35">
        <f ca="1">IFERROR(VLOOKUP($A27,Lookup2012,54,FALSE),0)</f>
        <v>-32708.059999999998</v>
      </c>
      <c r="L27" s="35">
        <f ca="1">IFERROR(VLOOKUP($A27,Lookup2012,55,FALSE),0)</f>
        <v>-151394.83000000005</v>
      </c>
      <c r="M27" s="36">
        <f ca="1">IFERROR(VLOOKUP($A27,Lookup2012,56,FALSE),0)</f>
        <v>-838264.07</v>
      </c>
      <c r="N27" s="34">
        <f ca="1">IFERROR(VLOOKUP($A27,Lookup2011,53,FALSE),0)</f>
        <v>-664893.02999999991</v>
      </c>
      <c r="O27" s="35">
        <f ca="1">IFERROR(VLOOKUP($A27,Lookup2011,54,FALSE),0)</f>
        <v>-33244.659999999996</v>
      </c>
      <c r="P27" s="35">
        <f ca="1">IFERROR(VLOOKUP($A27,Lookup2011,55,FALSE),0)</f>
        <v>-170657.08999999997</v>
      </c>
      <c r="Q27" s="36">
        <f ca="1">IFERROR(VLOOKUP($A27,Lookup2011,56,FALSE),0)</f>
        <v>-868794.78</v>
      </c>
      <c r="R27" s="34">
        <f ca="1">IFERROR(VLOOKUP($A27,Lookup2010,53,FALSE),0)</f>
        <v>-863742.90999999992</v>
      </c>
      <c r="S27" s="35">
        <f ca="1">IFERROR(VLOOKUP($A27,Lookup2010,54,FALSE),0)</f>
        <v>-43187.14</v>
      </c>
      <c r="T27" s="35">
        <f ca="1">IFERROR(VLOOKUP($A27,Lookup2010,55,FALSE),0)</f>
        <v>-246066.3</v>
      </c>
      <c r="U27" s="36">
        <f ca="1">IFERROR(VLOOKUP($A27,Lookup2010,56,FALSE),0)</f>
        <v>-1152996.3500000001</v>
      </c>
      <c r="V27" s="34">
        <f t="shared" ca="1" si="31"/>
        <v>-3390658.37</v>
      </c>
      <c r="W27" s="35">
        <f t="shared" ca="1" si="31"/>
        <v>-169532.91999999998</v>
      </c>
      <c r="X27" s="35">
        <f t="shared" ca="1" si="31"/>
        <v>-815205.63000000012</v>
      </c>
      <c r="Y27" s="36">
        <f t="shared" ca="1" si="31"/>
        <v>-4375396.92</v>
      </c>
    </row>
    <row r="28" spans="1:25" outlineLevel="1" x14ac:dyDescent="0.25">
      <c r="C28" s="2" t="s">
        <v>739</v>
      </c>
      <c r="F28" s="34">
        <f t="shared" ref="F28:Y28" ca="1" si="32">SUBTOTAL(9,F26:F27)</f>
        <v>-3104793.2199999997</v>
      </c>
      <c r="G28" s="35">
        <f t="shared" ca="1" si="32"/>
        <v>-155239.66</v>
      </c>
      <c r="H28" s="35">
        <f t="shared" ca="1" si="32"/>
        <v>-635205.43000000005</v>
      </c>
      <c r="I28" s="36">
        <f t="shared" ca="1" si="32"/>
        <v>-3895238.3099999996</v>
      </c>
      <c r="J28" s="34">
        <f t="shared" ca="1" si="32"/>
        <v>-1635250.5100000002</v>
      </c>
      <c r="K28" s="35">
        <f t="shared" ca="1" si="32"/>
        <v>-81762.540000000008</v>
      </c>
      <c r="L28" s="35">
        <f t="shared" ca="1" si="32"/>
        <v>-378588.17000000004</v>
      </c>
      <c r="M28" s="36">
        <f t="shared" ca="1" si="32"/>
        <v>-2095601.2199999997</v>
      </c>
      <c r="N28" s="34">
        <f t="shared" ca="1" si="32"/>
        <v>-1636629.8199999998</v>
      </c>
      <c r="O28" s="35">
        <f t="shared" ca="1" si="32"/>
        <v>-81831.509999999995</v>
      </c>
      <c r="P28" s="35">
        <f t="shared" ca="1" si="32"/>
        <v>-420127.00999999995</v>
      </c>
      <c r="Q28" s="36">
        <f t="shared" ca="1" si="32"/>
        <v>-2138588.34</v>
      </c>
      <c r="R28" s="34">
        <f t="shared" ca="1" si="32"/>
        <v>-2206747.37</v>
      </c>
      <c r="S28" s="35">
        <f t="shared" ca="1" si="32"/>
        <v>-110337.37</v>
      </c>
      <c r="T28" s="35">
        <f t="shared" ca="1" si="32"/>
        <v>-628405.09000000008</v>
      </c>
      <c r="U28" s="36">
        <f t="shared" ca="1" si="32"/>
        <v>-2945489.83</v>
      </c>
      <c r="V28" s="34">
        <f t="shared" ca="1" si="32"/>
        <v>-8583420.9199999999</v>
      </c>
      <c r="W28" s="35">
        <f t="shared" ca="1" si="32"/>
        <v>-429171.07999999996</v>
      </c>
      <c r="X28" s="35">
        <f t="shared" ca="1" si="32"/>
        <v>-2062325.7000000002</v>
      </c>
      <c r="Y28" s="36">
        <f t="shared" ca="1" si="32"/>
        <v>-11074917.699999999</v>
      </c>
    </row>
    <row r="29" spans="1:25" outlineLevel="2" x14ac:dyDescent="0.25">
      <c r="A29" t="s">
        <v>321</v>
      </c>
      <c r="B29" t="str">
        <f ca="1">VLOOKUP($A29,IndexLookup,2,FALSE)</f>
        <v>CFPL</v>
      </c>
      <c r="C29" t="str">
        <f ca="1">VLOOKUP($B29,ParticipantLookup,2,FALSE)</f>
        <v>Canadian Forest Products Ltd.</v>
      </c>
      <c r="D29" t="str">
        <f ca="1">VLOOKUP($A29,IndexLookup,3,FALSE)</f>
        <v>GPEC</v>
      </c>
      <c r="E29" t="str">
        <f ca="1">VLOOKUP($D29,FacilityLookup,2,FALSE)</f>
        <v>Grande Prairie EcoPower</v>
      </c>
      <c r="F29" s="34">
        <f ca="1">IFERROR(VLOOKUP($A29,Lookup2013,53,FALSE),0)</f>
        <v>-492848.66</v>
      </c>
      <c r="G29" s="35">
        <f ca="1">IFERROR(VLOOKUP($A29,Lookup2013,54,FALSE),0)</f>
        <v>-24642.43</v>
      </c>
      <c r="H29" s="35">
        <f ca="1">IFERROR(VLOOKUP($A29,Lookup2013,55,FALSE),0)</f>
        <v>-101684.89</v>
      </c>
      <c r="I29" s="36">
        <f ca="1">IFERROR(VLOOKUP($A29,Lookup2013,56,FALSE),0)</f>
        <v>-619175.98</v>
      </c>
      <c r="J29" s="34">
        <f ca="1">IFERROR(VLOOKUP($A29,Lookup2012,53,FALSE),0)</f>
        <v>-378032.46</v>
      </c>
      <c r="K29" s="35">
        <f ca="1">IFERROR(VLOOKUP($A29,Lookup2012,54,FALSE),0)</f>
        <v>-18901.64</v>
      </c>
      <c r="L29" s="35">
        <f ca="1">IFERROR(VLOOKUP($A29,Lookup2012,55,FALSE),0)</f>
        <v>-87083.86</v>
      </c>
      <c r="M29" s="36">
        <f ca="1">IFERROR(VLOOKUP($A29,Lookup2012,56,FALSE),0)</f>
        <v>-484017.95999999996</v>
      </c>
      <c r="N29" s="34">
        <f ca="1">IFERROR(VLOOKUP($A29,Lookup2011,53,FALSE),0)</f>
        <v>-176727.31</v>
      </c>
      <c r="O29" s="35">
        <f ca="1">IFERROR(VLOOKUP($A29,Lookup2011,54,FALSE),0)</f>
        <v>-8836.369999999999</v>
      </c>
      <c r="P29" s="35">
        <f ca="1">IFERROR(VLOOKUP($A29,Lookup2011,55,FALSE),0)</f>
        <v>-44080.36</v>
      </c>
      <c r="Q29" s="36">
        <f ca="1">IFERROR(VLOOKUP($A29,Lookup2011,56,FALSE),0)</f>
        <v>-229644.04000000004</v>
      </c>
      <c r="R29" s="34">
        <f ca="1">IFERROR(VLOOKUP($A29,Lookup2010,53,FALSE),0)</f>
        <v>0</v>
      </c>
      <c r="S29" s="35">
        <f ca="1">IFERROR(VLOOKUP($A29,Lookup2010,54,FALSE),0)</f>
        <v>0</v>
      </c>
      <c r="T29" s="35">
        <f ca="1">IFERROR(VLOOKUP($A29,Lookup2010,55,FALSE),0)</f>
        <v>0</v>
      </c>
      <c r="U29" s="36">
        <f ca="1">IFERROR(VLOOKUP($A29,Lookup2010,56,FALSE),0)</f>
        <v>0</v>
      </c>
      <c r="V29" s="34">
        <f ca="1">F29+J29+N29+R29</f>
        <v>-1047608.4299999999</v>
      </c>
      <c r="W29" s="35">
        <f ca="1">G29+K29+O29+S29</f>
        <v>-52380.44</v>
      </c>
      <c r="X29" s="35">
        <f ca="1">H29+L29+P29+T29</f>
        <v>-232849.11</v>
      </c>
      <c r="Y29" s="36">
        <f ca="1">I29+M29+Q29+U29</f>
        <v>-1332837.98</v>
      </c>
    </row>
    <row r="30" spans="1:25" outlineLevel="1" x14ac:dyDescent="0.25">
      <c r="C30" s="2" t="s">
        <v>740</v>
      </c>
      <c r="F30" s="34">
        <f t="shared" ref="F30:Y30" ca="1" si="33">SUBTOTAL(9,F29:F29)</f>
        <v>-492848.66</v>
      </c>
      <c r="G30" s="35">
        <f t="shared" ca="1" si="33"/>
        <v>-24642.43</v>
      </c>
      <c r="H30" s="35">
        <f t="shared" ca="1" si="33"/>
        <v>-101684.89</v>
      </c>
      <c r="I30" s="36">
        <f t="shared" ca="1" si="33"/>
        <v>-619175.98</v>
      </c>
      <c r="J30" s="34">
        <f t="shared" ca="1" si="33"/>
        <v>-378032.46</v>
      </c>
      <c r="K30" s="35">
        <f t="shared" ca="1" si="33"/>
        <v>-18901.64</v>
      </c>
      <c r="L30" s="35">
        <f t="shared" ca="1" si="33"/>
        <v>-87083.86</v>
      </c>
      <c r="M30" s="36">
        <f t="shared" ca="1" si="33"/>
        <v>-484017.95999999996</v>
      </c>
      <c r="N30" s="34">
        <f t="shared" ca="1" si="33"/>
        <v>-176727.31</v>
      </c>
      <c r="O30" s="35">
        <f t="shared" ca="1" si="33"/>
        <v>-8836.369999999999</v>
      </c>
      <c r="P30" s="35">
        <f t="shared" ca="1" si="33"/>
        <v>-44080.36</v>
      </c>
      <c r="Q30" s="36">
        <f t="shared" ca="1" si="33"/>
        <v>-229644.04000000004</v>
      </c>
      <c r="R30" s="34">
        <f t="shared" ca="1" si="33"/>
        <v>0</v>
      </c>
      <c r="S30" s="35">
        <f t="shared" ca="1" si="33"/>
        <v>0</v>
      </c>
      <c r="T30" s="35">
        <f t="shared" ca="1" si="33"/>
        <v>0</v>
      </c>
      <c r="U30" s="36">
        <f t="shared" ca="1" si="33"/>
        <v>0</v>
      </c>
      <c r="V30" s="34">
        <f t="shared" ca="1" si="33"/>
        <v>-1047608.4299999999</v>
      </c>
      <c r="W30" s="35">
        <f t="shared" ca="1" si="33"/>
        <v>-52380.44</v>
      </c>
      <c r="X30" s="35">
        <f t="shared" ca="1" si="33"/>
        <v>-232849.11</v>
      </c>
      <c r="Y30" s="36">
        <f t="shared" ca="1" si="33"/>
        <v>-1332837.98</v>
      </c>
    </row>
    <row r="31" spans="1:25" outlineLevel="2" x14ac:dyDescent="0.25">
      <c r="A31" t="s">
        <v>709</v>
      </c>
      <c r="B31" t="str">
        <f ca="1">VLOOKUP($A31,IndexLookup,2,FALSE)</f>
        <v>CGEI</v>
      </c>
      <c r="C31" t="str">
        <f ca="1">VLOOKUP($B31,ParticipantLookup,2,FALSE)</f>
        <v>Canadian Gas &amp; Electric Inc.</v>
      </c>
      <c r="D31" t="str">
        <f ca="1">VLOOKUP($A31,IndexLookup,3,FALSE)</f>
        <v>GPEC</v>
      </c>
      <c r="E31" t="str">
        <f ca="1">VLOOKUP($D31,FacilityLookup,2,FALSE)</f>
        <v>Grande Prairie EcoPower</v>
      </c>
      <c r="F31" s="34">
        <f ca="1">IFERROR(VLOOKUP($A31,Lookup2013,53,FALSE),0)</f>
        <v>0</v>
      </c>
      <c r="G31" s="35">
        <f ca="1">IFERROR(VLOOKUP($A31,Lookup2013,54,FALSE),0)</f>
        <v>0</v>
      </c>
      <c r="H31" s="35">
        <f ca="1">IFERROR(VLOOKUP($A31,Lookup2013,55,FALSE),0)</f>
        <v>0</v>
      </c>
      <c r="I31" s="36">
        <f ca="1">IFERROR(VLOOKUP($A31,Lookup2013,56,FALSE),0)</f>
        <v>0</v>
      </c>
      <c r="J31" s="34">
        <f ca="1">IFERROR(VLOOKUP($A31,Lookup2012,53,FALSE),0)</f>
        <v>0</v>
      </c>
      <c r="K31" s="35">
        <f ca="1">IFERROR(VLOOKUP($A31,Lookup2012,54,FALSE),0)</f>
        <v>0</v>
      </c>
      <c r="L31" s="35">
        <f ca="1">IFERROR(VLOOKUP($A31,Lookup2012,55,FALSE),0)</f>
        <v>0</v>
      </c>
      <c r="M31" s="36">
        <f ca="1">IFERROR(VLOOKUP($A31,Lookup2012,56,FALSE),0)</f>
        <v>0</v>
      </c>
      <c r="N31" s="34">
        <f ca="1">IFERROR(VLOOKUP($A31,Lookup2011,53,FALSE),0)</f>
        <v>-536270.69999999995</v>
      </c>
      <c r="O31" s="35">
        <f ca="1">IFERROR(VLOOKUP($A31,Lookup2011,54,FALSE),0)</f>
        <v>-26813.53</v>
      </c>
      <c r="P31" s="35">
        <f ca="1">IFERROR(VLOOKUP($A31,Lookup2011,55,FALSE),0)</f>
        <v>-140974.89000000001</v>
      </c>
      <c r="Q31" s="36">
        <f ca="1">IFERROR(VLOOKUP($A31,Lookup2011,56,FALSE),0)</f>
        <v>-704059.12000000011</v>
      </c>
      <c r="R31" s="34">
        <f ca="1">IFERROR(VLOOKUP($A31,Lookup2010,53,FALSE),0)</f>
        <v>-300798.46999999997</v>
      </c>
      <c r="S31" s="35">
        <f ca="1">IFERROR(VLOOKUP($A31,Lookup2010,54,FALSE),0)</f>
        <v>-15039.94</v>
      </c>
      <c r="T31" s="35">
        <f ca="1">IFERROR(VLOOKUP($A31,Lookup2010,55,FALSE),0)</f>
        <v>-86080.95</v>
      </c>
      <c r="U31" s="36">
        <f ca="1">IFERROR(VLOOKUP($A31,Lookup2010,56,FALSE),0)</f>
        <v>-401919.35999999993</v>
      </c>
      <c r="V31" s="34">
        <f ca="1">F31+J31+N31+R31</f>
        <v>-837069.16999999993</v>
      </c>
      <c r="W31" s="35">
        <f ca="1">G31+K31+O31+S31</f>
        <v>-41853.47</v>
      </c>
      <c r="X31" s="35">
        <f ca="1">H31+L31+P31+T31</f>
        <v>-227055.84000000003</v>
      </c>
      <c r="Y31" s="36">
        <f ca="1">I31+M31+Q31+U31</f>
        <v>-1105978.48</v>
      </c>
    </row>
    <row r="32" spans="1:25" outlineLevel="1" x14ac:dyDescent="0.25">
      <c r="C32" s="2" t="s">
        <v>741</v>
      </c>
      <c r="F32" s="34">
        <f t="shared" ref="F32:Y32" ca="1" si="34">SUBTOTAL(9,F31:F31)</f>
        <v>0</v>
      </c>
      <c r="G32" s="35">
        <f t="shared" ca="1" si="34"/>
        <v>0</v>
      </c>
      <c r="H32" s="35">
        <f t="shared" ca="1" si="34"/>
        <v>0</v>
      </c>
      <c r="I32" s="36">
        <f t="shared" ca="1" si="34"/>
        <v>0</v>
      </c>
      <c r="J32" s="34">
        <f t="shared" ca="1" si="34"/>
        <v>0</v>
      </c>
      <c r="K32" s="35">
        <f t="shared" ca="1" si="34"/>
        <v>0</v>
      </c>
      <c r="L32" s="35">
        <f t="shared" ca="1" si="34"/>
        <v>0</v>
      </c>
      <c r="M32" s="36">
        <f t="shared" ca="1" si="34"/>
        <v>0</v>
      </c>
      <c r="N32" s="34">
        <f t="shared" ca="1" si="34"/>
        <v>-536270.69999999995</v>
      </c>
      <c r="O32" s="35">
        <f t="shared" ca="1" si="34"/>
        <v>-26813.53</v>
      </c>
      <c r="P32" s="35">
        <f t="shared" ca="1" si="34"/>
        <v>-140974.89000000001</v>
      </c>
      <c r="Q32" s="36">
        <f t="shared" ca="1" si="34"/>
        <v>-704059.12000000011</v>
      </c>
      <c r="R32" s="34">
        <f t="shared" ca="1" si="34"/>
        <v>-300798.46999999997</v>
      </c>
      <c r="S32" s="35">
        <f t="shared" ca="1" si="34"/>
        <v>-15039.94</v>
      </c>
      <c r="T32" s="35">
        <f t="shared" ca="1" si="34"/>
        <v>-86080.95</v>
      </c>
      <c r="U32" s="36">
        <f t="shared" ca="1" si="34"/>
        <v>-401919.35999999993</v>
      </c>
      <c r="V32" s="34">
        <f t="shared" ca="1" si="34"/>
        <v>-837069.16999999993</v>
      </c>
      <c r="W32" s="35">
        <f t="shared" ca="1" si="34"/>
        <v>-41853.47</v>
      </c>
      <c r="X32" s="35">
        <f t="shared" ca="1" si="34"/>
        <v>-227055.84000000003</v>
      </c>
      <c r="Y32" s="36">
        <f t="shared" ca="1" si="34"/>
        <v>-1105978.48</v>
      </c>
    </row>
    <row r="33" spans="1:25" outlineLevel="2" x14ac:dyDescent="0.25">
      <c r="A33" t="s">
        <v>433</v>
      </c>
      <c r="B33" t="str">
        <f t="shared" ref="B33:B39" ca="1" si="35">VLOOKUP($A33,IndexLookup,2,FALSE)</f>
        <v>CHD</v>
      </c>
      <c r="C33" t="str">
        <f t="shared" ref="C33:C39" ca="1" si="36">VLOOKUP($B33,ParticipantLookup,2,FALSE)</f>
        <v>Canadian Hydro Developers Inc.</v>
      </c>
      <c r="D33" t="str">
        <f t="shared" ref="D33:D39" ca="1" si="37">VLOOKUP($A33,IndexLookup,3,FALSE)</f>
        <v>CRE1</v>
      </c>
      <c r="E33" t="str">
        <f t="shared" ref="E33:E39" ca="1" si="38">VLOOKUP($D33,FacilityLookup,2,FALSE)</f>
        <v>Cowley Ridge Expansion #1 Wind Facility</v>
      </c>
      <c r="F33" s="34">
        <f t="shared" ref="F33:F39" ca="1" si="39">IFERROR(VLOOKUP($A33,Lookup2013,53,FALSE),0)</f>
        <v>0</v>
      </c>
      <c r="G33" s="35">
        <f t="shared" ref="G33:G39" ca="1" si="40">IFERROR(VLOOKUP($A33,Lookup2013,54,FALSE),0)</f>
        <v>0</v>
      </c>
      <c r="H33" s="35">
        <f t="shared" ref="H33:H39" ca="1" si="41">IFERROR(VLOOKUP($A33,Lookup2013,55,FALSE),0)</f>
        <v>0</v>
      </c>
      <c r="I33" s="36">
        <f t="shared" ref="I33:I39" ca="1" si="42">IFERROR(VLOOKUP($A33,Lookup2013,56,FALSE),0)</f>
        <v>0</v>
      </c>
      <c r="J33" s="34">
        <f t="shared" ref="J33:J39" ca="1" si="43">IFERROR(VLOOKUP($A33,Lookup2012,53,FALSE),0)</f>
        <v>0</v>
      </c>
      <c r="K33" s="35">
        <f t="shared" ref="K33:K39" ca="1" si="44">IFERROR(VLOOKUP($A33,Lookup2012,54,FALSE),0)</f>
        <v>0</v>
      </c>
      <c r="L33" s="35">
        <f t="shared" ref="L33:L39" ca="1" si="45">IFERROR(VLOOKUP($A33,Lookup2012,55,FALSE),0)</f>
        <v>0</v>
      </c>
      <c r="M33" s="36">
        <f t="shared" ref="M33:M39" ca="1" si="46">IFERROR(VLOOKUP($A33,Lookup2012,56,FALSE),0)</f>
        <v>0</v>
      </c>
      <c r="N33" s="34">
        <f t="shared" ref="N33:N39" ca="1" si="47">IFERROR(VLOOKUP($A33,Lookup2011,53,FALSE),0)</f>
        <v>0</v>
      </c>
      <c r="O33" s="35">
        <f t="shared" ref="O33:O39" ca="1" si="48">IFERROR(VLOOKUP($A33,Lookup2011,54,FALSE),0)</f>
        <v>0</v>
      </c>
      <c r="P33" s="35">
        <f t="shared" ref="P33:P39" ca="1" si="49">IFERROR(VLOOKUP($A33,Lookup2011,55,FALSE),0)</f>
        <v>0</v>
      </c>
      <c r="Q33" s="36">
        <f t="shared" ref="Q33:Q39" ca="1" si="50">IFERROR(VLOOKUP($A33,Lookup2011,56,FALSE),0)</f>
        <v>0</v>
      </c>
      <c r="R33" s="34">
        <f t="shared" ref="R33:R39" ca="1" si="51">IFERROR(VLOOKUP($A33,Lookup2010,53,FALSE),0)</f>
        <v>0</v>
      </c>
      <c r="S33" s="35">
        <f t="shared" ref="S33:S39" ca="1" si="52">IFERROR(VLOOKUP($A33,Lookup2010,54,FALSE),0)</f>
        <v>0</v>
      </c>
      <c r="T33" s="35">
        <f t="shared" ref="T33:T39" ca="1" si="53">IFERROR(VLOOKUP($A33,Lookup2010,55,FALSE),0)</f>
        <v>0</v>
      </c>
      <c r="U33" s="36">
        <f t="shared" ref="U33:U39" ca="1" si="54">IFERROR(VLOOKUP($A33,Lookup2010,56,FALSE),0)</f>
        <v>0</v>
      </c>
      <c r="V33" s="34">
        <f t="shared" ref="V33:Y39" ca="1" si="55">F33+J33+N33+R33</f>
        <v>0</v>
      </c>
      <c r="W33" s="35">
        <f t="shared" ca="1" si="55"/>
        <v>0</v>
      </c>
      <c r="X33" s="35">
        <f t="shared" ca="1" si="55"/>
        <v>0</v>
      </c>
      <c r="Y33" s="36">
        <f t="shared" ca="1" si="55"/>
        <v>0</v>
      </c>
    </row>
    <row r="34" spans="1:25" outlineLevel="2" x14ac:dyDescent="0.25">
      <c r="A34" t="s">
        <v>434</v>
      </c>
      <c r="B34" t="str">
        <f t="shared" ca="1" si="35"/>
        <v>CHD</v>
      </c>
      <c r="C34" t="str">
        <f t="shared" ca="1" si="36"/>
        <v>Canadian Hydro Developers Inc.</v>
      </c>
      <c r="D34" t="str">
        <f t="shared" ca="1" si="37"/>
        <v>CRE2</v>
      </c>
      <c r="E34" t="str">
        <f t="shared" ca="1" si="38"/>
        <v>Cowley Ridge Expansion #2 Wind Facility</v>
      </c>
      <c r="F34" s="34">
        <f t="shared" ca="1" si="39"/>
        <v>0</v>
      </c>
      <c r="G34" s="35">
        <f t="shared" ca="1" si="40"/>
        <v>0</v>
      </c>
      <c r="H34" s="35">
        <f t="shared" ca="1" si="41"/>
        <v>0</v>
      </c>
      <c r="I34" s="36">
        <f t="shared" ca="1" si="42"/>
        <v>0</v>
      </c>
      <c r="J34" s="34">
        <f t="shared" ca="1" si="43"/>
        <v>0</v>
      </c>
      <c r="K34" s="35">
        <f t="shared" ca="1" si="44"/>
        <v>0</v>
      </c>
      <c r="L34" s="35">
        <f t="shared" ca="1" si="45"/>
        <v>0</v>
      </c>
      <c r="M34" s="36">
        <f t="shared" ca="1" si="46"/>
        <v>0</v>
      </c>
      <c r="N34" s="34">
        <f t="shared" ca="1" si="47"/>
        <v>0</v>
      </c>
      <c r="O34" s="35">
        <f t="shared" ca="1" si="48"/>
        <v>0</v>
      </c>
      <c r="P34" s="35">
        <f t="shared" ca="1" si="49"/>
        <v>0</v>
      </c>
      <c r="Q34" s="36">
        <f t="shared" ca="1" si="50"/>
        <v>0</v>
      </c>
      <c r="R34" s="34">
        <f t="shared" ca="1" si="51"/>
        <v>0</v>
      </c>
      <c r="S34" s="35">
        <f t="shared" ca="1" si="52"/>
        <v>0</v>
      </c>
      <c r="T34" s="35">
        <f t="shared" ca="1" si="53"/>
        <v>0</v>
      </c>
      <c r="U34" s="36">
        <f t="shared" ca="1" si="54"/>
        <v>0</v>
      </c>
      <c r="V34" s="34">
        <f t="shared" ca="1" si="55"/>
        <v>0</v>
      </c>
      <c r="W34" s="35">
        <f t="shared" ca="1" si="55"/>
        <v>0</v>
      </c>
      <c r="X34" s="35">
        <f t="shared" ca="1" si="55"/>
        <v>0</v>
      </c>
      <c r="Y34" s="36">
        <f t="shared" ca="1" si="55"/>
        <v>0</v>
      </c>
    </row>
    <row r="35" spans="1:25" outlineLevel="2" x14ac:dyDescent="0.25">
      <c r="A35" t="s">
        <v>710</v>
      </c>
      <c r="B35" t="str">
        <f t="shared" ca="1" si="35"/>
        <v>CHD</v>
      </c>
      <c r="C35" t="str">
        <f t="shared" ca="1" si="36"/>
        <v>Canadian Hydro Developers Inc.</v>
      </c>
      <c r="D35" t="str">
        <f t="shared" ca="1" si="37"/>
        <v>CRE3</v>
      </c>
      <c r="E35" t="str">
        <f t="shared" ca="1" si="38"/>
        <v>Cowley Ridge Wind Facility</v>
      </c>
      <c r="F35" s="34">
        <f t="shared" ca="1" si="39"/>
        <v>72284.860000000015</v>
      </c>
      <c r="G35" s="35">
        <f t="shared" ca="1" si="40"/>
        <v>3614.2400000000002</v>
      </c>
      <c r="H35" s="35">
        <f t="shared" ca="1" si="41"/>
        <v>14860.87</v>
      </c>
      <c r="I35" s="36">
        <f t="shared" ca="1" si="42"/>
        <v>90759.970000000016</v>
      </c>
      <c r="J35" s="34">
        <f t="shared" ca="1" si="43"/>
        <v>80795.739999999991</v>
      </c>
      <c r="K35" s="35">
        <f t="shared" ca="1" si="44"/>
        <v>4039.7800000000007</v>
      </c>
      <c r="L35" s="35">
        <f t="shared" ca="1" si="45"/>
        <v>18603.300000000003</v>
      </c>
      <c r="M35" s="36">
        <f t="shared" ca="1" si="46"/>
        <v>103438.81999999998</v>
      </c>
      <c r="N35" s="34">
        <f t="shared" ca="1" si="47"/>
        <v>167525.54999999999</v>
      </c>
      <c r="O35" s="35">
        <f t="shared" ca="1" si="48"/>
        <v>8376.27</v>
      </c>
      <c r="P35" s="35">
        <f t="shared" ca="1" si="49"/>
        <v>43285.06</v>
      </c>
      <c r="Q35" s="36">
        <f t="shared" ca="1" si="50"/>
        <v>219186.88</v>
      </c>
      <c r="R35" s="34">
        <f t="shared" ca="1" si="51"/>
        <v>61211.280000000006</v>
      </c>
      <c r="S35" s="35">
        <f t="shared" ca="1" si="52"/>
        <v>3060.5699999999997</v>
      </c>
      <c r="T35" s="35">
        <f t="shared" ca="1" si="53"/>
        <v>17554.32</v>
      </c>
      <c r="U35" s="36">
        <f t="shared" ca="1" si="54"/>
        <v>81826.170000000013</v>
      </c>
      <c r="V35" s="34">
        <f t="shared" ca="1" si="55"/>
        <v>381817.43000000005</v>
      </c>
      <c r="W35" s="35">
        <f t="shared" ca="1" si="55"/>
        <v>19090.86</v>
      </c>
      <c r="X35" s="35">
        <f t="shared" ca="1" si="55"/>
        <v>94303.550000000017</v>
      </c>
      <c r="Y35" s="36">
        <f t="shared" ca="1" si="55"/>
        <v>495211.83999999997</v>
      </c>
    </row>
    <row r="36" spans="1:25" outlineLevel="2" x14ac:dyDescent="0.25">
      <c r="A36" t="s">
        <v>711</v>
      </c>
      <c r="B36" t="str">
        <f t="shared" ca="1" si="35"/>
        <v>CHD</v>
      </c>
      <c r="C36" t="str">
        <f t="shared" ca="1" si="36"/>
        <v>Canadian Hydro Developers Inc.</v>
      </c>
      <c r="D36" t="str">
        <f t="shared" ca="1" si="37"/>
        <v>CRWD</v>
      </c>
      <c r="E36" t="str">
        <f t="shared" ca="1" si="38"/>
        <v>Cowley Ridge Phase 2 Wind Facility</v>
      </c>
      <c r="F36" s="34">
        <f t="shared" ca="1" si="39"/>
        <v>38211.159999999996</v>
      </c>
      <c r="G36" s="35">
        <f t="shared" ca="1" si="40"/>
        <v>1910.5500000000004</v>
      </c>
      <c r="H36" s="35">
        <f t="shared" ca="1" si="41"/>
        <v>7854.0499999999984</v>
      </c>
      <c r="I36" s="36">
        <f t="shared" ca="1" si="42"/>
        <v>47975.759999999995</v>
      </c>
      <c r="J36" s="34">
        <f t="shared" ca="1" si="43"/>
        <v>24682.620000000003</v>
      </c>
      <c r="K36" s="35">
        <f t="shared" ca="1" si="44"/>
        <v>1234.1300000000001</v>
      </c>
      <c r="L36" s="35">
        <f t="shared" ca="1" si="45"/>
        <v>5600.78</v>
      </c>
      <c r="M36" s="36">
        <f t="shared" ca="1" si="46"/>
        <v>31517.530000000002</v>
      </c>
      <c r="N36" s="34">
        <f t="shared" ca="1" si="47"/>
        <v>51521.14</v>
      </c>
      <c r="O36" s="35">
        <f t="shared" ca="1" si="48"/>
        <v>2576.0500000000002</v>
      </c>
      <c r="P36" s="35">
        <f t="shared" ca="1" si="49"/>
        <v>13663.43</v>
      </c>
      <c r="Q36" s="36">
        <f t="shared" ca="1" si="50"/>
        <v>67760.62000000001</v>
      </c>
      <c r="R36" s="34">
        <f t="shared" ca="1" si="51"/>
        <v>49290.64</v>
      </c>
      <c r="S36" s="35">
        <f t="shared" ca="1" si="52"/>
        <v>2464.54</v>
      </c>
      <c r="T36" s="35">
        <f t="shared" ca="1" si="53"/>
        <v>14126.69</v>
      </c>
      <c r="U36" s="36">
        <f t="shared" ca="1" si="54"/>
        <v>65881.869999999981</v>
      </c>
      <c r="V36" s="34">
        <f t="shared" ca="1" si="55"/>
        <v>163705.56</v>
      </c>
      <c r="W36" s="35">
        <f t="shared" ca="1" si="55"/>
        <v>8185.27</v>
      </c>
      <c r="X36" s="35">
        <f t="shared" ca="1" si="55"/>
        <v>41244.949999999997</v>
      </c>
      <c r="Y36" s="36">
        <f t="shared" ca="1" si="55"/>
        <v>213135.77999999997</v>
      </c>
    </row>
    <row r="37" spans="1:25" outlineLevel="2" x14ac:dyDescent="0.25">
      <c r="A37" t="s">
        <v>712</v>
      </c>
      <c r="B37" t="str">
        <f t="shared" ca="1" si="35"/>
        <v>CHD</v>
      </c>
      <c r="C37" t="str">
        <f t="shared" ca="1" si="36"/>
        <v>Canadian Hydro Developers Inc.</v>
      </c>
      <c r="D37" t="str">
        <f t="shared" ca="1" si="37"/>
        <v>PKNE</v>
      </c>
      <c r="E37" t="str">
        <f t="shared" ca="1" si="38"/>
        <v>Cowley Ridge Phase 1 Wind Facility</v>
      </c>
      <c r="F37" s="34">
        <f t="shared" ca="1" si="39"/>
        <v>37221.960000000006</v>
      </c>
      <c r="G37" s="35">
        <f t="shared" ca="1" si="40"/>
        <v>1861.1200000000003</v>
      </c>
      <c r="H37" s="35">
        <f t="shared" ca="1" si="41"/>
        <v>7670.25</v>
      </c>
      <c r="I37" s="36">
        <f t="shared" ca="1" si="42"/>
        <v>46753.329999999994</v>
      </c>
      <c r="J37" s="34">
        <f t="shared" ca="1" si="43"/>
        <v>36471.729999999996</v>
      </c>
      <c r="K37" s="35">
        <f t="shared" ca="1" si="44"/>
        <v>1823.57</v>
      </c>
      <c r="L37" s="35">
        <f t="shared" ca="1" si="45"/>
        <v>8363.619999999999</v>
      </c>
      <c r="M37" s="36">
        <f t="shared" ca="1" si="46"/>
        <v>46658.920000000006</v>
      </c>
      <c r="N37" s="34">
        <f t="shared" ca="1" si="47"/>
        <v>63813.21</v>
      </c>
      <c r="O37" s="35">
        <f t="shared" ca="1" si="48"/>
        <v>3190.66</v>
      </c>
      <c r="P37" s="35">
        <f t="shared" ca="1" si="49"/>
        <v>16848.86</v>
      </c>
      <c r="Q37" s="36">
        <f t="shared" ca="1" si="50"/>
        <v>83852.73</v>
      </c>
      <c r="R37" s="34">
        <f t="shared" ca="1" si="51"/>
        <v>50850.81</v>
      </c>
      <c r="S37" s="35">
        <f t="shared" ca="1" si="52"/>
        <v>2542.5499999999997</v>
      </c>
      <c r="T37" s="35">
        <f t="shared" ca="1" si="53"/>
        <v>14585.349999999999</v>
      </c>
      <c r="U37" s="36">
        <f t="shared" ca="1" si="54"/>
        <v>67978.710000000006</v>
      </c>
      <c r="V37" s="34">
        <f t="shared" ca="1" si="55"/>
        <v>188357.71</v>
      </c>
      <c r="W37" s="35">
        <f t="shared" ca="1" si="55"/>
        <v>9417.9</v>
      </c>
      <c r="X37" s="35">
        <f t="shared" ca="1" si="55"/>
        <v>47468.079999999994</v>
      </c>
      <c r="Y37" s="36">
        <f t="shared" ca="1" si="55"/>
        <v>245243.69</v>
      </c>
    </row>
    <row r="38" spans="1:25" outlineLevel="2" x14ac:dyDescent="0.25">
      <c r="A38" t="s">
        <v>713</v>
      </c>
      <c r="B38" t="str">
        <f t="shared" ca="1" si="35"/>
        <v>CHD</v>
      </c>
      <c r="C38" t="str">
        <f t="shared" ca="1" si="36"/>
        <v>Canadian Hydro Developers Inc.</v>
      </c>
      <c r="D38" t="str">
        <f t="shared" ca="1" si="37"/>
        <v>TAY1</v>
      </c>
      <c r="E38" t="str">
        <f t="shared" ca="1" si="38"/>
        <v>Taylor Hydro Facility</v>
      </c>
      <c r="F38" s="34">
        <f t="shared" ca="1" si="39"/>
        <v>-83296.98000000001</v>
      </c>
      <c r="G38" s="35">
        <f t="shared" ca="1" si="40"/>
        <v>-4164.8599999999997</v>
      </c>
      <c r="H38" s="35">
        <f t="shared" ca="1" si="41"/>
        <v>-16979.879999999997</v>
      </c>
      <c r="I38" s="36">
        <f t="shared" ca="1" si="42"/>
        <v>-104441.72000000002</v>
      </c>
      <c r="J38" s="34">
        <f t="shared" ca="1" si="43"/>
        <v>12964.420000000002</v>
      </c>
      <c r="K38" s="35">
        <f t="shared" ca="1" si="44"/>
        <v>648.21</v>
      </c>
      <c r="L38" s="35">
        <f t="shared" ca="1" si="45"/>
        <v>2936.7200000000003</v>
      </c>
      <c r="M38" s="36">
        <f t="shared" ca="1" si="46"/>
        <v>16549.350000000002</v>
      </c>
      <c r="N38" s="34">
        <f t="shared" ca="1" si="47"/>
        <v>17863.439999999999</v>
      </c>
      <c r="O38" s="35">
        <f t="shared" ca="1" si="48"/>
        <v>893.18</v>
      </c>
      <c r="P38" s="35">
        <f t="shared" ca="1" si="49"/>
        <v>4581.05</v>
      </c>
      <c r="Q38" s="36">
        <f t="shared" ca="1" si="50"/>
        <v>23337.67</v>
      </c>
      <c r="R38" s="34">
        <f t="shared" ca="1" si="51"/>
        <v>-41993.01</v>
      </c>
      <c r="S38" s="35">
        <f t="shared" ca="1" si="52"/>
        <v>-2099.6499999999996</v>
      </c>
      <c r="T38" s="35">
        <f t="shared" ca="1" si="53"/>
        <v>-11984.669999999998</v>
      </c>
      <c r="U38" s="36">
        <f t="shared" ca="1" si="54"/>
        <v>-56077.329999999994</v>
      </c>
      <c r="V38" s="34">
        <f t="shared" ca="1" si="55"/>
        <v>-94462.13</v>
      </c>
      <c r="W38" s="35">
        <f t="shared" ca="1" si="55"/>
        <v>-4723.119999999999</v>
      </c>
      <c r="X38" s="35">
        <f t="shared" ca="1" si="55"/>
        <v>-21446.779999999995</v>
      </c>
      <c r="Y38" s="36">
        <f t="shared" ca="1" si="55"/>
        <v>-120632.03</v>
      </c>
    </row>
    <row r="39" spans="1:25" outlineLevel="2" x14ac:dyDescent="0.25">
      <c r="A39" t="s">
        <v>714</v>
      </c>
      <c r="B39" t="str">
        <f t="shared" ca="1" si="35"/>
        <v>CHD</v>
      </c>
      <c r="C39" t="str">
        <f t="shared" ca="1" si="36"/>
        <v>Canadian Hydro Developers Inc.</v>
      </c>
      <c r="D39" t="str">
        <f t="shared" ca="1" si="37"/>
        <v>TAY2</v>
      </c>
      <c r="E39" t="str">
        <f t="shared" ca="1" si="38"/>
        <v>Taylor Wind Facility</v>
      </c>
      <c r="F39" s="34">
        <f t="shared" ca="1" si="39"/>
        <v>0</v>
      </c>
      <c r="G39" s="35">
        <f t="shared" ca="1" si="40"/>
        <v>0</v>
      </c>
      <c r="H39" s="35">
        <f t="shared" ca="1" si="41"/>
        <v>0</v>
      </c>
      <c r="I39" s="36">
        <f t="shared" ca="1" si="42"/>
        <v>0</v>
      </c>
      <c r="J39" s="34">
        <f t="shared" ca="1" si="43"/>
        <v>0</v>
      </c>
      <c r="K39" s="35">
        <f t="shared" ca="1" si="44"/>
        <v>0</v>
      </c>
      <c r="L39" s="35">
        <f t="shared" ca="1" si="45"/>
        <v>0</v>
      </c>
      <c r="M39" s="36">
        <f t="shared" ca="1" si="46"/>
        <v>0</v>
      </c>
      <c r="N39" s="34">
        <f t="shared" ca="1" si="47"/>
        <v>7696.5800000000008</v>
      </c>
      <c r="O39" s="35">
        <f t="shared" ca="1" si="48"/>
        <v>384.84</v>
      </c>
      <c r="P39" s="35">
        <f t="shared" ca="1" si="49"/>
        <v>2059.7199999999998</v>
      </c>
      <c r="Q39" s="36">
        <f t="shared" ca="1" si="50"/>
        <v>10141.14</v>
      </c>
      <c r="R39" s="34">
        <f t="shared" ca="1" si="51"/>
        <v>2652.12</v>
      </c>
      <c r="S39" s="35">
        <f t="shared" ca="1" si="52"/>
        <v>132.60999999999999</v>
      </c>
      <c r="T39" s="35">
        <f t="shared" ca="1" si="53"/>
        <v>763.89</v>
      </c>
      <c r="U39" s="36">
        <f t="shared" ca="1" si="54"/>
        <v>3548.6199999999994</v>
      </c>
      <c r="V39" s="34">
        <f t="shared" ca="1" si="55"/>
        <v>10348.700000000001</v>
      </c>
      <c r="W39" s="35">
        <f t="shared" ca="1" si="55"/>
        <v>517.44999999999993</v>
      </c>
      <c r="X39" s="35">
        <f t="shared" ca="1" si="55"/>
        <v>2823.6099999999997</v>
      </c>
      <c r="Y39" s="36">
        <f t="shared" ca="1" si="55"/>
        <v>13689.759999999998</v>
      </c>
    </row>
    <row r="40" spans="1:25" outlineLevel="1" x14ac:dyDescent="0.25">
      <c r="C40" s="2" t="s">
        <v>742</v>
      </c>
      <c r="F40" s="34">
        <f t="shared" ref="F40:Y40" ca="1" si="56">SUBTOTAL(9,F33:F39)</f>
        <v>64421.000000000029</v>
      </c>
      <c r="G40" s="35">
        <f t="shared" ca="1" si="56"/>
        <v>3221.050000000002</v>
      </c>
      <c r="H40" s="35">
        <f t="shared" ca="1" si="56"/>
        <v>13405.29</v>
      </c>
      <c r="I40" s="36">
        <f t="shared" ca="1" si="56"/>
        <v>81047.339999999982</v>
      </c>
      <c r="J40" s="34">
        <f t="shared" ca="1" si="56"/>
        <v>154914.50999999998</v>
      </c>
      <c r="K40" s="35">
        <f t="shared" ca="1" si="56"/>
        <v>7745.6900000000005</v>
      </c>
      <c r="L40" s="35">
        <f t="shared" ca="1" si="56"/>
        <v>35504.42</v>
      </c>
      <c r="M40" s="36">
        <f t="shared" ca="1" si="56"/>
        <v>198164.62</v>
      </c>
      <c r="N40" s="34">
        <f t="shared" ca="1" si="56"/>
        <v>308419.92000000004</v>
      </c>
      <c r="O40" s="35">
        <f t="shared" ca="1" si="56"/>
        <v>15421</v>
      </c>
      <c r="P40" s="35">
        <f t="shared" ca="1" si="56"/>
        <v>80438.12000000001</v>
      </c>
      <c r="Q40" s="36">
        <f t="shared" ca="1" si="56"/>
        <v>404279.03999999998</v>
      </c>
      <c r="R40" s="34">
        <f t="shared" ca="1" si="56"/>
        <v>122011.84</v>
      </c>
      <c r="S40" s="35">
        <f t="shared" ca="1" si="56"/>
        <v>6100.62</v>
      </c>
      <c r="T40" s="35">
        <f t="shared" ca="1" si="56"/>
        <v>35045.58</v>
      </c>
      <c r="U40" s="36">
        <f t="shared" ca="1" si="56"/>
        <v>163158.04</v>
      </c>
      <c r="V40" s="34">
        <f t="shared" ca="1" si="56"/>
        <v>649767.2699999999</v>
      </c>
      <c r="W40" s="35">
        <f t="shared" ca="1" si="56"/>
        <v>32488.36</v>
      </c>
      <c r="X40" s="35">
        <f t="shared" ca="1" si="56"/>
        <v>164393.40999999997</v>
      </c>
      <c r="Y40" s="36">
        <f t="shared" ca="1" si="56"/>
        <v>846649.0399999998</v>
      </c>
    </row>
    <row r="41" spans="1:25" outlineLevel="2" x14ac:dyDescent="0.25">
      <c r="A41" t="s">
        <v>284</v>
      </c>
      <c r="B41" t="str">
        <f ca="1">VLOOKUP($A41,IndexLookup,2,FALSE)</f>
        <v>CNRL</v>
      </c>
      <c r="C41" t="str">
        <f ca="1">VLOOKUP($B41,ParticipantLookup,2,FALSE)</f>
        <v>Canadian Natural Resources Ltd.</v>
      </c>
      <c r="D41" t="str">
        <f ca="1">VLOOKUP($A41,IndexLookup,3,FALSE)</f>
        <v>CNR5</v>
      </c>
      <c r="E41" t="str">
        <f ca="1">VLOOKUP($D41,FacilityLookup,2,FALSE)</f>
        <v>CNRL Horizon Industrial System</v>
      </c>
      <c r="F41" s="34">
        <f ca="1">IFERROR(VLOOKUP($A41,Lookup2013,53,FALSE),0)</f>
        <v>41721.279999999992</v>
      </c>
      <c r="G41" s="35">
        <f ca="1">IFERROR(VLOOKUP($A41,Lookup2013,54,FALSE),0)</f>
        <v>2086.0500000000002</v>
      </c>
      <c r="H41" s="35">
        <f ca="1">IFERROR(VLOOKUP($A41,Lookup2013,55,FALSE),0)</f>
        <v>8653.39</v>
      </c>
      <c r="I41" s="36">
        <f ca="1">IFERROR(VLOOKUP($A41,Lookup2013,56,FALSE),0)</f>
        <v>52460.719999999994</v>
      </c>
      <c r="J41" s="34">
        <f ca="1">IFERROR(VLOOKUP($A41,Lookup2012,53,FALSE),0)</f>
        <v>106187.12999999999</v>
      </c>
      <c r="K41" s="35">
        <f ca="1">IFERROR(VLOOKUP($A41,Lookup2012,54,FALSE),0)</f>
        <v>5309.36</v>
      </c>
      <c r="L41" s="35">
        <f ca="1">IFERROR(VLOOKUP($A41,Lookup2012,55,FALSE),0)</f>
        <v>24913.69</v>
      </c>
      <c r="M41" s="36">
        <f ca="1">IFERROR(VLOOKUP($A41,Lookup2012,56,FALSE),0)</f>
        <v>136410.18000000002</v>
      </c>
      <c r="N41" s="34">
        <f ca="1">IFERROR(VLOOKUP($A41,Lookup2011,53,FALSE),0)</f>
        <v>-57615.719999999987</v>
      </c>
      <c r="O41" s="35">
        <f ca="1">IFERROR(VLOOKUP($A41,Lookup2011,54,FALSE),0)</f>
        <v>-2880.7799999999997</v>
      </c>
      <c r="P41" s="35">
        <f ca="1">IFERROR(VLOOKUP($A41,Lookup2011,55,FALSE),0)</f>
        <v>-15114.26</v>
      </c>
      <c r="Q41" s="36">
        <f ca="1">IFERROR(VLOOKUP($A41,Lookup2011,56,FALSE),0)</f>
        <v>-75610.759999999966</v>
      </c>
      <c r="R41" s="34">
        <f ca="1">IFERROR(VLOOKUP($A41,Lookup2010,53,FALSE),0)</f>
        <v>55846.159999999989</v>
      </c>
      <c r="S41" s="35">
        <f ca="1">IFERROR(VLOOKUP($A41,Lookup2010,54,FALSE),0)</f>
        <v>2792.31</v>
      </c>
      <c r="T41" s="35">
        <f ca="1">IFERROR(VLOOKUP($A41,Lookup2010,55,FALSE),0)</f>
        <v>16050.61</v>
      </c>
      <c r="U41" s="36">
        <f ca="1">IFERROR(VLOOKUP($A41,Lookup2010,56,FALSE),0)</f>
        <v>74689.079999999987</v>
      </c>
      <c r="V41" s="34">
        <f t="shared" ref="V41:Y42" ca="1" si="57">F41+J41+N41+R41</f>
        <v>146138.84999999998</v>
      </c>
      <c r="W41" s="35">
        <f t="shared" ca="1" si="57"/>
        <v>7306.9400000000005</v>
      </c>
      <c r="X41" s="35">
        <f t="shared" ca="1" si="57"/>
        <v>34503.43</v>
      </c>
      <c r="Y41" s="36">
        <f t="shared" ca="1" si="57"/>
        <v>187949.22000000003</v>
      </c>
    </row>
    <row r="42" spans="1:25" outlineLevel="2" x14ac:dyDescent="0.25">
      <c r="A42" t="s">
        <v>358</v>
      </c>
      <c r="B42" t="str">
        <f ca="1">VLOOKUP($A42,IndexLookup,2,FALSE)</f>
        <v>ACRL</v>
      </c>
      <c r="C42" t="str">
        <f ca="1">VLOOKUP($B42,ParticipantLookup,2,FALSE)</f>
        <v>Canadian Natural Resources Ltd.</v>
      </c>
      <c r="D42" t="str">
        <f ca="1">VLOOKUP($A42,IndexLookup,3,FALSE)</f>
        <v>PR1</v>
      </c>
      <c r="E42" t="str">
        <f ca="1">VLOOKUP($D42,FacilityLookup,2,FALSE)</f>
        <v>Primrose Industrial System</v>
      </c>
      <c r="F42" s="34">
        <f ca="1">IFERROR(VLOOKUP($A42,Lookup2013,53,FALSE),0)</f>
        <v>23918.940000000002</v>
      </c>
      <c r="G42" s="35">
        <f ca="1">IFERROR(VLOOKUP($A42,Lookup2013,54,FALSE),0)</f>
        <v>1195.94</v>
      </c>
      <c r="H42" s="35">
        <f ca="1">IFERROR(VLOOKUP($A42,Lookup2013,55,FALSE),0)</f>
        <v>4754.0499999999993</v>
      </c>
      <c r="I42" s="36">
        <f ca="1">IFERROR(VLOOKUP($A42,Lookup2013,56,FALSE),0)</f>
        <v>29868.930000000004</v>
      </c>
      <c r="J42" s="34">
        <f ca="1">IFERROR(VLOOKUP($A42,Lookup2012,53,FALSE),0)</f>
        <v>-102.1100000000026</v>
      </c>
      <c r="K42" s="35">
        <f ca="1">IFERROR(VLOOKUP($A42,Lookup2012,54,FALSE),0)</f>
        <v>-5.1000000000000014</v>
      </c>
      <c r="L42" s="35">
        <f ca="1">IFERROR(VLOOKUP($A42,Lookup2012,55,FALSE),0)</f>
        <v>-35.369999999999962</v>
      </c>
      <c r="M42" s="36">
        <f ca="1">IFERROR(VLOOKUP($A42,Lookup2012,56,FALSE),0)</f>
        <v>-142.58000000000271</v>
      </c>
      <c r="N42" s="34">
        <f ca="1">IFERROR(VLOOKUP($A42,Lookup2011,53,FALSE),0)</f>
        <v>-45517.4</v>
      </c>
      <c r="O42" s="35">
        <f ca="1">IFERROR(VLOOKUP($A42,Lookup2011,54,FALSE),0)</f>
        <v>-2275.87</v>
      </c>
      <c r="P42" s="35">
        <f ca="1">IFERROR(VLOOKUP($A42,Lookup2011,55,FALSE),0)</f>
        <v>-11781.960000000001</v>
      </c>
      <c r="Q42" s="36">
        <f ca="1">IFERROR(VLOOKUP($A42,Lookup2011,56,FALSE),0)</f>
        <v>-59575.23</v>
      </c>
      <c r="R42" s="34">
        <f ca="1">IFERROR(VLOOKUP($A42,Lookup2010,53,FALSE),0)</f>
        <v>81931.820000000007</v>
      </c>
      <c r="S42" s="35">
        <f ca="1">IFERROR(VLOOKUP($A42,Lookup2010,54,FALSE),0)</f>
        <v>4096.5999999999995</v>
      </c>
      <c r="T42" s="35">
        <f ca="1">IFERROR(VLOOKUP($A42,Lookup2010,55,FALSE),0)</f>
        <v>23718.339999999997</v>
      </c>
      <c r="U42" s="36">
        <f ca="1">IFERROR(VLOOKUP($A42,Lookup2010,56,FALSE),0)</f>
        <v>109746.76000000001</v>
      </c>
      <c r="V42" s="34">
        <f t="shared" ca="1" si="57"/>
        <v>60231.25</v>
      </c>
      <c r="W42" s="35">
        <f t="shared" ca="1" si="57"/>
        <v>3011.5699999999997</v>
      </c>
      <c r="X42" s="35">
        <f t="shared" ca="1" si="57"/>
        <v>16655.059999999994</v>
      </c>
      <c r="Y42" s="36">
        <f t="shared" ca="1" si="57"/>
        <v>79897.88</v>
      </c>
    </row>
    <row r="43" spans="1:25" outlineLevel="1" x14ac:dyDescent="0.25">
      <c r="C43" s="2" t="s">
        <v>743</v>
      </c>
      <c r="F43" s="34">
        <f t="shared" ref="F43:Y43" ca="1" si="58">SUBTOTAL(9,F41:F42)</f>
        <v>65640.22</v>
      </c>
      <c r="G43" s="35">
        <f t="shared" ca="1" si="58"/>
        <v>3281.9900000000002</v>
      </c>
      <c r="H43" s="35">
        <f t="shared" ca="1" si="58"/>
        <v>13407.439999999999</v>
      </c>
      <c r="I43" s="36">
        <f t="shared" ca="1" si="58"/>
        <v>82329.649999999994</v>
      </c>
      <c r="J43" s="34">
        <f t="shared" ca="1" si="58"/>
        <v>106085.01999999999</v>
      </c>
      <c r="K43" s="35">
        <f t="shared" ca="1" si="58"/>
        <v>5304.2599999999993</v>
      </c>
      <c r="L43" s="35">
        <f t="shared" ca="1" si="58"/>
        <v>24878.32</v>
      </c>
      <c r="M43" s="36">
        <f t="shared" ca="1" si="58"/>
        <v>136267.6</v>
      </c>
      <c r="N43" s="34">
        <f t="shared" ca="1" si="58"/>
        <v>-103133.12</v>
      </c>
      <c r="O43" s="35">
        <f t="shared" ca="1" si="58"/>
        <v>-5156.6499999999996</v>
      </c>
      <c r="P43" s="35">
        <f t="shared" ca="1" si="58"/>
        <v>-26896.22</v>
      </c>
      <c r="Q43" s="36">
        <f t="shared" ca="1" si="58"/>
        <v>-135185.98999999996</v>
      </c>
      <c r="R43" s="34">
        <f t="shared" ca="1" si="58"/>
        <v>137777.97999999998</v>
      </c>
      <c r="S43" s="35">
        <f t="shared" ca="1" si="58"/>
        <v>6888.91</v>
      </c>
      <c r="T43" s="35">
        <f t="shared" ca="1" si="58"/>
        <v>39768.949999999997</v>
      </c>
      <c r="U43" s="36">
        <f t="shared" ca="1" si="58"/>
        <v>184435.84</v>
      </c>
      <c r="V43" s="34">
        <f t="shared" ca="1" si="58"/>
        <v>206370.09999999998</v>
      </c>
      <c r="W43" s="35">
        <f t="shared" ca="1" si="58"/>
        <v>10318.51</v>
      </c>
      <c r="X43" s="35">
        <f t="shared" ca="1" si="58"/>
        <v>51158.489999999991</v>
      </c>
      <c r="Y43" s="36">
        <f t="shared" ca="1" si="58"/>
        <v>267847.10000000003</v>
      </c>
    </row>
    <row r="44" spans="1:25" outlineLevel="2" x14ac:dyDescent="0.25">
      <c r="A44" t="s">
        <v>414</v>
      </c>
      <c r="B44" t="str">
        <f ca="1">VLOOKUP($A44,IndexLookup,2,FALSE)</f>
        <v>EPDA</v>
      </c>
      <c r="C44" t="str">
        <f ca="1">VLOOKUP($B44,ParticipantLookup,2,FALSE)</f>
        <v>Capital Power (Alberta) LP</v>
      </c>
      <c r="D44" t="str">
        <f ca="1">VLOOKUP($A44,IndexLookup,3,FALSE)</f>
        <v>ENC1</v>
      </c>
      <c r="E44" t="str">
        <f ca="1">VLOOKUP($D44,FacilityLookup,2,FALSE)</f>
        <v>Clover Bar #1</v>
      </c>
      <c r="F44" s="34">
        <f ca="1">IFERROR(VLOOKUP($A44,Lookup2013,53,FALSE),0)</f>
        <v>17581.680000000026</v>
      </c>
      <c r="G44" s="35">
        <f ca="1">IFERROR(VLOOKUP($A44,Lookup2013,54,FALSE),0)</f>
        <v>879.09999999999991</v>
      </c>
      <c r="H44" s="35">
        <f ca="1">IFERROR(VLOOKUP($A44,Lookup2013,55,FALSE),0)</f>
        <v>3611.3100000000004</v>
      </c>
      <c r="I44" s="36">
        <f ca="1">IFERROR(VLOOKUP($A44,Lookup2013,56,FALSE),0)</f>
        <v>22072.090000000022</v>
      </c>
      <c r="J44" s="34">
        <f ca="1">IFERROR(VLOOKUP($A44,Lookup2012,53,FALSE),0)</f>
        <v>130395.91</v>
      </c>
      <c r="K44" s="35">
        <f ca="1">IFERROR(VLOOKUP($A44,Lookup2012,54,FALSE),0)</f>
        <v>6519.7900000000009</v>
      </c>
      <c r="L44" s="35">
        <f ca="1">IFERROR(VLOOKUP($A44,Lookup2012,55,FALSE),0)</f>
        <v>29489.78</v>
      </c>
      <c r="M44" s="36">
        <f ca="1">IFERROR(VLOOKUP($A44,Lookup2012,56,FALSE),0)</f>
        <v>166405.47999999998</v>
      </c>
      <c r="N44" s="34">
        <f ca="1">IFERROR(VLOOKUP($A44,Lookup2011,53,FALSE),0)</f>
        <v>19018.879999999994</v>
      </c>
      <c r="O44" s="35">
        <f ca="1">IFERROR(VLOOKUP($A44,Lookup2011,54,FALSE),0)</f>
        <v>950.95</v>
      </c>
      <c r="P44" s="35">
        <f ca="1">IFERROR(VLOOKUP($A44,Lookup2011,55,FALSE),0)</f>
        <v>4986.3600000000006</v>
      </c>
      <c r="Q44" s="36">
        <f ca="1">IFERROR(VLOOKUP($A44,Lookup2011,56,FALSE),0)</f>
        <v>24956.189999999991</v>
      </c>
      <c r="R44" s="34">
        <f ca="1">IFERROR(VLOOKUP($A44,Lookup2010,53,FALSE),0)</f>
        <v>100560.18999999997</v>
      </c>
      <c r="S44" s="35">
        <f ca="1">IFERROR(VLOOKUP($A44,Lookup2010,54,FALSE),0)</f>
        <v>5028.0099999999993</v>
      </c>
      <c r="T44" s="35">
        <f ca="1">IFERROR(VLOOKUP($A44,Lookup2010,55,FALSE),0)</f>
        <v>28769.449999999993</v>
      </c>
      <c r="U44" s="36">
        <f ca="1">IFERROR(VLOOKUP($A44,Lookup2010,56,FALSE),0)</f>
        <v>134357.65</v>
      </c>
      <c r="V44" s="34">
        <f t="shared" ref="V44:Y47" ca="1" si="59">F44+J44+N44+R44</f>
        <v>267556.66000000003</v>
      </c>
      <c r="W44" s="35">
        <f t="shared" ca="1" si="59"/>
        <v>13377.850000000002</v>
      </c>
      <c r="X44" s="35">
        <f t="shared" ca="1" si="59"/>
        <v>66856.899999999994</v>
      </c>
      <c r="Y44" s="36">
        <f t="shared" ca="1" si="59"/>
        <v>347791.41000000003</v>
      </c>
    </row>
    <row r="45" spans="1:25" outlineLevel="2" x14ac:dyDescent="0.25">
      <c r="A45" t="s">
        <v>415</v>
      </c>
      <c r="B45" t="str">
        <f ca="1">VLOOKUP($A45,IndexLookup,2,FALSE)</f>
        <v>EPDA</v>
      </c>
      <c r="C45" t="str">
        <f ca="1">VLOOKUP($B45,ParticipantLookup,2,FALSE)</f>
        <v>Capital Power (Alberta) LP</v>
      </c>
      <c r="D45" t="str">
        <f ca="1">VLOOKUP($A45,IndexLookup,3,FALSE)</f>
        <v>ENC2</v>
      </c>
      <c r="E45" t="str">
        <f ca="1">VLOOKUP($D45,FacilityLookup,2,FALSE)</f>
        <v>Clover Bar #2</v>
      </c>
      <c r="F45" s="34">
        <f ca="1">IFERROR(VLOOKUP($A45,Lookup2013,53,FALSE),0)</f>
        <v>51429.350000000035</v>
      </c>
      <c r="G45" s="35">
        <f ca="1">IFERROR(VLOOKUP($A45,Lookup2013,54,FALSE),0)</f>
        <v>2571.4799999999996</v>
      </c>
      <c r="H45" s="35">
        <f ca="1">IFERROR(VLOOKUP($A45,Lookup2013,55,FALSE),0)</f>
        <v>10532.94</v>
      </c>
      <c r="I45" s="36">
        <f ca="1">IFERROR(VLOOKUP($A45,Lookup2013,56,FALSE),0)</f>
        <v>64533.770000000019</v>
      </c>
      <c r="J45" s="34">
        <f ca="1">IFERROR(VLOOKUP($A45,Lookup2012,53,FALSE),0)</f>
        <v>213467.32</v>
      </c>
      <c r="K45" s="35">
        <f ca="1">IFERROR(VLOOKUP($A45,Lookup2012,54,FALSE),0)</f>
        <v>10673.35</v>
      </c>
      <c r="L45" s="35">
        <f ca="1">IFERROR(VLOOKUP($A45,Lookup2012,55,FALSE),0)</f>
        <v>48223.74</v>
      </c>
      <c r="M45" s="36">
        <f ca="1">IFERROR(VLOOKUP($A45,Lookup2012,56,FALSE),0)</f>
        <v>272364.41000000003</v>
      </c>
      <c r="N45" s="34">
        <f ca="1">IFERROR(VLOOKUP($A45,Lookup2011,53,FALSE),0)</f>
        <v>-98088.650000000009</v>
      </c>
      <c r="O45" s="35">
        <f ca="1">IFERROR(VLOOKUP($A45,Lookup2011,54,FALSE),0)</f>
        <v>-4904.4400000000005</v>
      </c>
      <c r="P45" s="35">
        <f ca="1">IFERROR(VLOOKUP($A45,Lookup2011,55,FALSE),0)</f>
        <v>-25516.87</v>
      </c>
      <c r="Q45" s="36">
        <f ca="1">IFERROR(VLOOKUP($A45,Lookup2011,56,FALSE),0)</f>
        <v>-128509.96</v>
      </c>
      <c r="R45" s="34">
        <f ca="1">IFERROR(VLOOKUP($A45,Lookup2010,53,FALSE),0)</f>
        <v>70859.98000000001</v>
      </c>
      <c r="S45" s="35">
        <f ca="1">IFERROR(VLOOKUP($A45,Lookup2010,54,FALSE),0)</f>
        <v>3542.99</v>
      </c>
      <c r="T45" s="35">
        <f ca="1">IFERROR(VLOOKUP($A45,Lookup2010,55,FALSE),0)</f>
        <v>19794.559999999998</v>
      </c>
      <c r="U45" s="36">
        <f ca="1">IFERROR(VLOOKUP($A45,Lookup2010,56,FALSE),0)</f>
        <v>94197.53</v>
      </c>
      <c r="V45" s="34">
        <f t="shared" ca="1" si="59"/>
        <v>237668.00000000003</v>
      </c>
      <c r="W45" s="35">
        <f t="shared" ca="1" si="59"/>
        <v>11883.38</v>
      </c>
      <c r="X45" s="35">
        <f t="shared" ca="1" si="59"/>
        <v>53034.369999999995</v>
      </c>
      <c r="Y45" s="36">
        <f t="shared" ca="1" si="59"/>
        <v>302585.75</v>
      </c>
    </row>
    <row r="46" spans="1:25" outlineLevel="2" x14ac:dyDescent="0.25">
      <c r="A46" t="s">
        <v>416</v>
      </c>
      <c r="B46" t="str">
        <f ca="1">VLOOKUP($A46,IndexLookup,2,FALSE)</f>
        <v>EPDA</v>
      </c>
      <c r="C46" t="str">
        <f ca="1">VLOOKUP($B46,ParticipantLookup,2,FALSE)</f>
        <v>Capital Power (Alberta) LP</v>
      </c>
      <c r="D46" t="str">
        <f ca="1">VLOOKUP($A46,IndexLookup,3,FALSE)</f>
        <v>ENC3</v>
      </c>
      <c r="E46" t="str">
        <f ca="1">VLOOKUP($D46,FacilityLookup,2,FALSE)</f>
        <v>Clover Bar #3</v>
      </c>
      <c r="F46" s="34">
        <f ca="1">IFERROR(VLOOKUP($A46,Lookup2013,53,FALSE),0)</f>
        <v>7900.8299999999708</v>
      </c>
      <c r="G46" s="35">
        <f ca="1">IFERROR(VLOOKUP($A46,Lookup2013,54,FALSE),0)</f>
        <v>395.03</v>
      </c>
      <c r="H46" s="35">
        <f ca="1">IFERROR(VLOOKUP($A46,Lookup2013,55,FALSE),0)</f>
        <v>1549</v>
      </c>
      <c r="I46" s="36">
        <f ca="1">IFERROR(VLOOKUP($A46,Lookup2013,56,FALSE),0)</f>
        <v>9844.8599999999715</v>
      </c>
      <c r="J46" s="34">
        <f ca="1">IFERROR(VLOOKUP($A46,Lookup2012,53,FALSE),0)</f>
        <v>176910.99000000002</v>
      </c>
      <c r="K46" s="35">
        <f ca="1">IFERROR(VLOOKUP($A46,Lookup2012,54,FALSE),0)</f>
        <v>8845.5499999999993</v>
      </c>
      <c r="L46" s="35">
        <f ca="1">IFERROR(VLOOKUP($A46,Lookup2012,55,FALSE),0)</f>
        <v>39707.49</v>
      </c>
      <c r="M46" s="36">
        <f ca="1">IFERROR(VLOOKUP($A46,Lookup2012,56,FALSE),0)</f>
        <v>225464.03000000003</v>
      </c>
      <c r="N46" s="34">
        <f ca="1">IFERROR(VLOOKUP($A46,Lookup2011,53,FALSE),0)</f>
        <v>21310.769999999931</v>
      </c>
      <c r="O46" s="35">
        <f ca="1">IFERROR(VLOOKUP($A46,Lookup2011,54,FALSE),0)</f>
        <v>1065.52</v>
      </c>
      <c r="P46" s="35">
        <f ca="1">IFERROR(VLOOKUP($A46,Lookup2011,55,FALSE),0)</f>
        <v>5234.72</v>
      </c>
      <c r="Q46" s="36">
        <f ca="1">IFERROR(VLOOKUP($A46,Lookup2011,56,FALSE),0)</f>
        <v>27611.009999999937</v>
      </c>
      <c r="R46" s="34">
        <f ca="1">IFERROR(VLOOKUP($A46,Lookup2010,53,FALSE),0)</f>
        <v>230075.58999999997</v>
      </c>
      <c r="S46" s="35">
        <f ca="1">IFERROR(VLOOKUP($A46,Lookup2010,54,FALSE),0)</f>
        <v>11503.789999999999</v>
      </c>
      <c r="T46" s="35">
        <f ca="1">IFERROR(VLOOKUP($A46,Lookup2010,55,FALSE),0)</f>
        <v>66000.09</v>
      </c>
      <c r="U46" s="36">
        <f ca="1">IFERROR(VLOOKUP($A46,Lookup2010,56,FALSE),0)</f>
        <v>307579.46999999997</v>
      </c>
      <c r="V46" s="34">
        <f t="shared" ca="1" si="59"/>
        <v>436198.17999999988</v>
      </c>
      <c r="W46" s="35">
        <f t="shared" ca="1" si="59"/>
        <v>21809.89</v>
      </c>
      <c r="X46" s="35">
        <f t="shared" ca="1" si="59"/>
        <v>112491.29999999999</v>
      </c>
      <c r="Y46" s="36">
        <f t="shared" ca="1" si="59"/>
        <v>570499.36999999988</v>
      </c>
    </row>
    <row r="47" spans="1:25" outlineLevel="2" x14ac:dyDescent="0.25">
      <c r="A47" t="s">
        <v>719</v>
      </c>
      <c r="B47" t="str">
        <f ca="1">VLOOKUP($A47,IndexLookup,2,FALSE)</f>
        <v>EPDA</v>
      </c>
      <c r="C47" t="str">
        <f ca="1">VLOOKUP($B47,ParticipantLookup,2,FALSE)</f>
        <v>Capital Power (Alberta) LP</v>
      </c>
      <c r="D47" t="str">
        <f ca="1">VLOOKUP($A47,IndexLookup,3,FALSE)</f>
        <v>HAL1</v>
      </c>
      <c r="E47" t="str">
        <f ca="1">VLOOKUP($D47,FacilityLookup,2,FALSE)</f>
        <v>Halkirk Wind Facility</v>
      </c>
      <c r="F47" s="34">
        <f ca="1">IFERROR(VLOOKUP($A47,Lookup2013,53,FALSE),0)</f>
        <v>159168.26999999999</v>
      </c>
      <c r="G47" s="35">
        <f ca="1">IFERROR(VLOOKUP($A47,Lookup2013,54,FALSE),0)</f>
        <v>7958.42</v>
      </c>
      <c r="H47" s="35">
        <f ca="1">IFERROR(VLOOKUP($A47,Lookup2013,55,FALSE),0)</f>
        <v>33726.020000000004</v>
      </c>
      <c r="I47" s="36">
        <f ca="1">IFERROR(VLOOKUP($A47,Lookup2013,56,FALSE),0)</f>
        <v>200852.70999999996</v>
      </c>
      <c r="J47" s="34">
        <f ca="1">IFERROR(VLOOKUP($A47,Lookup2012,53,FALSE),0)</f>
        <v>98699.23000000001</v>
      </c>
      <c r="K47" s="35">
        <f ca="1">IFERROR(VLOOKUP($A47,Lookup2012,54,FALSE),0)</f>
        <v>4934.9699999999993</v>
      </c>
      <c r="L47" s="35">
        <f ca="1">IFERROR(VLOOKUP($A47,Lookup2012,55,FALSE),0)</f>
        <v>21771.06</v>
      </c>
      <c r="M47" s="36">
        <f ca="1">IFERROR(VLOOKUP($A47,Lookup2012,56,FALSE),0)</f>
        <v>125405.26000000002</v>
      </c>
      <c r="N47" s="34">
        <f ca="1">IFERROR(VLOOKUP($A47,Lookup2011,53,FALSE),0)</f>
        <v>0</v>
      </c>
      <c r="O47" s="35">
        <f ca="1">IFERROR(VLOOKUP($A47,Lookup2011,54,FALSE),0)</f>
        <v>0</v>
      </c>
      <c r="P47" s="35">
        <f ca="1">IFERROR(VLOOKUP($A47,Lookup2011,55,FALSE),0)</f>
        <v>0</v>
      </c>
      <c r="Q47" s="36">
        <f ca="1">IFERROR(VLOOKUP($A47,Lookup2011,56,FALSE),0)</f>
        <v>0</v>
      </c>
      <c r="R47" s="34">
        <f ca="1">IFERROR(VLOOKUP($A47,Lookup2010,53,FALSE),0)</f>
        <v>0</v>
      </c>
      <c r="S47" s="35">
        <f ca="1">IFERROR(VLOOKUP($A47,Lookup2010,54,FALSE),0)</f>
        <v>0</v>
      </c>
      <c r="T47" s="35">
        <f ca="1">IFERROR(VLOOKUP($A47,Lookup2010,55,FALSE),0)</f>
        <v>0</v>
      </c>
      <c r="U47" s="36">
        <f ca="1">IFERROR(VLOOKUP($A47,Lookup2010,56,FALSE),0)</f>
        <v>0</v>
      </c>
      <c r="V47" s="34">
        <f t="shared" ca="1" si="59"/>
        <v>257867.5</v>
      </c>
      <c r="W47" s="35">
        <f t="shared" ca="1" si="59"/>
        <v>12893.39</v>
      </c>
      <c r="X47" s="35">
        <f t="shared" ca="1" si="59"/>
        <v>55497.08</v>
      </c>
      <c r="Y47" s="36">
        <f t="shared" ca="1" si="59"/>
        <v>326257.96999999997</v>
      </c>
    </row>
    <row r="48" spans="1:25" outlineLevel="1" x14ac:dyDescent="0.25">
      <c r="C48" s="2" t="s">
        <v>744</v>
      </c>
      <c r="F48" s="34">
        <f t="shared" ref="F48:Y48" ca="1" si="60">SUBTOTAL(9,F44:F47)</f>
        <v>236080.13</v>
      </c>
      <c r="G48" s="35">
        <f t="shared" ca="1" si="60"/>
        <v>11804.029999999999</v>
      </c>
      <c r="H48" s="35">
        <f t="shared" ca="1" si="60"/>
        <v>49419.270000000004</v>
      </c>
      <c r="I48" s="36">
        <f t="shared" ca="1" si="60"/>
        <v>297303.43</v>
      </c>
      <c r="J48" s="34">
        <f t="shared" ca="1" si="60"/>
        <v>619473.44999999995</v>
      </c>
      <c r="K48" s="35">
        <f t="shared" ca="1" si="60"/>
        <v>30973.659999999996</v>
      </c>
      <c r="L48" s="35">
        <f t="shared" ca="1" si="60"/>
        <v>139192.06999999998</v>
      </c>
      <c r="M48" s="36">
        <f t="shared" ca="1" si="60"/>
        <v>789639.18</v>
      </c>
      <c r="N48" s="34">
        <f t="shared" ca="1" si="60"/>
        <v>-57759.000000000087</v>
      </c>
      <c r="O48" s="35">
        <f t="shared" ca="1" si="60"/>
        <v>-2887.9700000000007</v>
      </c>
      <c r="P48" s="35">
        <f t="shared" ca="1" si="60"/>
        <v>-15295.789999999997</v>
      </c>
      <c r="Q48" s="36">
        <f t="shared" ca="1" si="60"/>
        <v>-75942.760000000082</v>
      </c>
      <c r="R48" s="34">
        <f t="shared" ca="1" si="60"/>
        <v>401495.75999999995</v>
      </c>
      <c r="S48" s="35">
        <f t="shared" ca="1" si="60"/>
        <v>20074.79</v>
      </c>
      <c r="T48" s="35">
        <f t="shared" ca="1" si="60"/>
        <v>114564.09999999999</v>
      </c>
      <c r="U48" s="36">
        <f t="shared" ca="1" si="60"/>
        <v>536134.64999999991</v>
      </c>
      <c r="V48" s="34">
        <f t="shared" ca="1" si="60"/>
        <v>1199290.3399999999</v>
      </c>
      <c r="W48" s="35">
        <f t="shared" ca="1" si="60"/>
        <v>59964.51</v>
      </c>
      <c r="X48" s="35">
        <f t="shared" ca="1" si="60"/>
        <v>287879.64999999997</v>
      </c>
      <c r="Y48" s="36">
        <f t="shared" ca="1" si="60"/>
        <v>1547134.4999999998</v>
      </c>
    </row>
    <row r="49" spans="1:25" outlineLevel="2" x14ac:dyDescent="0.25">
      <c r="A49" t="s">
        <v>320</v>
      </c>
      <c r="B49" t="str">
        <f ca="1">VLOOKUP($A49,IndexLookup,2,FALSE)</f>
        <v>EPDG</v>
      </c>
      <c r="C49" t="str">
        <f ca="1">VLOOKUP($B49,ParticipantLookup,2,FALSE)</f>
        <v>Capital Power (G3) Limited Partnership</v>
      </c>
      <c r="D49" t="str">
        <f ca="1">VLOOKUP($A49,IndexLookup,3,FALSE)</f>
        <v>GN3</v>
      </c>
      <c r="E49" t="str">
        <f ca="1">VLOOKUP($D49,FacilityLookup,2,FALSE)</f>
        <v>Genesee #3</v>
      </c>
      <c r="F49" s="34">
        <f ca="1">IFERROR(VLOOKUP($A49,Lookup2013,53,FALSE),0)</f>
        <v>1142912.0699999998</v>
      </c>
      <c r="G49" s="35">
        <f ca="1">IFERROR(VLOOKUP($A49,Lookup2013,54,FALSE),0)</f>
        <v>57145.619999999995</v>
      </c>
      <c r="H49" s="35">
        <f ca="1">IFERROR(VLOOKUP($A49,Lookup2013,55,FALSE),0)</f>
        <v>234252.57999999996</v>
      </c>
      <c r="I49" s="36">
        <f ca="1">IFERROR(VLOOKUP($A49,Lookup2013,56,FALSE),0)</f>
        <v>1434310.2699999998</v>
      </c>
      <c r="J49" s="34">
        <f ca="1">IFERROR(VLOOKUP($A49,Lookup2012,53,FALSE),0)</f>
        <v>709344.4299999997</v>
      </c>
      <c r="K49" s="35">
        <f ca="1">IFERROR(VLOOKUP($A49,Lookup2012,54,FALSE),0)</f>
        <v>35467.21</v>
      </c>
      <c r="L49" s="35">
        <f ca="1">IFERROR(VLOOKUP($A49,Lookup2012,55,FALSE),0)</f>
        <v>156548.99</v>
      </c>
      <c r="M49" s="36">
        <f ca="1">IFERROR(VLOOKUP($A49,Lookup2012,56,FALSE),0)</f>
        <v>901360.62999999989</v>
      </c>
      <c r="N49" s="34">
        <f ca="1">IFERROR(VLOOKUP($A49,Lookup2011,53,FALSE),0)</f>
        <v>-325748.45000000042</v>
      </c>
      <c r="O49" s="35">
        <f ca="1">IFERROR(VLOOKUP($A49,Lookup2011,54,FALSE),0)</f>
        <v>-16287.420000000006</v>
      </c>
      <c r="P49" s="35">
        <f ca="1">IFERROR(VLOOKUP($A49,Lookup2011,55,FALSE),0)</f>
        <v>-85936.1</v>
      </c>
      <c r="Q49" s="36">
        <f ca="1">IFERROR(VLOOKUP($A49,Lookup2011,56,FALSE),0)</f>
        <v>-427971.97000000044</v>
      </c>
      <c r="R49" s="34">
        <f ca="1">IFERROR(VLOOKUP($A49,Lookup2010,53,FALSE),0)</f>
        <v>2627162.62</v>
      </c>
      <c r="S49" s="35">
        <f ca="1">IFERROR(VLOOKUP($A49,Lookup2010,54,FALSE),0)</f>
        <v>131358.13</v>
      </c>
      <c r="T49" s="35">
        <f ca="1">IFERROR(VLOOKUP($A49,Lookup2010,55,FALSE),0)</f>
        <v>756546.54999999993</v>
      </c>
      <c r="U49" s="36">
        <f ca="1">IFERROR(VLOOKUP($A49,Lookup2010,56,FALSE),0)</f>
        <v>3515067.3</v>
      </c>
      <c r="V49" s="34">
        <f ca="1">F49+J49+N49+R49</f>
        <v>4153670.669999999</v>
      </c>
      <c r="W49" s="35">
        <f ca="1">G49+K49+O49+S49</f>
        <v>207683.53999999998</v>
      </c>
      <c r="X49" s="35">
        <f ca="1">H49+L49+P49+T49</f>
        <v>1061412.02</v>
      </c>
      <c r="Y49" s="36">
        <f ca="1">I49+M49+Q49+U49</f>
        <v>5422766.2299999986</v>
      </c>
    </row>
    <row r="50" spans="1:25" outlineLevel="1" x14ac:dyDescent="0.25">
      <c r="C50" s="2" t="s">
        <v>745</v>
      </c>
      <c r="F50" s="34">
        <f t="shared" ref="F50:Y50" ca="1" si="61">SUBTOTAL(9,F49:F49)</f>
        <v>1142912.0699999998</v>
      </c>
      <c r="G50" s="35">
        <f t="shared" ca="1" si="61"/>
        <v>57145.619999999995</v>
      </c>
      <c r="H50" s="35">
        <f t="shared" ca="1" si="61"/>
        <v>234252.57999999996</v>
      </c>
      <c r="I50" s="36">
        <f t="shared" ca="1" si="61"/>
        <v>1434310.2699999998</v>
      </c>
      <c r="J50" s="34">
        <f t="shared" ca="1" si="61"/>
        <v>709344.4299999997</v>
      </c>
      <c r="K50" s="35">
        <f t="shared" ca="1" si="61"/>
        <v>35467.21</v>
      </c>
      <c r="L50" s="35">
        <f t="shared" ca="1" si="61"/>
        <v>156548.99</v>
      </c>
      <c r="M50" s="36">
        <f t="shared" ca="1" si="61"/>
        <v>901360.62999999989</v>
      </c>
      <c r="N50" s="34">
        <f t="shared" ca="1" si="61"/>
        <v>-325748.45000000042</v>
      </c>
      <c r="O50" s="35">
        <f t="shared" ca="1" si="61"/>
        <v>-16287.420000000006</v>
      </c>
      <c r="P50" s="35">
        <f t="shared" ca="1" si="61"/>
        <v>-85936.1</v>
      </c>
      <c r="Q50" s="36">
        <f t="shared" ca="1" si="61"/>
        <v>-427971.97000000044</v>
      </c>
      <c r="R50" s="34">
        <f t="shared" ca="1" si="61"/>
        <v>2627162.62</v>
      </c>
      <c r="S50" s="35">
        <f t="shared" ca="1" si="61"/>
        <v>131358.13</v>
      </c>
      <c r="T50" s="35">
        <f t="shared" ca="1" si="61"/>
        <v>756546.54999999993</v>
      </c>
      <c r="U50" s="36">
        <f t="shared" ca="1" si="61"/>
        <v>3515067.3</v>
      </c>
      <c r="V50" s="34">
        <f t="shared" ca="1" si="61"/>
        <v>4153670.669999999</v>
      </c>
      <c r="W50" s="35">
        <f t="shared" ca="1" si="61"/>
        <v>207683.53999999998</v>
      </c>
      <c r="X50" s="35">
        <f t="shared" ca="1" si="61"/>
        <v>1061412.02</v>
      </c>
      <c r="Y50" s="36">
        <f t="shared" ca="1" si="61"/>
        <v>5422766.2299999986</v>
      </c>
    </row>
    <row r="51" spans="1:25" outlineLevel="2" x14ac:dyDescent="0.25">
      <c r="A51" t="s">
        <v>318</v>
      </c>
      <c r="B51" t="str">
        <f ca="1">VLOOKUP($A51,IndexLookup,2,FALSE)</f>
        <v>CPW</v>
      </c>
      <c r="C51" t="str">
        <f ca="1">VLOOKUP($B51,ParticipantLookup,2,FALSE)</f>
        <v>Capital Power LP</v>
      </c>
      <c r="D51" t="str">
        <f ca="1">VLOOKUP($A51,IndexLookup,3,FALSE)</f>
        <v>GN1</v>
      </c>
      <c r="E51" t="str">
        <f ca="1">VLOOKUP($D51,FacilityLookup,2,FALSE)</f>
        <v>Genesee #1</v>
      </c>
      <c r="F51" s="34">
        <f ca="1">IFERROR(VLOOKUP($A51,Lookup2013,53,FALSE),0)</f>
        <v>1519568.9400000002</v>
      </c>
      <c r="G51" s="35">
        <f ca="1">IFERROR(VLOOKUP($A51,Lookup2013,54,FALSE),0)</f>
        <v>75978.450000000012</v>
      </c>
      <c r="H51" s="35">
        <f ca="1">IFERROR(VLOOKUP($A51,Lookup2013,55,FALSE),0)</f>
        <v>308982.83999999997</v>
      </c>
      <c r="I51" s="36">
        <f ca="1">IFERROR(VLOOKUP($A51,Lookup2013,56,FALSE),0)</f>
        <v>1904530.2300000002</v>
      </c>
      <c r="J51" s="34">
        <f ca="1">IFERROR(VLOOKUP($A51,Lookup2012,53,FALSE),0)</f>
        <v>604849.13999999955</v>
      </c>
      <c r="K51" s="35">
        <f ca="1">IFERROR(VLOOKUP($A51,Lookup2012,54,FALSE),0)</f>
        <v>30242.449999999993</v>
      </c>
      <c r="L51" s="35">
        <f ca="1">IFERROR(VLOOKUP($A51,Lookup2012,55,FALSE),0)</f>
        <v>131517.63999999998</v>
      </c>
      <c r="M51" s="36">
        <f ca="1">IFERROR(VLOOKUP($A51,Lookup2012,56,FALSE),0)</f>
        <v>766609.22999999952</v>
      </c>
      <c r="N51" s="34">
        <f ca="1">IFERROR(VLOOKUP($A51,Lookup2011,53,FALSE),0)</f>
        <v>130563.25</v>
      </c>
      <c r="O51" s="35">
        <f ca="1">IFERROR(VLOOKUP($A51,Lookup2011,54,FALSE),0)</f>
        <v>6528.1599999999989</v>
      </c>
      <c r="P51" s="35">
        <f ca="1">IFERROR(VLOOKUP($A51,Lookup2011,55,FALSE),0)</f>
        <v>31893</v>
      </c>
      <c r="Q51" s="36">
        <f ca="1">IFERROR(VLOOKUP($A51,Lookup2011,56,FALSE),0)</f>
        <v>168984.41000000003</v>
      </c>
      <c r="R51" s="34">
        <f ca="1">IFERROR(VLOOKUP($A51,Lookup2010,53,FALSE),0)</f>
        <v>2246464.8699999996</v>
      </c>
      <c r="S51" s="35">
        <f ca="1">IFERROR(VLOOKUP($A51,Lookup2010,54,FALSE),0)</f>
        <v>112323.24000000002</v>
      </c>
      <c r="T51" s="35">
        <f ca="1">IFERROR(VLOOKUP($A51,Lookup2010,55,FALSE),0)</f>
        <v>645678.20000000007</v>
      </c>
      <c r="U51" s="36">
        <f ca="1">IFERROR(VLOOKUP($A51,Lookup2010,56,FALSE),0)</f>
        <v>3004466.3100000005</v>
      </c>
      <c r="V51" s="34">
        <f t="shared" ref="V51:Y52" ca="1" si="62">F51+J51+N51+R51</f>
        <v>4501446.1999999993</v>
      </c>
      <c r="W51" s="35">
        <f t="shared" ca="1" si="62"/>
        <v>225072.30000000005</v>
      </c>
      <c r="X51" s="35">
        <f t="shared" ca="1" si="62"/>
        <v>1118071.6800000002</v>
      </c>
      <c r="Y51" s="36">
        <f t="shared" ca="1" si="62"/>
        <v>5844590.1800000006</v>
      </c>
    </row>
    <row r="52" spans="1:25" outlineLevel="2" x14ac:dyDescent="0.25">
      <c r="A52" t="s">
        <v>319</v>
      </c>
      <c r="B52" t="str">
        <f ca="1">VLOOKUP($A52,IndexLookup,2,FALSE)</f>
        <v>CPW</v>
      </c>
      <c r="C52" t="str">
        <f ca="1">VLOOKUP($B52,ParticipantLookup,2,FALSE)</f>
        <v>Capital Power LP</v>
      </c>
      <c r="D52" t="str">
        <f ca="1">VLOOKUP($A52,IndexLookup,3,FALSE)</f>
        <v>GN2</v>
      </c>
      <c r="E52" t="str">
        <f ca="1">VLOOKUP($D52,FacilityLookup,2,FALSE)</f>
        <v>Genesee #2</v>
      </c>
      <c r="F52" s="34">
        <f ca="1">IFERROR(VLOOKUP($A52,Lookup2013,53,FALSE),0)</f>
        <v>1594123.7900000005</v>
      </c>
      <c r="G52" s="35">
        <f ca="1">IFERROR(VLOOKUP($A52,Lookup2013,54,FALSE),0)</f>
        <v>79706.19</v>
      </c>
      <c r="H52" s="35">
        <f ca="1">IFERROR(VLOOKUP($A52,Lookup2013,55,FALSE),0)</f>
        <v>327030.49</v>
      </c>
      <c r="I52" s="36">
        <f ca="1">IFERROR(VLOOKUP($A52,Lookup2013,56,FALSE),0)</f>
        <v>2000860.4700000002</v>
      </c>
      <c r="J52" s="34">
        <f ca="1">IFERROR(VLOOKUP($A52,Lookup2012,53,FALSE),0)</f>
        <v>656545.33000000042</v>
      </c>
      <c r="K52" s="35">
        <f ca="1">IFERROR(VLOOKUP($A52,Lookup2012,54,FALSE),0)</f>
        <v>32827.269999999997</v>
      </c>
      <c r="L52" s="35">
        <f ca="1">IFERROR(VLOOKUP($A52,Lookup2012,55,FALSE),0)</f>
        <v>143240.39000000001</v>
      </c>
      <c r="M52" s="36">
        <f ca="1">IFERROR(VLOOKUP($A52,Lookup2012,56,FALSE),0)</f>
        <v>832612.99000000046</v>
      </c>
      <c r="N52" s="34">
        <f ca="1">IFERROR(VLOOKUP($A52,Lookup2011,53,FALSE),0)</f>
        <v>-270695.87999999983</v>
      </c>
      <c r="O52" s="35">
        <f ca="1">IFERROR(VLOOKUP($A52,Lookup2011,54,FALSE),0)</f>
        <v>-13534.809999999996</v>
      </c>
      <c r="P52" s="35">
        <f ca="1">IFERROR(VLOOKUP($A52,Lookup2011,55,FALSE),0)</f>
        <v>-72377.739999999991</v>
      </c>
      <c r="Q52" s="36">
        <f ca="1">IFERROR(VLOOKUP($A52,Lookup2011,56,FALSE),0)</f>
        <v>-356608.42999999982</v>
      </c>
      <c r="R52" s="34">
        <f ca="1">IFERROR(VLOOKUP($A52,Lookup2010,53,FALSE),0)</f>
        <v>1837086.19</v>
      </c>
      <c r="S52" s="35">
        <f ca="1">IFERROR(VLOOKUP($A52,Lookup2010,54,FALSE),0)</f>
        <v>91854.300000000017</v>
      </c>
      <c r="T52" s="35">
        <f ca="1">IFERROR(VLOOKUP($A52,Lookup2010,55,FALSE),0)</f>
        <v>526963.61</v>
      </c>
      <c r="U52" s="36">
        <f ca="1">IFERROR(VLOOKUP($A52,Lookup2010,56,FALSE),0)</f>
        <v>2455904.1000000006</v>
      </c>
      <c r="V52" s="34">
        <f t="shared" ca="1" si="62"/>
        <v>3817059.4300000011</v>
      </c>
      <c r="W52" s="35">
        <f t="shared" ca="1" si="62"/>
        <v>190852.95</v>
      </c>
      <c r="X52" s="35">
        <f t="shared" ca="1" si="62"/>
        <v>924856.75</v>
      </c>
      <c r="Y52" s="36">
        <f t="shared" ca="1" si="62"/>
        <v>4932769.1300000018</v>
      </c>
    </row>
    <row r="53" spans="1:25" outlineLevel="1" x14ac:dyDescent="0.25">
      <c r="C53" s="2" t="s">
        <v>746</v>
      </c>
      <c r="F53" s="34">
        <f t="shared" ref="F53:Y53" ca="1" si="63">SUBTOTAL(9,F51:F52)</f>
        <v>3113692.7300000004</v>
      </c>
      <c r="G53" s="35">
        <f t="shared" ca="1" si="63"/>
        <v>155684.64000000001</v>
      </c>
      <c r="H53" s="35">
        <f t="shared" ca="1" si="63"/>
        <v>636013.32999999996</v>
      </c>
      <c r="I53" s="36">
        <f t="shared" ca="1" si="63"/>
        <v>3905390.7</v>
      </c>
      <c r="J53" s="34">
        <f t="shared" ca="1" si="63"/>
        <v>1261394.47</v>
      </c>
      <c r="K53" s="35">
        <f t="shared" ca="1" si="63"/>
        <v>63069.719999999987</v>
      </c>
      <c r="L53" s="35">
        <f t="shared" ca="1" si="63"/>
        <v>274758.03000000003</v>
      </c>
      <c r="M53" s="36">
        <f t="shared" ca="1" si="63"/>
        <v>1599222.22</v>
      </c>
      <c r="N53" s="34">
        <f t="shared" ca="1" si="63"/>
        <v>-140132.62999999983</v>
      </c>
      <c r="O53" s="35">
        <f t="shared" ca="1" si="63"/>
        <v>-7006.6499999999969</v>
      </c>
      <c r="P53" s="35">
        <f t="shared" ca="1" si="63"/>
        <v>-40484.739999999991</v>
      </c>
      <c r="Q53" s="36">
        <f t="shared" ca="1" si="63"/>
        <v>-187624.01999999979</v>
      </c>
      <c r="R53" s="34">
        <f t="shared" ca="1" si="63"/>
        <v>4083551.0599999996</v>
      </c>
      <c r="S53" s="35">
        <f t="shared" ca="1" si="63"/>
        <v>204177.54000000004</v>
      </c>
      <c r="T53" s="35">
        <f t="shared" ca="1" si="63"/>
        <v>1172641.81</v>
      </c>
      <c r="U53" s="36">
        <f t="shared" ca="1" si="63"/>
        <v>5460370.4100000011</v>
      </c>
      <c r="V53" s="34">
        <f t="shared" ca="1" si="63"/>
        <v>8318505.6300000008</v>
      </c>
      <c r="W53" s="35">
        <f t="shared" ca="1" si="63"/>
        <v>415925.25000000006</v>
      </c>
      <c r="X53" s="35">
        <f t="shared" ca="1" si="63"/>
        <v>2042928.4300000002</v>
      </c>
      <c r="Y53" s="36">
        <f t="shared" ca="1" si="63"/>
        <v>10777359.310000002</v>
      </c>
    </row>
    <row r="54" spans="1:25" outlineLevel="2" x14ac:dyDescent="0.25">
      <c r="A54" t="s">
        <v>382</v>
      </c>
      <c r="B54" t="str">
        <f ca="1">VLOOKUP($A54,IndexLookup,2,FALSE)</f>
        <v>EPPA</v>
      </c>
      <c r="C54" t="str">
        <f ca="1">VLOOKUP($B54,ParticipantLookup,2,FALSE)</f>
        <v>Capital Power PPA Management Inc.</v>
      </c>
      <c r="D54" t="str">
        <f ca="1">VLOOKUP($A54,IndexLookup,3,FALSE)</f>
        <v>SD5</v>
      </c>
      <c r="E54" t="str">
        <f ca="1">VLOOKUP($D54,FacilityLookup,2,FALSE)</f>
        <v>Sundance #5</v>
      </c>
      <c r="F54" s="34">
        <f ca="1">IFERROR(VLOOKUP($A54,Lookup2013,53,FALSE),0)</f>
        <v>2986144.8099999996</v>
      </c>
      <c r="G54" s="35">
        <f ca="1">IFERROR(VLOOKUP($A54,Lookup2013,54,FALSE),0)</f>
        <v>149307.22999999998</v>
      </c>
      <c r="H54" s="35">
        <f ca="1">IFERROR(VLOOKUP($A54,Lookup2013,55,FALSE),0)</f>
        <v>611284</v>
      </c>
      <c r="I54" s="36">
        <f ca="1">IFERROR(VLOOKUP($A54,Lookup2013,56,FALSE),0)</f>
        <v>3746736.040000001</v>
      </c>
      <c r="J54" s="34">
        <f ca="1">IFERROR(VLOOKUP($A54,Lookup2012,53,FALSE),0)</f>
        <v>40909.770000000237</v>
      </c>
      <c r="K54" s="35">
        <f ca="1">IFERROR(VLOOKUP($A54,Lookup2012,54,FALSE),0)</f>
        <v>2045.4900000000016</v>
      </c>
      <c r="L54" s="35">
        <f ca="1">IFERROR(VLOOKUP($A54,Lookup2012,55,FALSE),0)</f>
        <v>3608.3900000000176</v>
      </c>
      <c r="M54" s="36">
        <f ca="1">IFERROR(VLOOKUP($A54,Lookup2012,56,FALSE),0)</f>
        <v>46563.65000000038</v>
      </c>
      <c r="N54" s="34">
        <f ca="1">IFERROR(VLOOKUP($A54,Lookup2011,53,FALSE),0)</f>
        <v>-127105.87000000011</v>
      </c>
      <c r="O54" s="35">
        <f ca="1">IFERROR(VLOOKUP($A54,Lookup2011,54,FALSE),0)</f>
        <v>-6355.28</v>
      </c>
      <c r="P54" s="35">
        <f ca="1">IFERROR(VLOOKUP($A54,Lookup2011,55,FALSE),0)</f>
        <v>-37139.55999999999</v>
      </c>
      <c r="Q54" s="36">
        <f ca="1">IFERROR(VLOOKUP($A54,Lookup2011,56,FALSE),0)</f>
        <v>-170600.71000000008</v>
      </c>
      <c r="R54" s="34">
        <f ca="1">IFERROR(VLOOKUP($A54,Lookup2010,53,FALSE),0)</f>
        <v>2921654.2000000007</v>
      </c>
      <c r="S54" s="35">
        <f ca="1">IFERROR(VLOOKUP($A54,Lookup2010,54,FALSE),0)</f>
        <v>146082.73000000001</v>
      </c>
      <c r="T54" s="35">
        <f ca="1">IFERROR(VLOOKUP($A54,Lookup2010,55,FALSE),0)</f>
        <v>839729.28</v>
      </c>
      <c r="U54" s="36">
        <f ca="1">IFERROR(VLOOKUP($A54,Lookup2010,56,FALSE),0)</f>
        <v>3907466.21</v>
      </c>
      <c r="V54" s="34">
        <f t="shared" ref="V54:Y55" ca="1" si="64">F54+J54+N54+R54</f>
        <v>5821602.9100000001</v>
      </c>
      <c r="W54" s="35">
        <f t="shared" ca="1" si="64"/>
        <v>291080.17</v>
      </c>
      <c r="X54" s="35">
        <f t="shared" ca="1" si="64"/>
        <v>1417482.11</v>
      </c>
      <c r="Y54" s="36">
        <f t="shared" ca="1" si="64"/>
        <v>7530165.1900000013</v>
      </c>
    </row>
    <row r="55" spans="1:25" outlineLevel="2" x14ac:dyDescent="0.25">
      <c r="A55" t="s">
        <v>384</v>
      </c>
      <c r="B55" t="str">
        <f ca="1">VLOOKUP($A55,IndexLookup,2,FALSE)</f>
        <v>EPPA</v>
      </c>
      <c r="C55" t="str">
        <f ca="1">VLOOKUP($B55,ParticipantLookup,2,FALSE)</f>
        <v>Capital Power PPA Management Inc.</v>
      </c>
      <c r="D55" t="str">
        <f ca="1">VLOOKUP($A55,IndexLookup,3,FALSE)</f>
        <v>SD6</v>
      </c>
      <c r="E55" t="str">
        <f ca="1">VLOOKUP($D55,FacilityLookup,2,FALSE)</f>
        <v>Sundance #6</v>
      </c>
      <c r="F55" s="34">
        <f ca="1">IFERROR(VLOOKUP($A55,Lookup2013,53,FALSE),0)</f>
        <v>2580213.87</v>
      </c>
      <c r="G55" s="35">
        <f ca="1">IFERROR(VLOOKUP($A55,Lookup2013,54,FALSE),0)</f>
        <v>129010.70000000001</v>
      </c>
      <c r="H55" s="35">
        <f ca="1">IFERROR(VLOOKUP($A55,Lookup2013,55,FALSE),0)</f>
        <v>530462.02</v>
      </c>
      <c r="I55" s="36">
        <f ca="1">IFERROR(VLOOKUP($A55,Lookup2013,56,FALSE),0)</f>
        <v>3239686.5900000003</v>
      </c>
      <c r="J55" s="34">
        <f ca="1">IFERROR(VLOOKUP($A55,Lookup2012,53,FALSE),0)</f>
        <v>-352435.40000000014</v>
      </c>
      <c r="K55" s="35">
        <f ca="1">IFERROR(VLOOKUP($A55,Lookup2012,54,FALSE),0)</f>
        <v>-17621.780000000002</v>
      </c>
      <c r="L55" s="35">
        <f ca="1">IFERROR(VLOOKUP($A55,Lookup2012,55,FALSE),0)</f>
        <v>-88828.84</v>
      </c>
      <c r="M55" s="36">
        <f ca="1">IFERROR(VLOOKUP($A55,Lookup2012,56,FALSE),0)</f>
        <v>-458886.01999999984</v>
      </c>
      <c r="N55" s="34">
        <f ca="1">IFERROR(VLOOKUP($A55,Lookup2011,53,FALSE),0)</f>
        <v>78874.139999999956</v>
      </c>
      <c r="O55" s="35">
        <f ca="1">IFERROR(VLOOKUP($A55,Lookup2011,54,FALSE),0)</f>
        <v>3943.7299999999977</v>
      </c>
      <c r="P55" s="35">
        <f ca="1">IFERROR(VLOOKUP($A55,Lookup2011,55,FALSE),0)</f>
        <v>17506.760000000002</v>
      </c>
      <c r="Q55" s="36">
        <f ca="1">IFERROR(VLOOKUP($A55,Lookup2011,56,FALSE),0)</f>
        <v>100324.63000000002</v>
      </c>
      <c r="R55" s="34">
        <f ca="1">IFERROR(VLOOKUP($A55,Lookup2010,53,FALSE),0)</f>
        <v>2553976.56</v>
      </c>
      <c r="S55" s="35">
        <f ca="1">IFERROR(VLOOKUP($A55,Lookup2010,54,FALSE),0)</f>
        <v>127698.82</v>
      </c>
      <c r="T55" s="35">
        <f ca="1">IFERROR(VLOOKUP($A55,Lookup2010,55,FALSE),0)</f>
        <v>733950.49</v>
      </c>
      <c r="U55" s="36">
        <f ca="1">IFERROR(VLOOKUP($A55,Lookup2010,56,FALSE),0)</f>
        <v>3415625.87</v>
      </c>
      <c r="V55" s="34">
        <f t="shared" ca="1" si="64"/>
        <v>4860629.17</v>
      </c>
      <c r="W55" s="35">
        <f t="shared" ca="1" si="64"/>
        <v>243031.47000000003</v>
      </c>
      <c r="X55" s="35">
        <f t="shared" ca="1" si="64"/>
        <v>1193090.4300000002</v>
      </c>
      <c r="Y55" s="36">
        <f t="shared" ca="1" si="64"/>
        <v>6296751.0700000003</v>
      </c>
    </row>
    <row r="56" spans="1:25" outlineLevel="1" x14ac:dyDescent="0.25">
      <c r="C56" s="2" t="s">
        <v>747</v>
      </c>
      <c r="F56" s="34">
        <f t="shared" ref="F56:Y56" ca="1" si="65">SUBTOTAL(9,F54:F55)</f>
        <v>5566358.6799999997</v>
      </c>
      <c r="G56" s="35">
        <f t="shared" ca="1" si="65"/>
        <v>278317.93</v>
      </c>
      <c r="H56" s="35">
        <f t="shared" ca="1" si="65"/>
        <v>1141746.02</v>
      </c>
      <c r="I56" s="36">
        <f t="shared" ca="1" si="65"/>
        <v>6986422.6300000008</v>
      </c>
      <c r="J56" s="34">
        <f t="shared" ca="1" si="65"/>
        <v>-311525.62999999989</v>
      </c>
      <c r="K56" s="35">
        <f t="shared" ca="1" si="65"/>
        <v>-15576.29</v>
      </c>
      <c r="L56" s="35">
        <f t="shared" ca="1" si="65"/>
        <v>-85220.449999999983</v>
      </c>
      <c r="M56" s="36">
        <f t="shared" ca="1" si="65"/>
        <v>-412322.36999999947</v>
      </c>
      <c r="N56" s="34">
        <f t="shared" ca="1" si="65"/>
        <v>-48231.730000000156</v>
      </c>
      <c r="O56" s="35">
        <f t="shared" ca="1" si="65"/>
        <v>-2411.550000000002</v>
      </c>
      <c r="P56" s="35">
        <f t="shared" ca="1" si="65"/>
        <v>-19632.799999999988</v>
      </c>
      <c r="Q56" s="36">
        <f t="shared" ca="1" si="65"/>
        <v>-70276.08000000006</v>
      </c>
      <c r="R56" s="34">
        <f t="shared" ca="1" si="65"/>
        <v>5475630.7600000007</v>
      </c>
      <c r="S56" s="35">
        <f t="shared" ca="1" si="65"/>
        <v>273781.55000000005</v>
      </c>
      <c r="T56" s="35">
        <f t="shared" ca="1" si="65"/>
        <v>1573679.77</v>
      </c>
      <c r="U56" s="36">
        <f t="shared" ca="1" si="65"/>
        <v>7323092.0800000001</v>
      </c>
      <c r="V56" s="34">
        <f t="shared" ca="1" si="65"/>
        <v>10682232.08</v>
      </c>
      <c r="W56" s="35">
        <f t="shared" ca="1" si="65"/>
        <v>534111.64</v>
      </c>
      <c r="X56" s="35">
        <f t="shared" ca="1" si="65"/>
        <v>2610572.54</v>
      </c>
      <c r="Y56" s="36">
        <f t="shared" ca="1" si="65"/>
        <v>13826916.260000002</v>
      </c>
    </row>
    <row r="57" spans="1:25" outlineLevel="2" x14ac:dyDescent="0.25">
      <c r="A57" t="s">
        <v>704</v>
      </c>
      <c r="B57" t="str">
        <f ca="1">VLOOKUP($A57,IndexLookup,2,FALSE)</f>
        <v>CETC</v>
      </c>
      <c r="C57" t="str">
        <f ca="1">VLOOKUP($B57,ParticipantLookup,2,FALSE)</f>
        <v>Cargill Energy Trading Canada Inc.</v>
      </c>
      <c r="D57" t="str">
        <f ca="1">VLOOKUP($A57,IndexLookup,3,FALSE)</f>
        <v>BCHEXP</v>
      </c>
      <c r="E57" t="str">
        <f ca="1">VLOOKUP($D57,FacilityLookup,2,FALSE)</f>
        <v>Alberta-BC Intertie - Export</v>
      </c>
      <c r="F57" s="34">
        <f ca="1">IFERROR(VLOOKUP($A57,Lookup2013,53,FALSE),0)</f>
        <v>5.6499999999999986</v>
      </c>
      <c r="G57" s="35">
        <f ca="1">IFERROR(VLOOKUP($A57,Lookup2013,54,FALSE),0)</f>
        <v>0.28000000000000003</v>
      </c>
      <c r="H57" s="35">
        <f ca="1">IFERROR(VLOOKUP($A57,Lookup2013,55,FALSE),0)</f>
        <v>1.1000000000000001</v>
      </c>
      <c r="I57" s="36">
        <f ca="1">IFERROR(VLOOKUP($A57,Lookup2013,56,FALSE),0)</f>
        <v>7.0299999999999994</v>
      </c>
      <c r="J57" s="34">
        <f ca="1">IFERROR(VLOOKUP($A57,Lookup2012,53,FALSE),0)</f>
        <v>0</v>
      </c>
      <c r="K57" s="35">
        <f ca="1">IFERROR(VLOOKUP($A57,Lookup2012,54,FALSE),0)</f>
        <v>0</v>
      </c>
      <c r="L57" s="35">
        <f ca="1">IFERROR(VLOOKUP($A57,Lookup2012,55,FALSE),0)</f>
        <v>0</v>
      </c>
      <c r="M57" s="36">
        <f ca="1">IFERROR(VLOOKUP($A57,Lookup2012,56,FALSE),0)</f>
        <v>0</v>
      </c>
      <c r="N57" s="34">
        <f ca="1">IFERROR(VLOOKUP($A57,Lookup2011,53,FALSE),0)</f>
        <v>0</v>
      </c>
      <c r="O57" s="35">
        <f ca="1">IFERROR(VLOOKUP($A57,Lookup2011,54,FALSE),0)</f>
        <v>0</v>
      </c>
      <c r="P57" s="35">
        <f ca="1">IFERROR(VLOOKUP($A57,Lookup2011,55,FALSE),0)</f>
        <v>0</v>
      </c>
      <c r="Q57" s="36">
        <f ca="1">IFERROR(VLOOKUP($A57,Lookup2011,56,FALSE),0)</f>
        <v>0</v>
      </c>
      <c r="R57" s="34">
        <f ca="1">IFERROR(VLOOKUP($A57,Lookup2010,53,FALSE),0)</f>
        <v>0.73999999999999977</v>
      </c>
      <c r="S57" s="35">
        <f ca="1">IFERROR(VLOOKUP($A57,Lookup2010,54,FALSE),0)</f>
        <v>0.04</v>
      </c>
      <c r="T57" s="35">
        <f ca="1">IFERROR(VLOOKUP($A57,Lookup2010,55,FALSE),0)</f>
        <v>0.22</v>
      </c>
      <c r="U57" s="36">
        <f ca="1">IFERROR(VLOOKUP($A57,Lookup2010,56,FALSE),0)</f>
        <v>0.99999999999999978</v>
      </c>
      <c r="V57" s="34">
        <f t="shared" ref="V57:Y60" ca="1" si="66">F57+J57+N57+R57</f>
        <v>6.3899999999999988</v>
      </c>
      <c r="W57" s="35">
        <f t="shared" ca="1" si="66"/>
        <v>0.32</v>
      </c>
      <c r="X57" s="35">
        <f t="shared" ca="1" si="66"/>
        <v>1.32</v>
      </c>
      <c r="Y57" s="36">
        <f t="shared" ca="1" si="66"/>
        <v>8.0299999999999994</v>
      </c>
    </row>
    <row r="58" spans="1:25" outlineLevel="2" x14ac:dyDescent="0.25">
      <c r="A58" t="s">
        <v>705</v>
      </c>
      <c r="B58" t="str">
        <f ca="1">VLOOKUP($A58,IndexLookup,2,FALSE)</f>
        <v>CETC</v>
      </c>
      <c r="C58" t="str">
        <f ca="1">VLOOKUP($B58,ParticipantLookup,2,FALSE)</f>
        <v>Cargill Energy Trading Canada Inc.</v>
      </c>
      <c r="D58" t="str">
        <f ca="1">VLOOKUP($A58,IndexLookup,3,FALSE)</f>
        <v>BCHIMP</v>
      </c>
      <c r="E58" t="str">
        <f ca="1">VLOOKUP($D58,FacilityLookup,2,FALSE)</f>
        <v>Alberta-BC Intertie - Import</v>
      </c>
      <c r="F58" s="34">
        <f ca="1">IFERROR(VLOOKUP($A58,Lookup2013,53,FALSE),0)</f>
        <v>0</v>
      </c>
      <c r="G58" s="35">
        <f ca="1">IFERROR(VLOOKUP($A58,Lookup2013,54,FALSE),0)</f>
        <v>0</v>
      </c>
      <c r="H58" s="35">
        <f ca="1">IFERROR(VLOOKUP($A58,Lookup2013,55,FALSE),0)</f>
        <v>0</v>
      </c>
      <c r="I58" s="36">
        <f ca="1">IFERROR(VLOOKUP($A58,Lookup2013,56,FALSE),0)</f>
        <v>0</v>
      </c>
      <c r="J58" s="34">
        <f ca="1">IFERROR(VLOOKUP($A58,Lookup2012,53,FALSE),0)</f>
        <v>-179.19</v>
      </c>
      <c r="K58" s="35">
        <f ca="1">IFERROR(VLOOKUP($A58,Lookup2012,54,FALSE),0)</f>
        <v>-8.9600000000000009</v>
      </c>
      <c r="L58" s="35">
        <f ca="1">IFERROR(VLOOKUP($A58,Lookup2012,55,FALSE),0)</f>
        <v>-43.06</v>
      </c>
      <c r="M58" s="36">
        <f ca="1">IFERROR(VLOOKUP($A58,Lookup2012,56,FALSE),0)</f>
        <v>-231.21</v>
      </c>
      <c r="N58" s="34">
        <f ca="1">IFERROR(VLOOKUP($A58,Lookup2011,53,FALSE),0)</f>
        <v>32.450000000000003</v>
      </c>
      <c r="O58" s="35">
        <f ca="1">IFERROR(VLOOKUP($A58,Lookup2011,54,FALSE),0)</f>
        <v>1.62</v>
      </c>
      <c r="P58" s="35">
        <f ca="1">IFERROR(VLOOKUP($A58,Lookup2011,55,FALSE),0)</f>
        <v>8.84</v>
      </c>
      <c r="Q58" s="36">
        <f ca="1">IFERROR(VLOOKUP($A58,Lookup2011,56,FALSE),0)</f>
        <v>42.91</v>
      </c>
      <c r="R58" s="34">
        <f ca="1">IFERROR(VLOOKUP($A58,Lookup2010,53,FALSE),0)</f>
        <v>-9297.73</v>
      </c>
      <c r="S58" s="35">
        <f ca="1">IFERROR(VLOOKUP($A58,Lookup2010,54,FALSE),0)</f>
        <v>-464.88000000000005</v>
      </c>
      <c r="T58" s="35">
        <f ca="1">IFERROR(VLOOKUP($A58,Lookup2010,55,FALSE),0)</f>
        <v>-2711.7100000000005</v>
      </c>
      <c r="U58" s="36">
        <f ca="1">IFERROR(VLOOKUP($A58,Lookup2010,56,FALSE),0)</f>
        <v>-12474.32</v>
      </c>
      <c r="V58" s="34">
        <f t="shared" ca="1" si="66"/>
        <v>-9444.4699999999993</v>
      </c>
      <c r="W58" s="35">
        <f t="shared" ca="1" si="66"/>
        <v>-472.22</v>
      </c>
      <c r="X58" s="35">
        <f t="shared" ca="1" si="66"/>
        <v>-2745.9300000000003</v>
      </c>
      <c r="Y58" s="36">
        <f t="shared" ca="1" si="66"/>
        <v>-12662.619999999999</v>
      </c>
    </row>
    <row r="59" spans="1:25" outlineLevel="2" x14ac:dyDescent="0.25">
      <c r="A59" t="s">
        <v>706</v>
      </c>
      <c r="B59" t="str">
        <f ca="1">VLOOKUP($A59,IndexLookup,2,FALSE)</f>
        <v>CETC</v>
      </c>
      <c r="C59" t="str">
        <f ca="1">VLOOKUP($B59,ParticipantLookup,2,FALSE)</f>
        <v>Cargill Energy Trading Canada Inc.</v>
      </c>
      <c r="D59" t="str">
        <f ca="1">VLOOKUP($A59,IndexLookup,3,FALSE)</f>
        <v>SPCEXP</v>
      </c>
      <c r="E59" t="str">
        <f ca="1">VLOOKUP($D59,FacilityLookup,2,FALSE)</f>
        <v>Alberta-Saskatchewan Intertie - Export</v>
      </c>
      <c r="F59" s="34">
        <f ca="1">IFERROR(VLOOKUP($A59,Lookup2013,53,FALSE),0)</f>
        <v>50.560000000000016</v>
      </c>
      <c r="G59" s="35">
        <f ca="1">IFERROR(VLOOKUP($A59,Lookup2013,54,FALSE),0)</f>
        <v>2.5299999999999998</v>
      </c>
      <c r="H59" s="35">
        <f ca="1">IFERROR(VLOOKUP($A59,Lookup2013,55,FALSE),0)</f>
        <v>9.83</v>
      </c>
      <c r="I59" s="36">
        <f ca="1">IFERROR(VLOOKUP($A59,Lookup2013,56,FALSE),0)</f>
        <v>62.920000000000016</v>
      </c>
      <c r="J59" s="34">
        <f ca="1">IFERROR(VLOOKUP($A59,Lookup2012,53,FALSE),0)</f>
        <v>0</v>
      </c>
      <c r="K59" s="35">
        <f ca="1">IFERROR(VLOOKUP($A59,Lookup2012,54,FALSE),0)</f>
        <v>0</v>
      </c>
      <c r="L59" s="35">
        <f ca="1">IFERROR(VLOOKUP($A59,Lookup2012,55,FALSE),0)</f>
        <v>0</v>
      </c>
      <c r="M59" s="36">
        <f ca="1">IFERROR(VLOOKUP($A59,Lookup2012,56,FALSE),0)</f>
        <v>0</v>
      </c>
      <c r="N59" s="34">
        <f ca="1">IFERROR(VLOOKUP($A59,Lookup2011,53,FALSE),0)</f>
        <v>0</v>
      </c>
      <c r="O59" s="35">
        <f ca="1">IFERROR(VLOOKUP($A59,Lookup2011,54,FALSE),0)</f>
        <v>0</v>
      </c>
      <c r="P59" s="35">
        <f ca="1">IFERROR(VLOOKUP($A59,Lookup2011,55,FALSE),0)</f>
        <v>0</v>
      </c>
      <c r="Q59" s="36">
        <f ca="1">IFERROR(VLOOKUP($A59,Lookup2011,56,FALSE),0)</f>
        <v>0</v>
      </c>
      <c r="R59" s="34">
        <f ca="1">IFERROR(VLOOKUP($A59,Lookup2010,53,FALSE),0)</f>
        <v>0</v>
      </c>
      <c r="S59" s="35">
        <f ca="1">IFERROR(VLOOKUP($A59,Lookup2010,54,FALSE),0)</f>
        <v>0</v>
      </c>
      <c r="T59" s="35">
        <f ca="1">IFERROR(VLOOKUP($A59,Lookup2010,55,FALSE),0)</f>
        <v>0</v>
      </c>
      <c r="U59" s="36">
        <f ca="1">IFERROR(VLOOKUP($A59,Lookup2010,56,FALSE),0)</f>
        <v>0</v>
      </c>
      <c r="V59" s="34">
        <f t="shared" ca="1" si="66"/>
        <v>50.560000000000016</v>
      </c>
      <c r="W59" s="35">
        <f t="shared" ca="1" si="66"/>
        <v>2.5299999999999998</v>
      </c>
      <c r="X59" s="35">
        <f t="shared" ca="1" si="66"/>
        <v>9.83</v>
      </c>
      <c r="Y59" s="36">
        <f t="shared" ca="1" si="66"/>
        <v>62.920000000000016</v>
      </c>
    </row>
    <row r="60" spans="1:25" outlineLevel="2" x14ac:dyDescent="0.25">
      <c r="A60" t="s">
        <v>707</v>
      </c>
      <c r="B60" t="str">
        <f ca="1">VLOOKUP($A60,IndexLookup,2,FALSE)</f>
        <v>CETC</v>
      </c>
      <c r="C60" t="str">
        <f ca="1">VLOOKUP($B60,ParticipantLookup,2,FALSE)</f>
        <v>Cargill Energy Trading Canada Inc.</v>
      </c>
      <c r="D60" t="str">
        <f ca="1">VLOOKUP($A60,IndexLookup,3,FALSE)</f>
        <v>SPCIMP</v>
      </c>
      <c r="E60" t="str">
        <f ca="1">VLOOKUP($D60,FacilityLookup,2,FALSE)</f>
        <v>Alberta-Saskatchewan Intertie - Import</v>
      </c>
      <c r="F60" s="34">
        <f ca="1">IFERROR(VLOOKUP($A60,Lookup2013,53,FALSE),0)</f>
        <v>0</v>
      </c>
      <c r="G60" s="35">
        <f ca="1">IFERROR(VLOOKUP($A60,Lookup2013,54,FALSE),0)</f>
        <v>0</v>
      </c>
      <c r="H60" s="35">
        <f ca="1">IFERROR(VLOOKUP($A60,Lookup2013,55,FALSE),0)</f>
        <v>0</v>
      </c>
      <c r="I60" s="36">
        <f ca="1">IFERROR(VLOOKUP($A60,Lookup2013,56,FALSE),0)</f>
        <v>0</v>
      </c>
      <c r="J60" s="34">
        <f ca="1">IFERROR(VLOOKUP($A60,Lookup2012,53,FALSE),0)</f>
        <v>-1.319999999999999</v>
      </c>
      <c r="K60" s="35">
        <f ca="1">IFERROR(VLOOKUP($A60,Lookup2012,54,FALSE),0)</f>
        <v>-7.0000000000000007E-2</v>
      </c>
      <c r="L60" s="35">
        <f ca="1">IFERROR(VLOOKUP($A60,Lookup2012,55,FALSE),0)</f>
        <v>-0.32</v>
      </c>
      <c r="M60" s="36">
        <f ca="1">IFERROR(VLOOKUP($A60,Lookup2012,56,FALSE),0)</f>
        <v>-1.7099999999999991</v>
      </c>
      <c r="N60" s="34">
        <f ca="1">IFERROR(VLOOKUP($A60,Lookup2011,53,FALSE),0)</f>
        <v>37.889999999999986</v>
      </c>
      <c r="O60" s="35">
        <f ca="1">IFERROR(VLOOKUP($A60,Lookup2011,54,FALSE),0)</f>
        <v>1.89</v>
      </c>
      <c r="P60" s="35">
        <f ca="1">IFERROR(VLOOKUP($A60,Lookup2011,55,FALSE),0)</f>
        <v>10.32</v>
      </c>
      <c r="Q60" s="36">
        <f ca="1">IFERROR(VLOOKUP($A60,Lookup2011,56,FALSE),0)</f>
        <v>50.099999999999987</v>
      </c>
      <c r="R60" s="34">
        <f ca="1">IFERROR(VLOOKUP($A60,Lookup2010,53,FALSE),0)</f>
        <v>0</v>
      </c>
      <c r="S60" s="35">
        <f ca="1">IFERROR(VLOOKUP($A60,Lookup2010,54,FALSE),0)</f>
        <v>0</v>
      </c>
      <c r="T60" s="35">
        <f ca="1">IFERROR(VLOOKUP($A60,Lookup2010,55,FALSE),0)</f>
        <v>0</v>
      </c>
      <c r="U60" s="36">
        <f ca="1">IFERROR(VLOOKUP($A60,Lookup2010,56,FALSE),0)</f>
        <v>0</v>
      </c>
      <c r="V60" s="34">
        <f t="shared" ca="1" si="66"/>
        <v>36.569999999999986</v>
      </c>
      <c r="W60" s="35">
        <f t="shared" ca="1" si="66"/>
        <v>1.8199999999999998</v>
      </c>
      <c r="X60" s="35">
        <f t="shared" ca="1" si="66"/>
        <v>10</v>
      </c>
      <c r="Y60" s="36">
        <f t="shared" ca="1" si="66"/>
        <v>48.389999999999986</v>
      </c>
    </row>
    <row r="61" spans="1:25" outlineLevel="1" x14ac:dyDescent="0.25">
      <c r="C61" s="2" t="s">
        <v>748</v>
      </c>
      <c r="F61" s="34">
        <f t="shared" ref="F61:Y61" ca="1" si="67">SUBTOTAL(9,F57:F60)</f>
        <v>56.210000000000015</v>
      </c>
      <c r="G61" s="35">
        <f t="shared" ca="1" si="67"/>
        <v>2.8099999999999996</v>
      </c>
      <c r="H61" s="35">
        <f t="shared" ca="1" si="67"/>
        <v>10.93</v>
      </c>
      <c r="I61" s="36">
        <f t="shared" ca="1" si="67"/>
        <v>69.950000000000017</v>
      </c>
      <c r="J61" s="34">
        <f t="shared" ca="1" si="67"/>
        <v>-180.51</v>
      </c>
      <c r="K61" s="35">
        <f t="shared" ca="1" si="67"/>
        <v>-9.0300000000000011</v>
      </c>
      <c r="L61" s="35">
        <f t="shared" ca="1" si="67"/>
        <v>-43.38</v>
      </c>
      <c r="M61" s="36">
        <f t="shared" ca="1" si="67"/>
        <v>-232.92000000000002</v>
      </c>
      <c r="N61" s="34">
        <f t="shared" ca="1" si="67"/>
        <v>70.339999999999989</v>
      </c>
      <c r="O61" s="35">
        <f t="shared" ca="1" si="67"/>
        <v>3.51</v>
      </c>
      <c r="P61" s="35">
        <f t="shared" ca="1" si="67"/>
        <v>19.16</v>
      </c>
      <c r="Q61" s="36">
        <f t="shared" ca="1" si="67"/>
        <v>93.009999999999991</v>
      </c>
      <c r="R61" s="34">
        <f t="shared" ca="1" si="67"/>
        <v>-9296.99</v>
      </c>
      <c r="S61" s="35">
        <f t="shared" ca="1" si="67"/>
        <v>-464.84000000000003</v>
      </c>
      <c r="T61" s="35">
        <f t="shared" ca="1" si="67"/>
        <v>-2711.4900000000007</v>
      </c>
      <c r="U61" s="36">
        <f t="shared" ca="1" si="67"/>
        <v>-12473.32</v>
      </c>
      <c r="V61" s="34">
        <f t="shared" ca="1" si="67"/>
        <v>-9350.9500000000007</v>
      </c>
      <c r="W61" s="35">
        <f t="shared" ca="1" si="67"/>
        <v>-467.55000000000007</v>
      </c>
      <c r="X61" s="35">
        <f t="shared" ca="1" si="67"/>
        <v>-2724.78</v>
      </c>
      <c r="Y61" s="36">
        <f t="shared" ca="1" si="67"/>
        <v>-12543.279999999999</v>
      </c>
    </row>
    <row r="62" spans="1:25" outlineLevel="2" x14ac:dyDescent="0.25">
      <c r="A62" t="s">
        <v>302</v>
      </c>
      <c r="B62" t="str">
        <f ca="1">VLOOKUP($A62,IndexLookup,2,FALSE)</f>
        <v>ENC2</v>
      </c>
      <c r="C62" t="str">
        <f ca="1">VLOOKUP($B62,ParticipantLookup,2,FALSE)</f>
        <v>Cenovus FCCL Ltd.</v>
      </c>
      <c r="D62" t="str">
        <f ca="1">VLOOKUP($A62,IndexLookup,3,FALSE)</f>
        <v>EC04</v>
      </c>
      <c r="E62" t="str">
        <f ca="1">VLOOKUP($D62,FacilityLookup,2,FALSE)</f>
        <v>Foster Creek Industrial System</v>
      </c>
      <c r="F62" s="34">
        <f ca="1">IFERROR(VLOOKUP($A62,Lookup2013,53,FALSE),0)</f>
        <v>19883.520000000004</v>
      </c>
      <c r="G62" s="35">
        <f ca="1">IFERROR(VLOOKUP($A62,Lookup2013,54,FALSE),0)</f>
        <v>994.17999999999984</v>
      </c>
      <c r="H62" s="35">
        <f ca="1">IFERROR(VLOOKUP($A62,Lookup2013,55,FALSE),0)</f>
        <v>3726.9400000000005</v>
      </c>
      <c r="I62" s="36">
        <f ca="1">IFERROR(VLOOKUP($A62,Lookup2013,56,FALSE),0)</f>
        <v>24604.640000000003</v>
      </c>
      <c r="J62" s="34">
        <f ca="1">IFERROR(VLOOKUP($A62,Lookup2012,53,FALSE),0)</f>
        <v>15120.180000000013</v>
      </c>
      <c r="K62" s="35">
        <f ca="1">IFERROR(VLOOKUP($A62,Lookup2012,54,FALSE),0)</f>
        <v>756</v>
      </c>
      <c r="L62" s="35">
        <f ca="1">IFERROR(VLOOKUP($A62,Lookup2012,55,FALSE),0)</f>
        <v>3000.7500000000005</v>
      </c>
      <c r="M62" s="36">
        <f ca="1">IFERROR(VLOOKUP($A62,Lookup2012,56,FALSE),0)</f>
        <v>18876.930000000008</v>
      </c>
      <c r="N62" s="34">
        <f ca="1">IFERROR(VLOOKUP($A62,Lookup2011,53,FALSE),0)</f>
        <v>-392693.50999999989</v>
      </c>
      <c r="O62" s="35">
        <f ca="1">IFERROR(VLOOKUP($A62,Lookup2011,54,FALSE),0)</f>
        <v>-19634.68</v>
      </c>
      <c r="P62" s="35">
        <f ca="1">IFERROR(VLOOKUP($A62,Lookup2011,55,FALSE),0)</f>
        <v>-102430.39999999998</v>
      </c>
      <c r="Q62" s="36">
        <f ca="1">IFERROR(VLOOKUP($A62,Lookup2011,56,FALSE),0)</f>
        <v>-514758.59</v>
      </c>
      <c r="R62" s="34">
        <f ca="1">IFERROR(VLOOKUP($A62,Lookup2010,53,FALSE),0)</f>
        <v>130664.10999999999</v>
      </c>
      <c r="S62" s="35">
        <f ca="1">IFERROR(VLOOKUP($A62,Lookup2010,54,FALSE),0)</f>
        <v>6533.2199999999993</v>
      </c>
      <c r="T62" s="35">
        <f ca="1">IFERROR(VLOOKUP($A62,Lookup2010,55,FALSE),0)</f>
        <v>37744.300000000003</v>
      </c>
      <c r="U62" s="36">
        <f ca="1">IFERROR(VLOOKUP($A62,Lookup2010,56,FALSE),0)</f>
        <v>174941.62999999995</v>
      </c>
      <c r="V62" s="34">
        <f ca="1">F62+J62+N62+R62</f>
        <v>-227025.6999999999</v>
      </c>
      <c r="W62" s="35">
        <f ca="1">G62+K62+O62+S62</f>
        <v>-11351.28</v>
      </c>
      <c r="X62" s="35">
        <f ca="1">H62+L62+P62+T62</f>
        <v>-57958.409999999974</v>
      </c>
      <c r="Y62" s="36">
        <f ca="1">I62+M62+Q62+U62</f>
        <v>-296335.39000000007</v>
      </c>
    </row>
    <row r="63" spans="1:25" outlineLevel="1" x14ac:dyDescent="0.25">
      <c r="C63" s="2" t="s">
        <v>749</v>
      </c>
      <c r="F63" s="34">
        <f t="shared" ref="F63:Y63" ca="1" si="68">SUBTOTAL(9,F62:F62)</f>
        <v>19883.520000000004</v>
      </c>
      <c r="G63" s="35">
        <f t="shared" ca="1" si="68"/>
        <v>994.17999999999984</v>
      </c>
      <c r="H63" s="35">
        <f t="shared" ca="1" si="68"/>
        <v>3726.9400000000005</v>
      </c>
      <c r="I63" s="36">
        <f t="shared" ca="1" si="68"/>
        <v>24604.640000000003</v>
      </c>
      <c r="J63" s="34">
        <f t="shared" ca="1" si="68"/>
        <v>15120.180000000013</v>
      </c>
      <c r="K63" s="35">
        <f t="shared" ca="1" si="68"/>
        <v>756</v>
      </c>
      <c r="L63" s="35">
        <f t="shared" ca="1" si="68"/>
        <v>3000.7500000000005</v>
      </c>
      <c r="M63" s="36">
        <f t="shared" ca="1" si="68"/>
        <v>18876.930000000008</v>
      </c>
      <c r="N63" s="34">
        <f t="shared" ca="1" si="68"/>
        <v>-392693.50999999989</v>
      </c>
      <c r="O63" s="35">
        <f t="shared" ca="1" si="68"/>
        <v>-19634.68</v>
      </c>
      <c r="P63" s="35">
        <f t="shared" ca="1" si="68"/>
        <v>-102430.39999999998</v>
      </c>
      <c r="Q63" s="36">
        <f t="shared" ca="1" si="68"/>
        <v>-514758.59</v>
      </c>
      <c r="R63" s="34">
        <f t="shared" ca="1" si="68"/>
        <v>130664.10999999999</v>
      </c>
      <c r="S63" s="35">
        <f t="shared" ca="1" si="68"/>
        <v>6533.2199999999993</v>
      </c>
      <c r="T63" s="35">
        <f t="shared" ca="1" si="68"/>
        <v>37744.300000000003</v>
      </c>
      <c r="U63" s="36">
        <f t="shared" ca="1" si="68"/>
        <v>174941.62999999995</v>
      </c>
      <c r="V63" s="34">
        <f t="shared" ca="1" si="68"/>
        <v>-227025.6999999999</v>
      </c>
      <c r="W63" s="35">
        <f t="shared" ca="1" si="68"/>
        <v>-11351.28</v>
      </c>
      <c r="X63" s="35">
        <f t="shared" ca="1" si="68"/>
        <v>-57958.409999999974</v>
      </c>
      <c r="Y63" s="36">
        <f t="shared" ca="1" si="68"/>
        <v>-296335.39000000007</v>
      </c>
    </row>
    <row r="64" spans="1:25" outlineLevel="2" x14ac:dyDescent="0.25">
      <c r="A64" t="s">
        <v>708</v>
      </c>
      <c r="B64" t="str">
        <f ca="1">VLOOKUP($A64,IndexLookup,2,FALSE)</f>
        <v>CGEC</v>
      </c>
      <c r="C64" t="str">
        <f ca="1">VLOOKUP($B64,ParticipantLookup,2,FALSE)</f>
        <v>Citigroup Energy Canada ULC</v>
      </c>
      <c r="D64" t="str">
        <f ca="1">VLOOKUP($A64,IndexLookup,3,FALSE)</f>
        <v>BCHIMP</v>
      </c>
      <c r="E64" t="str">
        <f ca="1">VLOOKUP($D64,FacilityLookup,2,FALSE)</f>
        <v>Alberta-BC Intertie - Import</v>
      </c>
      <c r="F64" s="34">
        <f ca="1">IFERROR(VLOOKUP($A64,Lookup2013,53,FALSE),0)</f>
        <v>0</v>
      </c>
      <c r="G64" s="35">
        <f ca="1">IFERROR(VLOOKUP($A64,Lookup2013,54,FALSE),0)</f>
        <v>0</v>
      </c>
      <c r="H64" s="35">
        <f ca="1">IFERROR(VLOOKUP($A64,Lookup2013,55,FALSE),0)</f>
        <v>0</v>
      </c>
      <c r="I64" s="36">
        <f ca="1">IFERROR(VLOOKUP($A64,Lookup2013,56,FALSE),0)</f>
        <v>0</v>
      </c>
      <c r="J64" s="34">
        <f ca="1">IFERROR(VLOOKUP($A64,Lookup2012,53,FALSE),0)</f>
        <v>0</v>
      </c>
      <c r="K64" s="35">
        <f ca="1">IFERROR(VLOOKUP($A64,Lookup2012,54,FALSE),0)</f>
        <v>0</v>
      </c>
      <c r="L64" s="35">
        <f ca="1">IFERROR(VLOOKUP($A64,Lookup2012,55,FALSE),0)</f>
        <v>0</v>
      </c>
      <c r="M64" s="36">
        <f ca="1">IFERROR(VLOOKUP($A64,Lookup2012,56,FALSE),0)</f>
        <v>0</v>
      </c>
      <c r="N64" s="34">
        <f ca="1">IFERROR(VLOOKUP($A64,Lookup2011,53,FALSE),0)</f>
        <v>0</v>
      </c>
      <c r="O64" s="35">
        <f ca="1">IFERROR(VLOOKUP($A64,Lookup2011,54,FALSE),0)</f>
        <v>0</v>
      </c>
      <c r="P64" s="35">
        <f ca="1">IFERROR(VLOOKUP($A64,Lookup2011,55,FALSE),0)</f>
        <v>0</v>
      </c>
      <c r="Q64" s="36">
        <f ca="1">IFERROR(VLOOKUP($A64,Lookup2011,56,FALSE),0)</f>
        <v>0</v>
      </c>
      <c r="R64" s="34">
        <f ca="1">IFERROR(VLOOKUP($A64,Lookup2010,53,FALSE),0)</f>
        <v>-5840.77</v>
      </c>
      <c r="S64" s="35">
        <f ca="1">IFERROR(VLOOKUP($A64,Lookup2010,54,FALSE),0)</f>
        <v>-292.04000000000002</v>
      </c>
      <c r="T64" s="35">
        <f ca="1">IFERROR(VLOOKUP($A64,Lookup2010,55,FALSE),0)</f>
        <v>-1715.4600000000003</v>
      </c>
      <c r="U64" s="36">
        <f ca="1">IFERROR(VLOOKUP($A64,Lookup2010,56,FALSE),0)</f>
        <v>-7848.27</v>
      </c>
      <c r="V64" s="34">
        <f ca="1">F64+J64+N64+R64</f>
        <v>-5840.77</v>
      </c>
      <c r="W64" s="35">
        <f ca="1">G64+K64+O64+S64</f>
        <v>-292.04000000000002</v>
      </c>
      <c r="X64" s="35">
        <f ca="1">H64+L64+P64+T64</f>
        <v>-1715.4600000000003</v>
      </c>
      <c r="Y64" s="36">
        <f ca="1">I64+M64+Q64+U64</f>
        <v>-7848.27</v>
      </c>
    </row>
    <row r="65" spans="1:25" outlineLevel="1" x14ac:dyDescent="0.25">
      <c r="C65" s="2" t="s">
        <v>750</v>
      </c>
      <c r="F65" s="34">
        <f t="shared" ref="F65:Y65" ca="1" si="69">SUBTOTAL(9,F64:F64)</f>
        <v>0</v>
      </c>
      <c r="G65" s="35">
        <f t="shared" ca="1" si="69"/>
        <v>0</v>
      </c>
      <c r="H65" s="35">
        <f t="shared" ca="1" si="69"/>
        <v>0</v>
      </c>
      <c r="I65" s="36">
        <f t="shared" ca="1" si="69"/>
        <v>0</v>
      </c>
      <c r="J65" s="34">
        <f t="shared" ca="1" si="69"/>
        <v>0</v>
      </c>
      <c r="K65" s="35">
        <f t="shared" ca="1" si="69"/>
        <v>0</v>
      </c>
      <c r="L65" s="35">
        <f t="shared" ca="1" si="69"/>
        <v>0</v>
      </c>
      <c r="M65" s="36">
        <f t="shared" ca="1" si="69"/>
        <v>0</v>
      </c>
      <c r="N65" s="34">
        <f t="shared" ca="1" si="69"/>
        <v>0</v>
      </c>
      <c r="O65" s="35">
        <f t="shared" ca="1" si="69"/>
        <v>0</v>
      </c>
      <c r="P65" s="35">
        <f t="shared" ca="1" si="69"/>
        <v>0</v>
      </c>
      <c r="Q65" s="36">
        <f t="shared" ca="1" si="69"/>
        <v>0</v>
      </c>
      <c r="R65" s="34">
        <f t="shared" ca="1" si="69"/>
        <v>-5840.77</v>
      </c>
      <c r="S65" s="35">
        <f t="shared" ca="1" si="69"/>
        <v>-292.04000000000002</v>
      </c>
      <c r="T65" s="35">
        <f t="shared" ca="1" si="69"/>
        <v>-1715.4600000000003</v>
      </c>
      <c r="U65" s="36">
        <f t="shared" ca="1" si="69"/>
        <v>-7848.27</v>
      </c>
      <c r="V65" s="34">
        <f t="shared" ca="1" si="69"/>
        <v>-5840.77</v>
      </c>
      <c r="W65" s="35">
        <f t="shared" ca="1" si="69"/>
        <v>-292.04000000000002</v>
      </c>
      <c r="X65" s="35">
        <f t="shared" ca="1" si="69"/>
        <v>-1715.4600000000003</v>
      </c>
      <c r="Y65" s="36">
        <f t="shared" ca="1" si="69"/>
        <v>-7848.27</v>
      </c>
    </row>
    <row r="66" spans="1:25" outlineLevel="2" x14ac:dyDescent="0.25">
      <c r="A66" t="s">
        <v>283</v>
      </c>
      <c r="B66" t="str">
        <f ca="1">VLOOKUP($A66,IndexLookup,2,FALSE)</f>
        <v>CMH</v>
      </c>
      <c r="C66" t="str">
        <f ca="1">VLOOKUP($B66,ParticipantLookup,2,FALSE)</f>
        <v>City of Medicine Hat</v>
      </c>
      <c r="D66" t="str">
        <f ca="1">VLOOKUP($A66,IndexLookup,3,FALSE)</f>
        <v>CMH1</v>
      </c>
      <c r="E66" t="str">
        <f ca="1">VLOOKUP($D66,FacilityLookup,2,FALSE)</f>
        <v>City of Medicine Hat</v>
      </c>
      <c r="F66" s="34">
        <f ca="1">IFERROR(VLOOKUP($A66,Lookup2013,53,FALSE),0)</f>
        <v>-399167.14</v>
      </c>
      <c r="G66" s="35">
        <f ca="1">IFERROR(VLOOKUP($A66,Lookup2013,54,FALSE),0)</f>
        <v>-19958.36</v>
      </c>
      <c r="H66" s="35">
        <f ca="1">IFERROR(VLOOKUP($A66,Lookup2013,55,FALSE),0)</f>
        <v>-82528.42</v>
      </c>
      <c r="I66" s="36">
        <f ca="1">IFERROR(VLOOKUP($A66,Lookup2013,56,FALSE),0)</f>
        <v>-501653.91999999993</v>
      </c>
      <c r="J66" s="34">
        <f ca="1">IFERROR(VLOOKUP($A66,Lookup2012,53,FALSE),0)</f>
        <v>-248727.91</v>
      </c>
      <c r="K66" s="35">
        <f ca="1">IFERROR(VLOOKUP($A66,Lookup2012,54,FALSE),0)</f>
        <v>-12436.4</v>
      </c>
      <c r="L66" s="35">
        <f ca="1">IFERROR(VLOOKUP($A66,Lookup2012,55,FALSE),0)</f>
        <v>-58797.500000000007</v>
      </c>
      <c r="M66" s="36">
        <f ca="1">IFERROR(VLOOKUP($A66,Lookup2012,56,FALSE),0)</f>
        <v>-319961.81</v>
      </c>
      <c r="N66" s="34">
        <f ca="1">IFERROR(VLOOKUP($A66,Lookup2011,53,FALSE),0)</f>
        <v>1001403.17</v>
      </c>
      <c r="O66" s="35">
        <f ca="1">IFERROR(VLOOKUP($A66,Lookup2011,54,FALSE),0)</f>
        <v>50070.159999999996</v>
      </c>
      <c r="P66" s="35">
        <f ca="1">IFERROR(VLOOKUP($A66,Lookup2011,55,FALSE),0)</f>
        <v>262170.76</v>
      </c>
      <c r="Q66" s="36">
        <f ca="1">IFERROR(VLOOKUP($A66,Lookup2011,56,FALSE),0)</f>
        <v>1313644.0900000001</v>
      </c>
      <c r="R66" s="34">
        <f ca="1">IFERROR(VLOOKUP($A66,Lookup2010,53,FALSE),0)</f>
        <v>-401624.91000000003</v>
      </c>
      <c r="S66" s="35">
        <f ca="1">IFERROR(VLOOKUP($A66,Lookup2010,54,FALSE),0)</f>
        <v>-20081.239999999998</v>
      </c>
      <c r="T66" s="35">
        <f ca="1">IFERROR(VLOOKUP($A66,Lookup2010,55,FALSE),0)</f>
        <v>-114888.86000000002</v>
      </c>
      <c r="U66" s="36">
        <f ca="1">IFERROR(VLOOKUP($A66,Lookup2010,56,FALSE),0)</f>
        <v>-536595.01</v>
      </c>
      <c r="V66" s="34">
        <f ca="1">F66+J66+N66+R66</f>
        <v>-48116.790000000037</v>
      </c>
      <c r="W66" s="35">
        <f ca="1">G66+K66+O66+S66</f>
        <v>-2405.8400000000038</v>
      </c>
      <c r="X66" s="35">
        <f ca="1">H66+L66+P66+T66</f>
        <v>5955.9799999999814</v>
      </c>
      <c r="Y66" s="36">
        <f ca="1">I66+M66+Q66+U66</f>
        <v>-44566.649999999907</v>
      </c>
    </row>
    <row r="67" spans="1:25" outlineLevel="1" x14ac:dyDescent="0.25">
      <c r="C67" s="2" t="s">
        <v>751</v>
      </c>
      <c r="F67" s="34">
        <f t="shared" ref="F67:Y67" ca="1" si="70">SUBTOTAL(9,F66:F66)</f>
        <v>-399167.14</v>
      </c>
      <c r="G67" s="35">
        <f t="shared" ca="1" si="70"/>
        <v>-19958.36</v>
      </c>
      <c r="H67" s="35">
        <f t="shared" ca="1" si="70"/>
        <v>-82528.42</v>
      </c>
      <c r="I67" s="36">
        <f t="shared" ca="1" si="70"/>
        <v>-501653.91999999993</v>
      </c>
      <c r="J67" s="34">
        <f t="shared" ca="1" si="70"/>
        <v>-248727.91</v>
      </c>
      <c r="K67" s="35">
        <f t="shared" ca="1" si="70"/>
        <v>-12436.4</v>
      </c>
      <c r="L67" s="35">
        <f t="shared" ca="1" si="70"/>
        <v>-58797.500000000007</v>
      </c>
      <c r="M67" s="36">
        <f t="shared" ca="1" si="70"/>
        <v>-319961.81</v>
      </c>
      <c r="N67" s="34">
        <f t="shared" ca="1" si="70"/>
        <v>1001403.17</v>
      </c>
      <c r="O67" s="35">
        <f t="shared" ca="1" si="70"/>
        <v>50070.159999999996</v>
      </c>
      <c r="P67" s="35">
        <f t="shared" ca="1" si="70"/>
        <v>262170.76</v>
      </c>
      <c r="Q67" s="36">
        <f t="shared" ca="1" si="70"/>
        <v>1313644.0900000001</v>
      </c>
      <c r="R67" s="34">
        <f t="shared" ca="1" si="70"/>
        <v>-401624.91000000003</v>
      </c>
      <c r="S67" s="35">
        <f t="shared" ca="1" si="70"/>
        <v>-20081.239999999998</v>
      </c>
      <c r="T67" s="35">
        <f t="shared" ca="1" si="70"/>
        <v>-114888.86000000002</v>
      </c>
      <c r="U67" s="36">
        <f t="shared" ca="1" si="70"/>
        <v>-536595.01</v>
      </c>
      <c r="V67" s="34">
        <f t="shared" ca="1" si="70"/>
        <v>-48116.790000000037</v>
      </c>
      <c r="W67" s="35">
        <f t="shared" ca="1" si="70"/>
        <v>-2405.8400000000038</v>
      </c>
      <c r="X67" s="35">
        <f t="shared" ca="1" si="70"/>
        <v>5955.9799999999814</v>
      </c>
      <c r="Y67" s="36">
        <f t="shared" ca="1" si="70"/>
        <v>-44566.649999999907</v>
      </c>
    </row>
    <row r="68" spans="1:25" outlineLevel="2" x14ac:dyDescent="0.25">
      <c r="A68" t="s">
        <v>309</v>
      </c>
      <c r="B68" t="str">
        <f ca="1">VLOOKUP($A68,IndexLookup,2,FALSE)</f>
        <v>ENCR</v>
      </c>
      <c r="C68" t="str">
        <f ca="1">VLOOKUP($B68,ParticipantLookup,2,FALSE)</f>
        <v>CP Energy Marketing L.P.</v>
      </c>
      <c r="D68" t="str">
        <f ca="1">VLOOKUP($A68,IndexLookup,3,FALSE)</f>
        <v>BCHEXP</v>
      </c>
      <c r="E68" t="str">
        <f ca="1">VLOOKUP($D68,FacilityLookup,2,FALSE)</f>
        <v>Alberta-BC Intertie - Export</v>
      </c>
      <c r="F68" s="34">
        <f ca="1">IFERROR(VLOOKUP($A68,Lookup2013,53,FALSE),0)</f>
        <v>1265.4000000000003</v>
      </c>
      <c r="G68" s="35">
        <f ca="1">IFERROR(VLOOKUP($A68,Lookup2013,54,FALSE),0)</f>
        <v>63.260000000000005</v>
      </c>
      <c r="H68" s="35">
        <f ca="1">IFERROR(VLOOKUP($A68,Lookup2013,55,FALSE),0)</f>
        <v>250.1</v>
      </c>
      <c r="I68" s="36">
        <f ca="1">IFERROR(VLOOKUP($A68,Lookup2013,56,FALSE),0)</f>
        <v>1578.7600000000002</v>
      </c>
      <c r="J68" s="34">
        <f ca="1">IFERROR(VLOOKUP($A68,Lookup2012,53,FALSE),0)</f>
        <v>-80.759999999999991</v>
      </c>
      <c r="K68" s="35">
        <f ca="1">IFERROR(VLOOKUP($A68,Lookup2012,54,FALSE),0)</f>
        <v>-4.04</v>
      </c>
      <c r="L68" s="35">
        <f ca="1">IFERROR(VLOOKUP($A68,Lookup2012,55,FALSE),0)</f>
        <v>-20.880000000000003</v>
      </c>
      <c r="M68" s="36">
        <f ca="1">IFERROR(VLOOKUP($A68,Lookup2012,56,FALSE),0)</f>
        <v>-105.67999999999996</v>
      </c>
      <c r="N68" s="34">
        <f ca="1">IFERROR(VLOOKUP($A68,Lookup2011,53,FALSE),0)</f>
        <v>-155.58000000000004</v>
      </c>
      <c r="O68" s="35">
        <f ca="1">IFERROR(VLOOKUP($A68,Lookup2011,54,FALSE),0)</f>
        <v>-7.7800000000000011</v>
      </c>
      <c r="P68" s="35">
        <f ca="1">IFERROR(VLOOKUP($A68,Lookup2011,55,FALSE),0)</f>
        <v>-42.930000000000007</v>
      </c>
      <c r="Q68" s="36">
        <f ca="1">IFERROR(VLOOKUP($A68,Lookup2011,56,FALSE),0)</f>
        <v>-206.28999999999994</v>
      </c>
      <c r="R68" s="34">
        <f ca="1">IFERROR(VLOOKUP($A68,Lookup2010,53,FALSE),0)</f>
        <v>-192.96000000000015</v>
      </c>
      <c r="S68" s="35">
        <f ca="1">IFERROR(VLOOKUP($A68,Lookup2010,54,FALSE),0)</f>
        <v>-9.64</v>
      </c>
      <c r="T68" s="35">
        <f ca="1">IFERROR(VLOOKUP($A68,Lookup2010,55,FALSE),0)</f>
        <v>-54.87</v>
      </c>
      <c r="U68" s="36">
        <f ca="1">IFERROR(VLOOKUP($A68,Lookup2010,56,FALSE),0)</f>
        <v>-257.47000000000014</v>
      </c>
      <c r="V68" s="34">
        <f t="shared" ref="V68:Y70" ca="1" si="71">F68+J68+N68+R68</f>
        <v>836.10000000000025</v>
      </c>
      <c r="W68" s="35">
        <f t="shared" ca="1" si="71"/>
        <v>41.800000000000004</v>
      </c>
      <c r="X68" s="35">
        <f t="shared" ca="1" si="71"/>
        <v>131.41999999999999</v>
      </c>
      <c r="Y68" s="36">
        <f t="shared" ca="1" si="71"/>
        <v>1009.32</v>
      </c>
    </row>
    <row r="69" spans="1:25" outlineLevel="2" x14ac:dyDescent="0.25">
      <c r="A69" t="s">
        <v>303</v>
      </c>
      <c r="B69" t="str">
        <f ca="1">VLOOKUP($A69,IndexLookup,2,FALSE)</f>
        <v>ENCR</v>
      </c>
      <c r="C69" t="str">
        <f ca="1">VLOOKUP($B69,ParticipantLookup,2,FALSE)</f>
        <v>CP Energy Marketing L.P.</v>
      </c>
      <c r="D69" t="str">
        <f ca="1">VLOOKUP($A69,IndexLookup,3,FALSE)</f>
        <v>BCHIMP</v>
      </c>
      <c r="E69" t="str">
        <f ca="1">VLOOKUP($D69,FacilityLookup,2,FALSE)</f>
        <v>Alberta-BC Intertie - Import</v>
      </c>
      <c r="F69" s="34">
        <f ca="1">IFERROR(VLOOKUP($A69,Lookup2013,53,FALSE),0)</f>
        <v>-1681.4699999999998</v>
      </c>
      <c r="G69" s="35">
        <f ca="1">IFERROR(VLOOKUP($A69,Lookup2013,54,FALSE),0)</f>
        <v>-84.079999999999984</v>
      </c>
      <c r="H69" s="35">
        <f ca="1">IFERROR(VLOOKUP($A69,Lookup2013,55,FALSE),0)</f>
        <v>-354.73999999999995</v>
      </c>
      <c r="I69" s="36">
        <f ca="1">IFERROR(VLOOKUP($A69,Lookup2013,56,FALSE),0)</f>
        <v>-2120.29</v>
      </c>
      <c r="J69" s="34">
        <f ca="1">IFERROR(VLOOKUP($A69,Lookup2012,53,FALSE),0)</f>
        <v>-1642.7300000000002</v>
      </c>
      <c r="K69" s="35">
        <f ca="1">IFERROR(VLOOKUP($A69,Lookup2012,54,FALSE),0)</f>
        <v>-82.14</v>
      </c>
      <c r="L69" s="35">
        <f ca="1">IFERROR(VLOOKUP($A69,Lookup2012,55,FALSE),0)</f>
        <v>-370.58</v>
      </c>
      <c r="M69" s="36">
        <f ca="1">IFERROR(VLOOKUP($A69,Lookup2012,56,FALSE),0)</f>
        <v>-2095.4500000000003</v>
      </c>
      <c r="N69" s="34">
        <f ca="1">IFERROR(VLOOKUP($A69,Lookup2011,53,FALSE),0)</f>
        <v>5872.8799999999983</v>
      </c>
      <c r="O69" s="35">
        <f ca="1">IFERROR(VLOOKUP($A69,Lookup2011,54,FALSE),0)</f>
        <v>293.65000000000003</v>
      </c>
      <c r="P69" s="35">
        <f ca="1">IFERROR(VLOOKUP($A69,Lookup2011,55,FALSE),0)</f>
        <v>1603.2199999999998</v>
      </c>
      <c r="Q69" s="36">
        <f ca="1">IFERROR(VLOOKUP($A69,Lookup2011,56,FALSE),0)</f>
        <v>7769.7499999999964</v>
      </c>
      <c r="R69" s="34">
        <f ca="1">IFERROR(VLOOKUP($A69,Lookup2010,53,FALSE),0)</f>
        <v>-230722.08</v>
      </c>
      <c r="S69" s="35">
        <f ca="1">IFERROR(VLOOKUP($A69,Lookup2010,54,FALSE),0)</f>
        <v>-11536.09</v>
      </c>
      <c r="T69" s="35">
        <f ca="1">IFERROR(VLOOKUP($A69,Lookup2010,55,FALSE),0)</f>
        <v>-65729.88</v>
      </c>
      <c r="U69" s="36">
        <f ca="1">IFERROR(VLOOKUP($A69,Lookup2010,56,FALSE),0)</f>
        <v>-307988.05</v>
      </c>
      <c r="V69" s="34">
        <f t="shared" ca="1" si="71"/>
        <v>-228173.4</v>
      </c>
      <c r="W69" s="35">
        <f t="shared" ca="1" si="71"/>
        <v>-11408.66</v>
      </c>
      <c r="X69" s="35">
        <f t="shared" ca="1" si="71"/>
        <v>-64851.98</v>
      </c>
      <c r="Y69" s="36">
        <f t="shared" ca="1" si="71"/>
        <v>-304434.03999999998</v>
      </c>
    </row>
    <row r="70" spans="1:25" outlineLevel="2" x14ac:dyDescent="0.25">
      <c r="A70" t="s">
        <v>305</v>
      </c>
      <c r="B70" t="str">
        <f ca="1">VLOOKUP($A70,IndexLookup,2,FALSE)</f>
        <v>ENCR</v>
      </c>
      <c r="C70" t="str">
        <f ca="1">VLOOKUP($B70,ParticipantLookup,2,FALSE)</f>
        <v>CP Energy Marketing L.P.</v>
      </c>
      <c r="D70" t="str">
        <f ca="1">VLOOKUP($A70,IndexLookup,3,FALSE)</f>
        <v>SPCIMP</v>
      </c>
      <c r="E70" t="str">
        <f ca="1">VLOOKUP($D70,FacilityLookup,2,FALSE)</f>
        <v>Alberta-Saskatchewan Intertie - Import</v>
      </c>
      <c r="F70" s="34">
        <f ca="1">IFERROR(VLOOKUP($A70,Lookup2013,53,FALSE),0)</f>
        <v>0</v>
      </c>
      <c r="G70" s="35">
        <f ca="1">IFERROR(VLOOKUP($A70,Lookup2013,54,FALSE),0)</f>
        <v>0</v>
      </c>
      <c r="H70" s="35">
        <f ca="1">IFERROR(VLOOKUP($A70,Lookup2013,55,FALSE),0)</f>
        <v>0</v>
      </c>
      <c r="I70" s="36">
        <f ca="1">IFERROR(VLOOKUP($A70,Lookup2013,56,FALSE),0)</f>
        <v>0</v>
      </c>
      <c r="J70" s="34">
        <f ca="1">IFERROR(VLOOKUP($A70,Lookup2012,53,FALSE),0)</f>
        <v>0</v>
      </c>
      <c r="K70" s="35">
        <f ca="1">IFERROR(VLOOKUP($A70,Lookup2012,54,FALSE),0)</f>
        <v>0</v>
      </c>
      <c r="L70" s="35">
        <f ca="1">IFERROR(VLOOKUP($A70,Lookup2012,55,FALSE),0)</f>
        <v>0</v>
      </c>
      <c r="M70" s="36">
        <f ca="1">IFERROR(VLOOKUP($A70,Lookup2012,56,FALSE),0)</f>
        <v>0</v>
      </c>
      <c r="N70" s="34">
        <f ca="1">IFERROR(VLOOKUP($A70,Lookup2011,53,FALSE),0)</f>
        <v>2431.0900000000006</v>
      </c>
      <c r="O70" s="35">
        <f ca="1">IFERROR(VLOOKUP($A70,Lookup2011,54,FALSE),0)</f>
        <v>121.56</v>
      </c>
      <c r="P70" s="35">
        <f ca="1">IFERROR(VLOOKUP($A70,Lookup2011,55,FALSE),0)</f>
        <v>651.30000000000007</v>
      </c>
      <c r="Q70" s="36">
        <f ca="1">IFERROR(VLOOKUP($A70,Lookup2011,56,FALSE),0)</f>
        <v>3203.9500000000007</v>
      </c>
      <c r="R70" s="34">
        <f ca="1">IFERROR(VLOOKUP($A70,Lookup2010,53,FALSE),0)</f>
        <v>-14298.049999999997</v>
      </c>
      <c r="S70" s="35">
        <f ca="1">IFERROR(VLOOKUP($A70,Lookup2010,54,FALSE),0)</f>
        <v>-714.91</v>
      </c>
      <c r="T70" s="35">
        <f ca="1">IFERROR(VLOOKUP($A70,Lookup2010,55,FALSE),0)</f>
        <v>-4116.09</v>
      </c>
      <c r="U70" s="36">
        <f ca="1">IFERROR(VLOOKUP($A70,Lookup2010,56,FALSE),0)</f>
        <v>-19129.05</v>
      </c>
      <c r="V70" s="34">
        <f t="shared" ca="1" si="71"/>
        <v>-11866.959999999997</v>
      </c>
      <c r="W70" s="35">
        <f t="shared" ca="1" si="71"/>
        <v>-593.34999999999991</v>
      </c>
      <c r="X70" s="35">
        <f t="shared" ca="1" si="71"/>
        <v>-3464.79</v>
      </c>
      <c r="Y70" s="36">
        <f t="shared" ca="1" si="71"/>
        <v>-15925.099999999999</v>
      </c>
    </row>
    <row r="71" spans="1:25" outlineLevel="1" x14ac:dyDescent="0.25">
      <c r="C71" s="2" t="s">
        <v>752</v>
      </c>
      <c r="F71" s="34">
        <f t="shared" ref="F71:Y71" ca="1" si="72">SUBTOTAL(9,F68:F70)</f>
        <v>-416.06999999999948</v>
      </c>
      <c r="G71" s="35">
        <f t="shared" ca="1" si="72"/>
        <v>-20.819999999999979</v>
      </c>
      <c r="H71" s="35">
        <f t="shared" ca="1" si="72"/>
        <v>-104.63999999999996</v>
      </c>
      <c r="I71" s="36">
        <f t="shared" ca="1" si="72"/>
        <v>-541.52999999999975</v>
      </c>
      <c r="J71" s="34">
        <f t="shared" ca="1" si="72"/>
        <v>-1723.4900000000002</v>
      </c>
      <c r="K71" s="35">
        <f t="shared" ca="1" si="72"/>
        <v>-86.18</v>
      </c>
      <c r="L71" s="35">
        <f t="shared" ca="1" si="72"/>
        <v>-391.46</v>
      </c>
      <c r="M71" s="36">
        <f t="shared" ca="1" si="72"/>
        <v>-2201.13</v>
      </c>
      <c r="N71" s="34">
        <f t="shared" ca="1" si="72"/>
        <v>8148.3899999999994</v>
      </c>
      <c r="O71" s="35">
        <f t="shared" ca="1" si="72"/>
        <v>407.43</v>
      </c>
      <c r="P71" s="35">
        <f t="shared" ca="1" si="72"/>
        <v>2211.5899999999997</v>
      </c>
      <c r="Q71" s="36">
        <f t="shared" ca="1" si="72"/>
        <v>10767.409999999996</v>
      </c>
      <c r="R71" s="34">
        <f t="shared" ca="1" si="72"/>
        <v>-245213.08999999997</v>
      </c>
      <c r="S71" s="35">
        <f t="shared" ca="1" si="72"/>
        <v>-12260.64</v>
      </c>
      <c r="T71" s="35">
        <f t="shared" ca="1" si="72"/>
        <v>-69900.84</v>
      </c>
      <c r="U71" s="36">
        <f t="shared" ca="1" si="72"/>
        <v>-327374.56999999995</v>
      </c>
      <c r="V71" s="34">
        <f t="shared" ca="1" si="72"/>
        <v>-239204.25999999998</v>
      </c>
      <c r="W71" s="35">
        <f t="shared" ca="1" si="72"/>
        <v>-11960.210000000001</v>
      </c>
      <c r="X71" s="35">
        <f t="shared" ca="1" si="72"/>
        <v>-68185.350000000006</v>
      </c>
      <c r="Y71" s="36">
        <f t="shared" ca="1" si="72"/>
        <v>-319349.81999999995</v>
      </c>
    </row>
    <row r="72" spans="1:25" outlineLevel="2" x14ac:dyDescent="0.25">
      <c r="A72" t="s">
        <v>297</v>
      </c>
      <c r="B72" t="str">
        <f ca="1">VLOOKUP($A72,IndexLookup,2,FALSE)</f>
        <v>DAIS</v>
      </c>
      <c r="C72" t="str">
        <f ca="1">VLOOKUP($B72,ParticipantLookup,2,FALSE)</f>
        <v>Daishowa-Marubeni Int. Ltd.</v>
      </c>
      <c r="D72" t="str">
        <f ca="1">VLOOKUP($A72,IndexLookup,3,FALSE)</f>
        <v>DAI1</v>
      </c>
      <c r="E72" t="str">
        <f ca="1">VLOOKUP($D72,FacilityLookup,2,FALSE)</f>
        <v>Daishowa-Marubeni</v>
      </c>
      <c r="F72" s="34">
        <f ca="1">IFERROR(VLOOKUP($A72,Lookup2013,53,FALSE),0)</f>
        <v>-520197.54000000004</v>
      </c>
      <c r="G72" s="35">
        <f ca="1">IFERROR(VLOOKUP($A72,Lookup2013,54,FALSE),0)</f>
        <v>-26009.88</v>
      </c>
      <c r="H72" s="35">
        <f ca="1">IFERROR(VLOOKUP($A72,Lookup2013,55,FALSE),0)</f>
        <v>-107010.98</v>
      </c>
      <c r="I72" s="36">
        <f ca="1">IFERROR(VLOOKUP($A72,Lookup2013,56,FALSE),0)</f>
        <v>-653218.4</v>
      </c>
      <c r="J72" s="34">
        <f ca="1">IFERROR(VLOOKUP($A72,Lookup2012,53,FALSE),0)</f>
        <v>-359011.84000000008</v>
      </c>
      <c r="K72" s="35">
        <f ca="1">IFERROR(VLOOKUP($A72,Lookup2012,54,FALSE),0)</f>
        <v>-17950.600000000002</v>
      </c>
      <c r="L72" s="35">
        <f ca="1">IFERROR(VLOOKUP($A72,Lookup2012,55,FALSE),0)</f>
        <v>-82284.37000000001</v>
      </c>
      <c r="M72" s="36">
        <f ca="1">IFERROR(VLOOKUP($A72,Lookup2012,56,FALSE),0)</f>
        <v>-459246.81</v>
      </c>
      <c r="N72" s="34">
        <f ca="1">IFERROR(VLOOKUP($A72,Lookup2011,53,FALSE),0)</f>
        <v>-131545</v>
      </c>
      <c r="O72" s="35">
        <f ca="1">IFERROR(VLOOKUP($A72,Lookup2011,54,FALSE),0)</f>
        <v>-6577.26</v>
      </c>
      <c r="P72" s="35">
        <f ca="1">IFERROR(VLOOKUP($A72,Lookup2011,55,FALSE),0)</f>
        <v>-34018.78</v>
      </c>
      <c r="Q72" s="36">
        <f ca="1">IFERROR(VLOOKUP($A72,Lookup2011,56,FALSE),0)</f>
        <v>-172141.03999999998</v>
      </c>
      <c r="R72" s="34">
        <f ca="1">IFERROR(VLOOKUP($A72,Lookup2010,53,FALSE),0)</f>
        <v>-23107.73</v>
      </c>
      <c r="S72" s="35">
        <f ca="1">IFERROR(VLOOKUP($A72,Lookup2010,54,FALSE),0)</f>
        <v>-1155.3999999999999</v>
      </c>
      <c r="T72" s="35">
        <f ca="1">IFERROR(VLOOKUP($A72,Lookup2010,55,FALSE),0)</f>
        <v>-6610.56</v>
      </c>
      <c r="U72" s="36">
        <f ca="1">IFERROR(VLOOKUP($A72,Lookup2010,56,FALSE),0)</f>
        <v>-30873.689999999995</v>
      </c>
      <c r="V72" s="34">
        <f ca="1">F72+J72+N72+R72</f>
        <v>-1033862.1100000001</v>
      </c>
      <c r="W72" s="35">
        <f ca="1">G72+K72+O72+S72</f>
        <v>-51693.140000000007</v>
      </c>
      <c r="X72" s="35">
        <f ca="1">H72+L72+P72+T72</f>
        <v>-229924.69</v>
      </c>
      <c r="Y72" s="36">
        <f ca="1">I72+M72+Q72+U72</f>
        <v>-1315479.94</v>
      </c>
    </row>
    <row r="73" spans="1:25" outlineLevel="1" x14ac:dyDescent="0.25">
      <c r="C73" s="2" t="s">
        <v>753</v>
      </c>
      <c r="F73" s="34">
        <f t="shared" ref="F73:Y73" ca="1" si="73">SUBTOTAL(9,F72:F72)</f>
        <v>-520197.54000000004</v>
      </c>
      <c r="G73" s="35">
        <f t="shared" ca="1" si="73"/>
        <v>-26009.88</v>
      </c>
      <c r="H73" s="35">
        <f t="shared" ca="1" si="73"/>
        <v>-107010.98</v>
      </c>
      <c r="I73" s="36">
        <f t="shared" ca="1" si="73"/>
        <v>-653218.4</v>
      </c>
      <c r="J73" s="34">
        <f t="shared" ca="1" si="73"/>
        <v>-359011.84000000008</v>
      </c>
      <c r="K73" s="35">
        <f t="shared" ca="1" si="73"/>
        <v>-17950.600000000002</v>
      </c>
      <c r="L73" s="35">
        <f t="shared" ca="1" si="73"/>
        <v>-82284.37000000001</v>
      </c>
      <c r="M73" s="36">
        <f t="shared" ca="1" si="73"/>
        <v>-459246.81</v>
      </c>
      <c r="N73" s="34">
        <f t="shared" ca="1" si="73"/>
        <v>-131545</v>
      </c>
      <c r="O73" s="35">
        <f t="shared" ca="1" si="73"/>
        <v>-6577.26</v>
      </c>
      <c r="P73" s="35">
        <f t="shared" ca="1" si="73"/>
        <v>-34018.78</v>
      </c>
      <c r="Q73" s="36">
        <f t="shared" ca="1" si="73"/>
        <v>-172141.03999999998</v>
      </c>
      <c r="R73" s="34">
        <f t="shared" ca="1" si="73"/>
        <v>-23107.73</v>
      </c>
      <c r="S73" s="35">
        <f t="shared" ca="1" si="73"/>
        <v>-1155.3999999999999</v>
      </c>
      <c r="T73" s="35">
        <f t="shared" ca="1" si="73"/>
        <v>-6610.56</v>
      </c>
      <c r="U73" s="36">
        <f t="shared" ca="1" si="73"/>
        <v>-30873.689999999995</v>
      </c>
      <c r="V73" s="34">
        <f t="shared" ca="1" si="73"/>
        <v>-1033862.1100000001</v>
      </c>
      <c r="W73" s="35">
        <f t="shared" ca="1" si="73"/>
        <v>-51693.140000000007</v>
      </c>
      <c r="X73" s="35">
        <f t="shared" ca="1" si="73"/>
        <v>-229924.69</v>
      </c>
      <c r="Y73" s="36">
        <f t="shared" ca="1" si="73"/>
        <v>-1315479.94</v>
      </c>
    </row>
    <row r="74" spans="1:25" outlineLevel="2" x14ac:dyDescent="0.25">
      <c r="A74" t="s">
        <v>298</v>
      </c>
      <c r="B74" t="str">
        <f ca="1">VLOOKUP($A74,IndexLookup,2,FALSE)</f>
        <v>DOW</v>
      </c>
      <c r="C74" t="str">
        <f ca="1">VLOOKUP($B74,ParticipantLookup,2,FALSE)</f>
        <v>Dow Chemical Canada ULC</v>
      </c>
      <c r="D74" t="str">
        <f ca="1">VLOOKUP($A74,IndexLookup,3,FALSE)</f>
        <v>DOWGEN15M</v>
      </c>
      <c r="E74" t="str">
        <f ca="1">VLOOKUP($D74,FacilityLookup,2,FALSE)</f>
        <v>Dow Hydrocarbon Industrial Complex</v>
      </c>
      <c r="F74" s="34">
        <f ca="1">IFERROR(VLOOKUP($A74,Lookup2013,53,FALSE),0)</f>
        <v>646114.85</v>
      </c>
      <c r="G74" s="35">
        <f ca="1">IFERROR(VLOOKUP($A74,Lookup2013,54,FALSE),0)</f>
        <v>32305.739999999994</v>
      </c>
      <c r="H74" s="35">
        <f ca="1">IFERROR(VLOOKUP($A74,Lookup2013,55,FALSE),0)</f>
        <v>133637.31</v>
      </c>
      <c r="I74" s="36">
        <f ca="1">IFERROR(VLOOKUP($A74,Lookup2013,56,FALSE),0)</f>
        <v>812057.89999999991</v>
      </c>
      <c r="J74" s="34">
        <f ca="1">IFERROR(VLOOKUP($A74,Lookup2012,53,FALSE),0)</f>
        <v>594738.37</v>
      </c>
      <c r="K74" s="35">
        <f ca="1">IFERROR(VLOOKUP($A74,Lookup2012,54,FALSE),0)</f>
        <v>29736.92</v>
      </c>
      <c r="L74" s="35">
        <f ca="1">IFERROR(VLOOKUP($A74,Lookup2012,55,FALSE),0)</f>
        <v>135145.47</v>
      </c>
      <c r="M74" s="36">
        <f ca="1">IFERROR(VLOOKUP($A74,Lookup2012,56,FALSE),0)</f>
        <v>759620.76</v>
      </c>
      <c r="N74" s="34">
        <f ca="1">IFERROR(VLOOKUP($A74,Lookup2011,53,FALSE),0)</f>
        <v>40896.729999999952</v>
      </c>
      <c r="O74" s="35">
        <f ca="1">IFERROR(VLOOKUP($A74,Lookup2011,54,FALSE),0)</f>
        <v>2044.8500000000004</v>
      </c>
      <c r="P74" s="35">
        <f ca="1">IFERROR(VLOOKUP($A74,Lookup2011,55,FALSE),0)</f>
        <v>10366.16</v>
      </c>
      <c r="Q74" s="36">
        <f ca="1">IFERROR(VLOOKUP($A74,Lookup2011,56,FALSE),0)</f>
        <v>53307.739999999947</v>
      </c>
      <c r="R74" s="34">
        <f ca="1">IFERROR(VLOOKUP($A74,Lookup2010,53,FALSE),0)</f>
        <v>738695.89</v>
      </c>
      <c r="S74" s="35">
        <f ca="1">IFERROR(VLOOKUP($A74,Lookup2010,54,FALSE),0)</f>
        <v>36934.81</v>
      </c>
      <c r="T74" s="35">
        <f ca="1">IFERROR(VLOOKUP($A74,Lookup2010,55,FALSE),0)</f>
        <v>211944.53000000003</v>
      </c>
      <c r="U74" s="36">
        <f ca="1">IFERROR(VLOOKUP($A74,Lookup2010,56,FALSE),0)</f>
        <v>987575.2300000001</v>
      </c>
      <c r="V74" s="34">
        <f ca="1">F74+J74+N74+R74</f>
        <v>2020445.8399999999</v>
      </c>
      <c r="W74" s="35">
        <f ca="1">G74+K74+O74+S74</f>
        <v>101022.31999999998</v>
      </c>
      <c r="X74" s="35">
        <f ca="1">H74+L74+P74+T74</f>
        <v>491093.47000000003</v>
      </c>
      <c r="Y74" s="36">
        <f ca="1">I74+M74+Q74+U74</f>
        <v>2612561.63</v>
      </c>
    </row>
    <row r="75" spans="1:25" outlineLevel="1" x14ac:dyDescent="0.25">
      <c r="C75" s="2" t="s">
        <v>754</v>
      </c>
      <c r="F75" s="34">
        <f t="shared" ref="F75:Y75" ca="1" si="74">SUBTOTAL(9,F74:F74)</f>
        <v>646114.85</v>
      </c>
      <c r="G75" s="35">
        <f t="shared" ca="1" si="74"/>
        <v>32305.739999999994</v>
      </c>
      <c r="H75" s="35">
        <f t="shared" ca="1" si="74"/>
        <v>133637.31</v>
      </c>
      <c r="I75" s="36">
        <f t="shared" ca="1" si="74"/>
        <v>812057.89999999991</v>
      </c>
      <c r="J75" s="34">
        <f t="shared" ca="1" si="74"/>
        <v>594738.37</v>
      </c>
      <c r="K75" s="35">
        <f t="shared" ca="1" si="74"/>
        <v>29736.92</v>
      </c>
      <c r="L75" s="35">
        <f t="shared" ca="1" si="74"/>
        <v>135145.47</v>
      </c>
      <c r="M75" s="36">
        <f t="shared" ca="1" si="74"/>
        <v>759620.76</v>
      </c>
      <c r="N75" s="34">
        <f t="shared" ca="1" si="74"/>
        <v>40896.729999999952</v>
      </c>
      <c r="O75" s="35">
        <f t="shared" ca="1" si="74"/>
        <v>2044.8500000000004</v>
      </c>
      <c r="P75" s="35">
        <f t="shared" ca="1" si="74"/>
        <v>10366.16</v>
      </c>
      <c r="Q75" s="36">
        <f t="shared" ca="1" si="74"/>
        <v>53307.739999999947</v>
      </c>
      <c r="R75" s="34">
        <f t="shared" ca="1" si="74"/>
        <v>738695.89</v>
      </c>
      <c r="S75" s="35">
        <f t="shared" ca="1" si="74"/>
        <v>36934.81</v>
      </c>
      <c r="T75" s="35">
        <f t="shared" ca="1" si="74"/>
        <v>211944.53000000003</v>
      </c>
      <c r="U75" s="36">
        <f t="shared" ca="1" si="74"/>
        <v>987575.2300000001</v>
      </c>
      <c r="V75" s="34">
        <f t="shared" ca="1" si="74"/>
        <v>2020445.8399999999</v>
      </c>
      <c r="W75" s="35">
        <f t="shared" ca="1" si="74"/>
        <v>101022.31999999998</v>
      </c>
      <c r="X75" s="35">
        <f t="shared" ca="1" si="74"/>
        <v>491093.47000000003</v>
      </c>
      <c r="Y75" s="36">
        <f t="shared" ca="1" si="74"/>
        <v>2612561.63</v>
      </c>
    </row>
    <row r="76" spans="1:25" outlineLevel="2" x14ac:dyDescent="0.25">
      <c r="A76" t="s">
        <v>435</v>
      </c>
      <c r="B76" t="str">
        <f ca="1">VLOOKUP($A76,IndexLookup,2,FALSE)</f>
        <v>PCES</v>
      </c>
      <c r="C76" t="str">
        <f ca="1">VLOOKUP($B76,ParticipantLookup,2,FALSE)</f>
        <v>EnCana Corporation</v>
      </c>
      <c r="D76" t="str">
        <f ca="1">VLOOKUP($A76,IndexLookup,3,FALSE)</f>
        <v>EC01</v>
      </c>
      <c r="E76" t="str">
        <f ca="1">VLOOKUP($D76,FacilityLookup,2,FALSE)</f>
        <v>Cavalier</v>
      </c>
      <c r="F76" s="34">
        <f ca="1">IFERROR(VLOOKUP($A76,Lookup2013,53,FALSE),0)</f>
        <v>-1927982.7699999998</v>
      </c>
      <c r="G76" s="35">
        <f ca="1">IFERROR(VLOOKUP($A76,Lookup2013,54,FALSE),0)</f>
        <v>-96399.14999999998</v>
      </c>
      <c r="H76" s="35">
        <f ca="1">IFERROR(VLOOKUP($A76,Lookup2013,55,FALSE),0)</f>
        <v>-397431.56</v>
      </c>
      <c r="I76" s="36">
        <f ca="1">IFERROR(VLOOKUP($A76,Lookup2013,56,FALSE),0)</f>
        <v>-2421813.48</v>
      </c>
      <c r="J76" s="34">
        <f ca="1">IFERROR(VLOOKUP($A76,Lookup2012,53,FALSE),0)</f>
        <v>-1141544.9699999997</v>
      </c>
      <c r="K76" s="35">
        <f ca="1">IFERROR(VLOOKUP($A76,Lookup2012,54,FALSE),0)</f>
        <v>-57077.26</v>
      </c>
      <c r="L76" s="35">
        <f ca="1">IFERROR(VLOOKUP($A76,Lookup2012,55,FALSE),0)</f>
        <v>-265696.61000000004</v>
      </c>
      <c r="M76" s="36">
        <f ca="1">IFERROR(VLOOKUP($A76,Lookup2012,56,FALSE),0)</f>
        <v>-1464318.84</v>
      </c>
      <c r="N76" s="34">
        <f ca="1">IFERROR(VLOOKUP($A76,Lookup2011,53,FALSE),0)</f>
        <v>-1520014.18</v>
      </c>
      <c r="O76" s="35">
        <f ca="1">IFERROR(VLOOKUP($A76,Lookup2011,54,FALSE),0)</f>
        <v>-76000.709999999992</v>
      </c>
      <c r="P76" s="35">
        <f ca="1">IFERROR(VLOOKUP($A76,Lookup2011,55,FALSE),0)</f>
        <v>-391739.51</v>
      </c>
      <c r="Q76" s="36">
        <f ca="1">IFERROR(VLOOKUP($A76,Lookup2011,56,FALSE),0)</f>
        <v>-1987754.4</v>
      </c>
      <c r="R76" s="34">
        <f ca="1">IFERROR(VLOOKUP($A76,Lookup2010,53,FALSE),0)</f>
        <v>-1796714.1700000002</v>
      </c>
      <c r="S76" s="35">
        <f ca="1">IFERROR(VLOOKUP($A76,Lookup2010,54,FALSE),0)</f>
        <v>-89835.720000000016</v>
      </c>
      <c r="T76" s="35">
        <f ca="1">IFERROR(VLOOKUP($A76,Lookup2010,55,FALSE),0)</f>
        <v>-513466.86</v>
      </c>
      <c r="U76" s="36">
        <f ca="1">IFERROR(VLOOKUP($A76,Lookup2010,56,FALSE),0)</f>
        <v>-2400016.75</v>
      </c>
      <c r="V76" s="34">
        <f ca="1">F76+J76+N76+R76</f>
        <v>-6386256.0899999989</v>
      </c>
      <c r="W76" s="35">
        <f ca="1">G76+K76+O76+S76</f>
        <v>-319312.83999999997</v>
      </c>
      <c r="X76" s="35">
        <f ca="1">H76+L76+P76+T76</f>
        <v>-1568334.54</v>
      </c>
      <c r="Y76" s="36">
        <f ca="1">I76+M76+Q76+U76</f>
        <v>-8273903.4700000007</v>
      </c>
    </row>
    <row r="77" spans="1:25" outlineLevel="1" x14ac:dyDescent="0.25">
      <c r="C77" s="2" t="s">
        <v>755</v>
      </c>
      <c r="F77" s="34">
        <f t="shared" ref="F77:Y77" ca="1" si="75">SUBTOTAL(9,F76:F76)</f>
        <v>-1927982.7699999998</v>
      </c>
      <c r="G77" s="35">
        <f t="shared" ca="1" si="75"/>
        <v>-96399.14999999998</v>
      </c>
      <c r="H77" s="35">
        <f t="shared" ca="1" si="75"/>
        <v>-397431.56</v>
      </c>
      <c r="I77" s="36">
        <f t="shared" ca="1" si="75"/>
        <v>-2421813.48</v>
      </c>
      <c r="J77" s="34">
        <f t="shared" ca="1" si="75"/>
        <v>-1141544.9699999997</v>
      </c>
      <c r="K77" s="35">
        <f t="shared" ca="1" si="75"/>
        <v>-57077.26</v>
      </c>
      <c r="L77" s="35">
        <f t="shared" ca="1" si="75"/>
        <v>-265696.61000000004</v>
      </c>
      <c r="M77" s="36">
        <f t="shared" ca="1" si="75"/>
        <v>-1464318.84</v>
      </c>
      <c r="N77" s="34">
        <f t="shared" ca="1" si="75"/>
        <v>-1520014.18</v>
      </c>
      <c r="O77" s="35">
        <f t="shared" ca="1" si="75"/>
        <v>-76000.709999999992</v>
      </c>
      <c r="P77" s="35">
        <f t="shared" ca="1" si="75"/>
        <v>-391739.51</v>
      </c>
      <c r="Q77" s="36">
        <f t="shared" ca="1" si="75"/>
        <v>-1987754.4</v>
      </c>
      <c r="R77" s="34">
        <f t="shared" ca="1" si="75"/>
        <v>-1796714.1700000002</v>
      </c>
      <c r="S77" s="35">
        <f t="shared" ca="1" si="75"/>
        <v>-89835.720000000016</v>
      </c>
      <c r="T77" s="35">
        <f t="shared" ca="1" si="75"/>
        <v>-513466.86</v>
      </c>
      <c r="U77" s="36">
        <f t="shared" ca="1" si="75"/>
        <v>-2400016.75</v>
      </c>
      <c r="V77" s="34">
        <f t="shared" ca="1" si="75"/>
        <v>-6386256.0899999989</v>
      </c>
      <c r="W77" s="35">
        <f t="shared" ca="1" si="75"/>
        <v>-319312.83999999997</v>
      </c>
      <c r="X77" s="35">
        <f t="shared" ca="1" si="75"/>
        <v>-1568334.54</v>
      </c>
      <c r="Y77" s="36">
        <f t="shared" ca="1" si="75"/>
        <v>-8273903.4700000007</v>
      </c>
    </row>
    <row r="78" spans="1:25" outlineLevel="2" x14ac:dyDescent="0.25">
      <c r="A78" t="s">
        <v>287</v>
      </c>
      <c r="B78" t="str">
        <f ca="1">VLOOKUP($A78,IndexLookup,2,FALSE)</f>
        <v>CRR</v>
      </c>
      <c r="C78" t="str">
        <f ca="1">VLOOKUP($B78,ParticipantLookup,2,FALSE)</f>
        <v>Enel Alberta Wind Inc.</v>
      </c>
      <c r="D78" t="str">
        <f ca="1">VLOOKUP($A78,IndexLookup,3,FALSE)</f>
        <v>CRR1</v>
      </c>
      <c r="E78" t="str">
        <f ca="1">VLOOKUP($D78,FacilityLookup,2,FALSE)</f>
        <v>Castle Rock Ridge Wind Facility</v>
      </c>
      <c r="F78" s="34">
        <f ca="1">IFERROR(VLOOKUP($A78,Lookup2013,53,FALSE),0)</f>
        <v>51744.380000000005</v>
      </c>
      <c r="G78" s="35">
        <f ca="1">IFERROR(VLOOKUP($A78,Lookup2013,54,FALSE),0)</f>
        <v>2587.21</v>
      </c>
      <c r="H78" s="35">
        <f ca="1">IFERROR(VLOOKUP($A78,Lookup2013,55,FALSE),0)</f>
        <v>10511.050000000001</v>
      </c>
      <c r="I78" s="36">
        <f ca="1">IFERROR(VLOOKUP($A78,Lookup2013,56,FALSE),0)</f>
        <v>64842.639999999992</v>
      </c>
      <c r="J78" s="34">
        <f ca="1">IFERROR(VLOOKUP($A78,Lookup2012,53,FALSE),0)</f>
        <v>172722.09999999998</v>
      </c>
      <c r="K78" s="35">
        <f ca="1">IFERROR(VLOOKUP($A78,Lookup2012,54,FALSE),0)</f>
        <v>8636.1099999999988</v>
      </c>
      <c r="L78" s="35">
        <f ca="1">IFERROR(VLOOKUP($A78,Lookup2012,55,FALSE),0)</f>
        <v>38788.68</v>
      </c>
      <c r="M78" s="36">
        <f ca="1">IFERROR(VLOOKUP($A78,Lookup2012,56,FALSE),0)</f>
        <v>220146.89</v>
      </c>
      <c r="N78" s="34">
        <f ca="1">IFERROR(VLOOKUP($A78,Lookup2011,53,FALSE),0)</f>
        <v>0</v>
      </c>
      <c r="O78" s="35">
        <f ca="1">IFERROR(VLOOKUP($A78,Lookup2011,54,FALSE),0)</f>
        <v>0</v>
      </c>
      <c r="P78" s="35">
        <f ca="1">IFERROR(VLOOKUP($A78,Lookup2011,55,FALSE),0)</f>
        <v>0</v>
      </c>
      <c r="Q78" s="36">
        <f ca="1">IFERROR(VLOOKUP($A78,Lookup2011,56,FALSE),0)</f>
        <v>0</v>
      </c>
      <c r="R78" s="34">
        <f ca="1">IFERROR(VLOOKUP($A78,Lookup2010,53,FALSE),0)</f>
        <v>0</v>
      </c>
      <c r="S78" s="35">
        <f ca="1">IFERROR(VLOOKUP($A78,Lookup2010,54,FALSE),0)</f>
        <v>0</v>
      </c>
      <c r="T78" s="35">
        <f ca="1">IFERROR(VLOOKUP($A78,Lookup2010,55,FALSE),0)</f>
        <v>0</v>
      </c>
      <c r="U78" s="36">
        <f ca="1">IFERROR(VLOOKUP($A78,Lookup2010,56,FALSE),0)</f>
        <v>0</v>
      </c>
      <c r="V78" s="34">
        <f ca="1">F78+J78+N78+R78</f>
        <v>224466.47999999998</v>
      </c>
      <c r="W78" s="35">
        <f ca="1">G78+K78+O78+S78</f>
        <v>11223.32</v>
      </c>
      <c r="X78" s="35">
        <f ca="1">H78+L78+P78+T78</f>
        <v>49299.73</v>
      </c>
      <c r="Y78" s="36">
        <f ca="1">I78+M78+Q78+U78</f>
        <v>284989.53000000003</v>
      </c>
    </row>
    <row r="79" spans="1:25" outlineLevel="1" x14ac:dyDescent="0.25">
      <c r="C79" s="2" t="s">
        <v>756</v>
      </c>
      <c r="F79" s="34">
        <f t="shared" ref="F79:Y79" ca="1" si="76">SUBTOTAL(9,F78:F78)</f>
        <v>51744.380000000005</v>
      </c>
      <c r="G79" s="35">
        <f t="shared" ca="1" si="76"/>
        <v>2587.21</v>
      </c>
      <c r="H79" s="35">
        <f t="shared" ca="1" si="76"/>
        <v>10511.050000000001</v>
      </c>
      <c r="I79" s="36">
        <f t="shared" ca="1" si="76"/>
        <v>64842.639999999992</v>
      </c>
      <c r="J79" s="34">
        <f t="shared" ca="1" si="76"/>
        <v>172722.09999999998</v>
      </c>
      <c r="K79" s="35">
        <f t="shared" ca="1" si="76"/>
        <v>8636.1099999999988</v>
      </c>
      <c r="L79" s="35">
        <f t="shared" ca="1" si="76"/>
        <v>38788.68</v>
      </c>
      <c r="M79" s="36">
        <f t="shared" ca="1" si="76"/>
        <v>220146.89</v>
      </c>
      <c r="N79" s="34">
        <f t="shared" ca="1" si="76"/>
        <v>0</v>
      </c>
      <c r="O79" s="35">
        <f t="shared" ca="1" si="76"/>
        <v>0</v>
      </c>
      <c r="P79" s="35">
        <f t="shared" ca="1" si="76"/>
        <v>0</v>
      </c>
      <c r="Q79" s="36">
        <f t="shared" ca="1" si="76"/>
        <v>0</v>
      </c>
      <c r="R79" s="34">
        <f t="shared" ca="1" si="76"/>
        <v>0</v>
      </c>
      <c r="S79" s="35">
        <f t="shared" ca="1" si="76"/>
        <v>0</v>
      </c>
      <c r="T79" s="35">
        <f t="shared" ca="1" si="76"/>
        <v>0</v>
      </c>
      <c r="U79" s="36">
        <f t="shared" ca="1" si="76"/>
        <v>0</v>
      </c>
      <c r="V79" s="34">
        <f t="shared" ca="1" si="76"/>
        <v>224466.47999999998</v>
      </c>
      <c r="W79" s="35">
        <f t="shared" ca="1" si="76"/>
        <v>11223.32</v>
      </c>
      <c r="X79" s="35">
        <f t="shared" ca="1" si="76"/>
        <v>49299.73</v>
      </c>
      <c r="Y79" s="36">
        <f t="shared" ca="1" si="76"/>
        <v>284989.53000000003</v>
      </c>
    </row>
    <row r="80" spans="1:25" outlineLevel="2" x14ac:dyDescent="0.25">
      <c r="A80" t="s">
        <v>264</v>
      </c>
      <c r="B80" t="str">
        <f ca="1">VLOOKUP($A80,IndexLookup,2,FALSE)</f>
        <v>EEC</v>
      </c>
      <c r="C80" t="str">
        <f ca="1">VLOOKUP($B80,ParticipantLookup,2,FALSE)</f>
        <v>ENMAX Energy Corporation</v>
      </c>
      <c r="D80" t="str">
        <f ca="1">VLOOKUP($A80,IndexLookup,3,FALSE)</f>
        <v>AKE1</v>
      </c>
      <c r="E80" t="str">
        <f ca="1">VLOOKUP($D80,FacilityLookup,2,FALSE)</f>
        <v>McBride Lake Wind Facility</v>
      </c>
      <c r="F80" s="34">
        <f ca="1">IFERROR(VLOOKUP($A80,Lookup2013,53,FALSE),0)</f>
        <v>39083.229999999996</v>
      </c>
      <c r="G80" s="35">
        <f ca="1">IFERROR(VLOOKUP($A80,Lookup2013,54,FALSE),0)</f>
        <v>1954.18</v>
      </c>
      <c r="H80" s="35">
        <f ca="1">IFERROR(VLOOKUP($A80,Lookup2013,55,FALSE),0)</f>
        <v>7903.34</v>
      </c>
      <c r="I80" s="36">
        <f ca="1">IFERROR(VLOOKUP($A80,Lookup2013,56,FALSE),0)</f>
        <v>48940.749999999993</v>
      </c>
      <c r="J80" s="34">
        <f ca="1">IFERROR(VLOOKUP($A80,Lookup2012,53,FALSE),0)</f>
        <v>177237.88</v>
      </c>
      <c r="K80" s="35">
        <f ca="1">IFERROR(VLOOKUP($A80,Lookup2012,54,FALSE),0)</f>
        <v>8861.89</v>
      </c>
      <c r="L80" s="35">
        <f ca="1">IFERROR(VLOOKUP($A80,Lookup2012,55,FALSE),0)</f>
        <v>40731.35</v>
      </c>
      <c r="M80" s="36">
        <f ca="1">IFERROR(VLOOKUP($A80,Lookup2012,56,FALSE),0)</f>
        <v>226831.12</v>
      </c>
      <c r="N80" s="34">
        <f ca="1">IFERROR(VLOOKUP($A80,Lookup2011,53,FALSE),0)</f>
        <v>318734.71000000002</v>
      </c>
      <c r="O80" s="35">
        <f ca="1">IFERROR(VLOOKUP($A80,Lookup2011,54,FALSE),0)</f>
        <v>15936.729999999998</v>
      </c>
      <c r="P80" s="35">
        <f ca="1">IFERROR(VLOOKUP($A80,Lookup2011,55,FALSE),0)</f>
        <v>82437.919999999998</v>
      </c>
      <c r="Q80" s="36">
        <f ca="1">IFERROR(VLOOKUP($A80,Lookup2011,56,FALSE),0)</f>
        <v>417109.3600000001</v>
      </c>
      <c r="R80" s="34">
        <f ca="1">IFERROR(VLOOKUP($A80,Lookup2010,53,FALSE),0)</f>
        <v>-19943.75</v>
      </c>
      <c r="S80" s="35">
        <f ca="1">IFERROR(VLOOKUP($A80,Lookup2010,54,FALSE),0)</f>
        <v>-997.19</v>
      </c>
      <c r="T80" s="35">
        <f ca="1">IFERROR(VLOOKUP($A80,Lookup2010,55,FALSE),0)</f>
        <v>-5579.77</v>
      </c>
      <c r="U80" s="36">
        <f ca="1">IFERROR(VLOOKUP($A80,Lookup2010,56,FALSE),0)</f>
        <v>-26520.71</v>
      </c>
      <c r="V80" s="34">
        <f t="shared" ref="V80:Y83" ca="1" si="77">F80+J80+N80+R80</f>
        <v>515112.07000000007</v>
      </c>
      <c r="W80" s="35">
        <f t="shared" ca="1" si="77"/>
        <v>25755.609999999997</v>
      </c>
      <c r="X80" s="35">
        <f t="shared" ca="1" si="77"/>
        <v>125492.83999999998</v>
      </c>
      <c r="Y80" s="36">
        <f t="shared" ca="1" si="77"/>
        <v>666360.52000000014</v>
      </c>
    </row>
    <row r="81" spans="1:25" outlineLevel="2" x14ac:dyDescent="0.25">
      <c r="A81" t="s">
        <v>333</v>
      </c>
      <c r="B81" t="str">
        <f ca="1">VLOOKUP($A81,IndexLookup,2,FALSE)</f>
        <v>EEC</v>
      </c>
      <c r="C81" t="str">
        <f ca="1">VLOOKUP($B81,ParticipantLookup,2,FALSE)</f>
        <v>ENMAX Energy Corporation</v>
      </c>
      <c r="D81" t="str">
        <f ca="1">VLOOKUP($A81,IndexLookup,3,FALSE)</f>
        <v>KH1</v>
      </c>
      <c r="E81" t="str">
        <f ca="1">VLOOKUP($D81,FacilityLookup,2,FALSE)</f>
        <v>Keephills #1</v>
      </c>
      <c r="F81" s="34">
        <f ca="1">IFERROR(VLOOKUP($A81,Lookup2013,53,FALSE),0)</f>
        <v>1554882.81</v>
      </c>
      <c r="G81" s="35">
        <f ca="1">IFERROR(VLOOKUP($A81,Lookup2013,54,FALSE),0)</f>
        <v>77744.14</v>
      </c>
      <c r="H81" s="35">
        <f ca="1">IFERROR(VLOOKUP($A81,Lookup2013,55,FALSE),0)</f>
        <v>313968.74</v>
      </c>
      <c r="I81" s="36">
        <f ca="1">IFERROR(VLOOKUP($A81,Lookup2013,56,FALSE),0)</f>
        <v>1946595.6900000002</v>
      </c>
      <c r="J81" s="34">
        <f ca="1">IFERROR(VLOOKUP($A81,Lookup2012,53,FALSE),0)</f>
        <v>1715678.7200000002</v>
      </c>
      <c r="K81" s="35">
        <f ca="1">IFERROR(VLOOKUP($A81,Lookup2012,54,FALSE),0)</f>
        <v>85783.93</v>
      </c>
      <c r="L81" s="35">
        <f ca="1">IFERROR(VLOOKUP($A81,Lookup2012,55,FALSE),0)</f>
        <v>387357.35999999993</v>
      </c>
      <c r="M81" s="36">
        <f ca="1">IFERROR(VLOOKUP($A81,Lookup2012,56,FALSE),0)</f>
        <v>2188820.0100000002</v>
      </c>
      <c r="N81" s="34">
        <f ca="1">IFERROR(VLOOKUP($A81,Lookup2011,53,FALSE),0)</f>
        <v>1269005.27</v>
      </c>
      <c r="O81" s="35">
        <f ca="1">IFERROR(VLOOKUP($A81,Lookup2011,54,FALSE),0)</f>
        <v>63450.270000000004</v>
      </c>
      <c r="P81" s="35">
        <f ca="1">IFERROR(VLOOKUP($A81,Lookup2011,55,FALSE),0)</f>
        <v>327307.29000000004</v>
      </c>
      <c r="Q81" s="36">
        <f ca="1">IFERROR(VLOOKUP($A81,Lookup2011,56,FALSE),0)</f>
        <v>1659762.83</v>
      </c>
      <c r="R81" s="34">
        <f ca="1">IFERROR(VLOOKUP($A81,Lookup2010,53,FALSE),0)</f>
        <v>2901369.35</v>
      </c>
      <c r="S81" s="35">
        <f ca="1">IFERROR(VLOOKUP($A81,Lookup2010,54,FALSE),0)</f>
        <v>145068.48000000001</v>
      </c>
      <c r="T81" s="35">
        <f ca="1">IFERROR(VLOOKUP($A81,Lookup2010,55,FALSE),0)</f>
        <v>833954.02</v>
      </c>
      <c r="U81" s="36">
        <f ca="1">IFERROR(VLOOKUP($A81,Lookup2010,56,FALSE),0)</f>
        <v>3880391.8499999996</v>
      </c>
      <c r="V81" s="34">
        <f t="shared" ca="1" si="77"/>
        <v>7440936.1500000004</v>
      </c>
      <c r="W81" s="35">
        <f t="shared" ca="1" si="77"/>
        <v>372046.82000000007</v>
      </c>
      <c r="X81" s="35">
        <f t="shared" ca="1" si="77"/>
        <v>1862587.41</v>
      </c>
      <c r="Y81" s="36">
        <f t="shared" ca="1" si="77"/>
        <v>9675570.379999999</v>
      </c>
    </row>
    <row r="82" spans="1:25" outlineLevel="2" x14ac:dyDescent="0.25">
      <c r="A82" t="s">
        <v>334</v>
      </c>
      <c r="B82" t="str">
        <f ca="1">VLOOKUP($A82,IndexLookup,2,FALSE)</f>
        <v>EEC</v>
      </c>
      <c r="C82" t="str">
        <f ca="1">VLOOKUP($B82,ParticipantLookup,2,FALSE)</f>
        <v>ENMAX Energy Corporation</v>
      </c>
      <c r="D82" t="str">
        <f ca="1">VLOOKUP($A82,IndexLookup,3,FALSE)</f>
        <v>KH2</v>
      </c>
      <c r="E82" t="str">
        <f ca="1">VLOOKUP($D82,FacilityLookup,2,FALSE)</f>
        <v>Keephills #2</v>
      </c>
      <c r="F82" s="34">
        <f ca="1">IFERROR(VLOOKUP($A82,Lookup2013,53,FALSE),0)</f>
        <v>2301311.6899999995</v>
      </c>
      <c r="G82" s="35">
        <f ca="1">IFERROR(VLOOKUP($A82,Lookup2013,54,FALSE),0)</f>
        <v>115065.60000000001</v>
      </c>
      <c r="H82" s="35">
        <f ca="1">IFERROR(VLOOKUP($A82,Lookup2013,55,FALSE),0)</f>
        <v>472982.81</v>
      </c>
      <c r="I82" s="36">
        <f ca="1">IFERROR(VLOOKUP($A82,Lookup2013,56,FALSE),0)</f>
        <v>2889360.0999999996</v>
      </c>
      <c r="J82" s="34">
        <f ca="1">IFERROR(VLOOKUP($A82,Lookup2012,53,FALSE),0)</f>
        <v>2170891.4099999992</v>
      </c>
      <c r="K82" s="35">
        <f ca="1">IFERROR(VLOOKUP($A82,Lookup2012,54,FALSE),0)</f>
        <v>108544.57999999999</v>
      </c>
      <c r="L82" s="35">
        <f ca="1">IFERROR(VLOOKUP($A82,Lookup2012,55,FALSE),0)</f>
        <v>492664.5</v>
      </c>
      <c r="M82" s="36">
        <f ca="1">IFERROR(VLOOKUP($A82,Lookup2012,56,FALSE),0)</f>
        <v>2772100.4899999998</v>
      </c>
      <c r="N82" s="34">
        <f ca="1">IFERROR(VLOOKUP($A82,Lookup2011,53,FALSE),0)</f>
        <v>1172585.22</v>
      </c>
      <c r="O82" s="35">
        <f ca="1">IFERROR(VLOOKUP($A82,Lookup2011,54,FALSE),0)</f>
        <v>58629.26</v>
      </c>
      <c r="P82" s="35">
        <f ca="1">IFERROR(VLOOKUP($A82,Lookup2011,55,FALSE),0)</f>
        <v>301789.24000000005</v>
      </c>
      <c r="Q82" s="36">
        <f ca="1">IFERROR(VLOOKUP($A82,Lookup2011,56,FALSE),0)</f>
        <v>1533003.7199999997</v>
      </c>
      <c r="R82" s="34">
        <f ca="1">IFERROR(VLOOKUP($A82,Lookup2010,53,FALSE),0)</f>
        <v>2809102.1700000004</v>
      </c>
      <c r="S82" s="35">
        <f ca="1">IFERROR(VLOOKUP($A82,Lookup2010,54,FALSE),0)</f>
        <v>140455.13</v>
      </c>
      <c r="T82" s="35">
        <f ca="1">IFERROR(VLOOKUP($A82,Lookup2010,55,FALSE),0)</f>
        <v>807071.93000000017</v>
      </c>
      <c r="U82" s="36">
        <f ca="1">IFERROR(VLOOKUP($A82,Lookup2010,56,FALSE),0)</f>
        <v>3756629.23</v>
      </c>
      <c r="V82" s="34">
        <f t="shared" ca="1" si="77"/>
        <v>8453890.4899999984</v>
      </c>
      <c r="W82" s="35">
        <f t="shared" ca="1" si="77"/>
        <v>422694.57</v>
      </c>
      <c r="X82" s="35">
        <f t="shared" ca="1" si="77"/>
        <v>2074508.4800000002</v>
      </c>
      <c r="Y82" s="36">
        <f t="shared" ca="1" si="77"/>
        <v>10951093.539999999</v>
      </c>
    </row>
    <row r="83" spans="1:25" outlineLevel="2" x14ac:dyDescent="0.25">
      <c r="A83" t="s">
        <v>398</v>
      </c>
      <c r="B83" t="str">
        <f ca="1">VLOOKUP($A83,IndexLookup,2,FALSE)</f>
        <v>EEC</v>
      </c>
      <c r="C83" t="str">
        <f ca="1">VLOOKUP($B83,ParticipantLookup,2,FALSE)</f>
        <v>ENMAX Energy Corporation</v>
      </c>
      <c r="D83" t="str">
        <f ca="1">VLOOKUP($A83,IndexLookup,3,FALSE)</f>
        <v>TAB1</v>
      </c>
      <c r="E83" t="str">
        <f ca="1">VLOOKUP($D83,FacilityLookup,2,FALSE)</f>
        <v>Taber Wind Facility</v>
      </c>
      <c r="F83" s="34">
        <f ca="1">IFERROR(VLOOKUP($A83,Lookup2013,53,FALSE),0)</f>
        <v>-236940.47999999998</v>
      </c>
      <c r="G83" s="35">
        <f ca="1">IFERROR(VLOOKUP($A83,Lookup2013,54,FALSE),0)</f>
        <v>-11847.020000000002</v>
      </c>
      <c r="H83" s="35">
        <f ca="1">IFERROR(VLOOKUP($A83,Lookup2013,55,FALSE),0)</f>
        <v>-49092.509999999995</v>
      </c>
      <c r="I83" s="36">
        <f ca="1">IFERROR(VLOOKUP($A83,Lookup2013,56,FALSE),0)</f>
        <v>-297880.01</v>
      </c>
      <c r="J83" s="34">
        <f ca="1">IFERROR(VLOOKUP($A83,Lookup2012,53,FALSE),0)</f>
        <v>-49567.28</v>
      </c>
      <c r="K83" s="35">
        <f ca="1">IFERROR(VLOOKUP($A83,Lookup2012,54,FALSE),0)</f>
        <v>-2478.3500000000004</v>
      </c>
      <c r="L83" s="35">
        <f ca="1">IFERROR(VLOOKUP($A83,Lookup2012,55,FALSE),0)</f>
        <v>-11900.899999999998</v>
      </c>
      <c r="M83" s="36">
        <f ca="1">IFERROR(VLOOKUP($A83,Lookup2012,56,FALSE),0)</f>
        <v>-63946.53</v>
      </c>
      <c r="N83" s="34">
        <f ca="1">IFERROR(VLOOKUP($A83,Lookup2011,53,FALSE),0)</f>
        <v>129080.80000000002</v>
      </c>
      <c r="O83" s="35">
        <f ca="1">IFERROR(VLOOKUP($A83,Lookup2011,54,FALSE),0)</f>
        <v>6454.04</v>
      </c>
      <c r="P83" s="35">
        <f ca="1">IFERROR(VLOOKUP($A83,Lookup2011,55,FALSE),0)</f>
        <v>34052.31</v>
      </c>
      <c r="Q83" s="36">
        <f ca="1">IFERROR(VLOOKUP($A83,Lookup2011,56,FALSE),0)</f>
        <v>169587.15000000002</v>
      </c>
      <c r="R83" s="34">
        <f ca="1">IFERROR(VLOOKUP($A83,Lookup2010,53,FALSE),0)</f>
        <v>-419729.6</v>
      </c>
      <c r="S83" s="35">
        <f ca="1">IFERROR(VLOOKUP($A83,Lookup2010,54,FALSE),0)</f>
        <v>-20986.47</v>
      </c>
      <c r="T83" s="35">
        <f ca="1">IFERROR(VLOOKUP($A83,Lookup2010,55,FALSE),0)</f>
        <v>-119961.98999999999</v>
      </c>
      <c r="U83" s="36">
        <f ca="1">IFERROR(VLOOKUP($A83,Lookup2010,56,FALSE),0)</f>
        <v>-560678.05999999994</v>
      </c>
      <c r="V83" s="34">
        <f t="shared" ca="1" si="77"/>
        <v>-577156.55999999994</v>
      </c>
      <c r="W83" s="35">
        <f t="shared" ca="1" si="77"/>
        <v>-28857.800000000003</v>
      </c>
      <c r="X83" s="35">
        <f t="shared" ca="1" si="77"/>
        <v>-146903.08999999997</v>
      </c>
      <c r="Y83" s="36">
        <f t="shared" ca="1" si="77"/>
        <v>-752917.45</v>
      </c>
    </row>
    <row r="84" spans="1:25" outlineLevel="1" x14ac:dyDescent="0.25">
      <c r="C84" s="2" t="s">
        <v>757</v>
      </c>
      <c r="F84" s="34">
        <f t="shared" ref="F84:Y84" ca="1" si="78">SUBTOTAL(9,F80:F83)</f>
        <v>3658337.2499999995</v>
      </c>
      <c r="G84" s="35">
        <f t="shared" ca="1" si="78"/>
        <v>182916.9</v>
      </c>
      <c r="H84" s="35">
        <f t="shared" ca="1" si="78"/>
        <v>745762.38</v>
      </c>
      <c r="I84" s="36">
        <f t="shared" ca="1" si="78"/>
        <v>4587016.53</v>
      </c>
      <c r="J84" s="34">
        <f t="shared" ca="1" si="78"/>
        <v>4014240.7299999995</v>
      </c>
      <c r="K84" s="35">
        <f t="shared" ca="1" si="78"/>
        <v>200712.04999999996</v>
      </c>
      <c r="L84" s="35">
        <f t="shared" ca="1" si="78"/>
        <v>908852.30999999994</v>
      </c>
      <c r="M84" s="36">
        <f t="shared" ca="1" si="78"/>
        <v>5123805.09</v>
      </c>
      <c r="N84" s="34">
        <f t="shared" ca="1" si="78"/>
        <v>2889406</v>
      </c>
      <c r="O84" s="35">
        <f t="shared" ca="1" si="78"/>
        <v>144470.30000000002</v>
      </c>
      <c r="P84" s="35">
        <f t="shared" ca="1" si="78"/>
        <v>745586.76</v>
      </c>
      <c r="Q84" s="36">
        <f t="shared" ca="1" si="78"/>
        <v>3779463.06</v>
      </c>
      <c r="R84" s="34">
        <f t="shared" ca="1" si="78"/>
        <v>5270798.1700000009</v>
      </c>
      <c r="S84" s="35">
        <f t="shared" ca="1" si="78"/>
        <v>263539.95000000007</v>
      </c>
      <c r="T84" s="35">
        <f t="shared" ca="1" si="78"/>
        <v>1515484.1900000002</v>
      </c>
      <c r="U84" s="36">
        <f t="shared" ca="1" si="78"/>
        <v>7049822.3099999996</v>
      </c>
      <c r="V84" s="34">
        <f t="shared" ca="1" si="78"/>
        <v>15832782.149999999</v>
      </c>
      <c r="W84" s="35">
        <f t="shared" ca="1" si="78"/>
        <v>791639.2</v>
      </c>
      <c r="X84" s="35">
        <f t="shared" ca="1" si="78"/>
        <v>3915685.6400000006</v>
      </c>
      <c r="Y84" s="36">
        <f t="shared" ca="1" si="78"/>
        <v>20540106.989999998</v>
      </c>
    </row>
    <row r="85" spans="1:25" outlineLevel="2" x14ac:dyDescent="0.25">
      <c r="A85" t="s">
        <v>307</v>
      </c>
      <c r="B85" t="str">
        <f ca="1">VLOOKUP($A85,IndexLookup,2,FALSE)</f>
        <v>EEMI</v>
      </c>
      <c r="C85" t="str">
        <f ca="1">VLOOKUP($B85,ParticipantLookup,2,FALSE)</f>
        <v>ENMAX Energy Marketing Inc.</v>
      </c>
      <c r="D85" t="str">
        <f ca="1">VLOOKUP($A85,IndexLookup,3,FALSE)</f>
        <v>BCHEXP</v>
      </c>
      <c r="E85" t="str">
        <f ca="1">VLOOKUP($D85,FacilityLookup,2,FALSE)</f>
        <v>Alberta-BC Intertie - Export</v>
      </c>
      <c r="F85" s="34">
        <f ca="1">IFERROR(VLOOKUP($A85,Lookup2013,53,FALSE),0)</f>
        <v>0</v>
      </c>
      <c r="G85" s="35">
        <f ca="1">IFERROR(VLOOKUP($A85,Lookup2013,54,FALSE),0)</f>
        <v>0</v>
      </c>
      <c r="H85" s="35">
        <f ca="1">IFERROR(VLOOKUP($A85,Lookup2013,55,FALSE),0)</f>
        <v>0</v>
      </c>
      <c r="I85" s="36">
        <f ca="1">IFERROR(VLOOKUP($A85,Lookup2013,56,FALSE),0)</f>
        <v>0</v>
      </c>
      <c r="J85" s="34">
        <f ca="1">IFERROR(VLOOKUP($A85,Lookup2012,53,FALSE),0)</f>
        <v>0</v>
      </c>
      <c r="K85" s="35">
        <f ca="1">IFERROR(VLOOKUP($A85,Lookup2012,54,FALSE),0)</f>
        <v>0</v>
      </c>
      <c r="L85" s="35">
        <f ca="1">IFERROR(VLOOKUP($A85,Lookup2012,55,FALSE),0)</f>
        <v>0</v>
      </c>
      <c r="M85" s="36">
        <f ca="1">IFERROR(VLOOKUP($A85,Lookup2012,56,FALSE),0)</f>
        <v>0</v>
      </c>
      <c r="N85" s="34">
        <f ca="1">IFERROR(VLOOKUP($A85,Lookup2011,53,FALSE),0)</f>
        <v>-4.7400000000000038</v>
      </c>
      <c r="O85" s="35">
        <f ca="1">IFERROR(VLOOKUP($A85,Lookup2011,54,FALSE),0)</f>
        <v>-0.24</v>
      </c>
      <c r="P85" s="35">
        <f ca="1">IFERROR(VLOOKUP($A85,Lookup2011,55,FALSE),0)</f>
        <v>-1.2</v>
      </c>
      <c r="Q85" s="36">
        <f ca="1">IFERROR(VLOOKUP($A85,Lookup2011,56,FALSE),0)</f>
        <v>-6.1800000000000042</v>
      </c>
      <c r="R85" s="34">
        <f ca="1">IFERROR(VLOOKUP($A85,Lookup2010,53,FALSE),0)</f>
        <v>56.309999999999995</v>
      </c>
      <c r="S85" s="35">
        <f ca="1">IFERROR(VLOOKUP($A85,Lookup2010,54,FALSE),0)</f>
        <v>2.8099999999999987</v>
      </c>
      <c r="T85" s="35">
        <f ca="1">IFERROR(VLOOKUP($A85,Lookup2010,55,FALSE),0)</f>
        <v>17.529999999999998</v>
      </c>
      <c r="U85" s="36">
        <f ca="1">IFERROR(VLOOKUP($A85,Lookup2010,56,FALSE),0)</f>
        <v>76.649999999999977</v>
      </c>
      <c r="V85" s="34">
        <f t="shared" ref="V85:Y86" ca="1" si="79">F85+J85+N85+R85</f>
        <v>51.569999999999993</v>
      </c>
      <c r="W85" s="35">
        <f t="shared" ca="1" si="79"/>
        <v>2.5699999999999985</v>
      </c>
      <c r="X85" s="35">
        <f t="shared" ca="1" si="79"/>
        <v>16.329999999999998</v>
      </c>
      <c r="Y85" s="36">
        <f t="shared" ca="1" si="79"/>
        <v>70.46999999999997</v>
      </c>
    </row>
    <row r="86" spans="1:25" outlineLevel="2" x14ac:dyDescent="0.25">
      <c r="A86" t="s">
        <v>306</v>
      </c>
      <c r="B86" t="str">
        <f ca="1">VLOOKUP($A86,IndexLookup,2,FALSE)</f>
        <v>EEMI</v>
      </c>
      <c r="C86" t="str">
        <f ca="1">VLOOKUP($B86,ParticipantLookup,2,FALSE)</f>
        <v>ENMAX Energy Marketing Inc.</v>
      </c>
      <c r="D86" t="str">
        <f ca="1">VLOOKUP($A86,IndexLookup,3,FALSE)</f>
        <v>BCHIMP</v>
      </c>
      <c r="E86" t="str">
        <f ca="1">VLOOKUP($D86,FacilityLookup,2,FALSE)</f>
        <v>Alberta-BC Intertie - Import</v>
      </c>
      <c r="F86" s="34">
        <f ca="1">IFERROR(VLOOKUP($A86,Lookup2013,53,FALSE),0)</f>
        <v>-503618.93</v>
      </c>
      <c r="G86" s="35">
        <f ca="1">IFERROR(VLOOKUP($A86,Lookup2013,54,FALSE),0)</f>
        <v>-25180.959999999999</v>
      </c>
      <c r="H86" s="35">
        <f ca="1">IFERROR(VLOOKUP($A86,Lookup2013,55,FALSE),0)</f>
        <v>-104000.46</v>
      </c>
      <c r="I86" s="36">
        <f ca="1">IFERROR(VLOOKUP($A86,Lookup2013,56,FALSE),0)</f>
        <v>-632800.34999999986</v>
      </c>
      <c r="J86" s="34">
        <f ca="1">IFERROR(VLOOKUP($A86,Lookup2012,53,FALSE),0)</f>
        <v>-480030.62</v>
      </c>
      <c r="K86" s="35">
        <f ca="1">IFERROR(VLOOKUP($A86,Lookup2012,54,FALSE),0)</f>
        <v>-24001.539999999994</v>
      </c>
      <c r="L86" s="35">
        <f ca="1">IFERROR(VLOOKUP($A86,Lookup2012,55,FALSE),0)</f>
        <v>-112728.87999999998</v>
      </c>
      <c r="M86" s="36">
        <f ca="1">IFERROR(VLOOKUP($A86,Lookup2012,56,FALSE),0)</f>
        <v>-616761.04000000015</v>
      </c>
      <c r="N86" s="34">
        <f ca="1">IFERROR(VLOOKUP($A86,Lookup2011,53,FALSE),0)</f>
        <v>-15.189999999999998</v>
      </c>
      <c r="O86" s="35">
        <f ca="1">IFERROR(VLOOKUP($A86,Lookup2011,54,FALSE),0)</f>
        <v>-0.76</v>
      </c>
      <c r="P86" s="35">
        <f ca="1">IFERROR(VLOOKUP($A86,Lookup2011,55,FALSE),0)</f>
        <v>-3.76</v>
      </c>
      <c r="Q86" s="36">
        <f ca="1">IFERROR(VLOOKUP($A86,Lookup2011,56,FALSE),0)</f>
        <v>-19.709999999999997</v>
      </c>
      <c r="R86" s="34">
        <f ca="1">IFERROR(VLOOKUP($A86,Lookup2010,53,FALSE),0)</f>
        <v>-7257.69</v>
      </c>
      <c r="S86" s="35">
        <f ca="1">IFERROR(VLOOKUP($A86,Lookup2010,54,FALSE),0)</f>
        <v>-362.9</v>
      </c>
      <c r="T86" s="35">
        <f ca="1">IFERROR(VLOOKUP($A86,Lookup2010,55,FALSE),0)</f>
        <v>-2074.6699999999996</v>
      </c>
      <c r="U86" s="36">
        <f ca="1">IFERROR(VLOOKUP($A86,Lookup2010,56,FALSE),0)</f>
        <v>-9695.26</v>
      </c>
      <c r="V86" s="34">
        <f t="shared" ca="1" si="79"/>
        <v>-990922.42999999993</v>
      </c>
      <c r="W86" s="35">
        <f t="shared" ca="1" si="79"/>
        <v>-49546.159999999996</v>
      </c>
      <c r="X86" s="35">
        <f t="shared" ca="1" si="79"/>
        <v>-218807.77</v>
      </c>
      <c r="Y86" s="36">
        <f t="shared" ca="1" si="79"/>
        <v>-1259276.3600000001</v>
      </c>
    </row>
    <row r="87" spans="1:25" outlineLevel="1" x14ac:dyDescent="0.25">
      <c r="C87" s="2" t="s">
        <v>758</v>
      </c>
      <c r="F87" s="34">
        <f t="shared" ref="F87:Y87" ca="1" si="80">SUBTOTAL(9,F85:F86)</f>
        <v>-503618.93</v>
      </c>
      <c r="G87" s="35">
        <f t="shared" ca="1" si="80"/>
        <v>-25180.959999999999</v>
      </c>
      <c r="H87" s="35">
        <f t="shared" ca="1" si="80"/>
        <v>-104000.46</v>
      </c>
      <c r="I87" s="36">
        <f t="shared" ca="1" si="80"/>
        <v>-632800.34999999986</v>
      </c>
      <c r="J87" s="34">
        <f t="shared" ca="1" si="80"/>
        <v>-480030.62</v>
      </c>
      <c r="K87" s="35">
        <f t="shared" ca="1" si="80"/>
        <v>-24001.539999999994</v>
      </c>
      <c r="L87" s="35">
        <f t="shared" ca="1" si="80"/>
        <v>-112728.87999999998</v>
      </c>
      <c r="M87" s="36">
        <f t="shared" ca="1" si="80"/>
        <v>-616761.04000000015</v>
      </c>
      <c r="N87" s="34">
        <f t="shared" ca="1" si="80"/>
        <v>-19.93</v>
      </c>
      <c r="O87" s="35">
        <f t="shared" ca="1" si="80"/>
        <v>-1</v>
      </c>
      <c r="P87" s="35">
        <f t="shared" ca="1" si="80"/>
        <v>-4.96</v>
      </c>
      <c r="Q87" s="36">
        <f t="shared" ca="1" si="80"/>
        <v>-25.89</v>
      </c>
      <c r="R87" s="34">
        <f t="shared" ca="1" si="80"/>
        <v>-7201.3799999999992</v>
      </c>
      <c r="S87" s="35">
        <f t="shared" ca="1" si="80"/>
        <v>-360.09</v>
      </c>
      <c r="T87" s="35">
        <f t="shared" ca="1" si="80"/>
        <v>-2057.1399999999994</v>
      </c>
      <c r="U87" s="36">
        <f t="shared" ca="1" si="80"/>
        <v>-9618.61</v>
      </c>
      <c r="V87" s="34">
        <f t="shared" ca="1" si="80"/>
        <v>-990870.86</v>
      </c>
      <c r="W87" s="35">
        <f t="shared" ca="1" si="80"/>
        <v>-49543.59</v>
      </c>
      <c r="X87" s="35">
        <f t="shared" ca="1" si="80"/>
        <v>-218791.44</v>
      </c>
      <c r="Y87" s="36">
        <f t="shared" ca="1" si="80"/>
        <v>-1259205.8900000001</v>
      </c>
    </row>
    <row r="88" spans="1:25" outlineLevel="2" x14ac:dyDescent="0.25">
      <c r="A88" t="s">
        <v>288</v>
      </c>
      <c r="B88" t="str">
        <f ca="1">VLOOKUP($A88,IndexLookup,2,FALSE)</f>
        <v>EGPI</v>
      </c>
      <c r="C88" t="str">
        <f ca="1">VLOOKUP($B88,ParticipantLookup,2,FALSE)</f>
        <v>ENMAX Generation Portfolio Inc.</v>
      </c>
      <c r="D88" t="str">
        <f ca="1">VLOOKUP($A88,IndexLookup,3,FALSE)</f>
        <v>CRS1</v>
      </c>
      <c r="E88" t="str">
        <f ca="1">VLOOKUP($D88,FacilityLookup,2,FALSE)</f>
        <v>Crossfield Energy Centre #1</v>
      </c>
      <c r="F88" s="34">
        <f ca="1">IFERROR(VLOOKUP($A88,Lookup2013,53,FALSE),0)</f>
        <v>357341.30000000005</v>
      </c>
      <c r="G88" s="35">
        <f ca="1">IFERROR(VLOOKUP($A88,Lookup2013,54,FALSE),0)</f>
        <v>17867.050000000003</v>
      </c>
      <c r="H88" s="35">
        <f ca="1">IFERROR(VLOOKUP($A88,Lookup2013,55,FALSE),0)</f>
        <v>73504.63</v>
      </c>
      <c r="I88" s="36">
        <f ca="1">IFERROR(VLOOKUP($A88,Lookup2013,56,FALSE),0)</f>
        <v>448712.98000000004</v>
      </c>
      <c r="J88" s="34">
        <f ca="1">IFERROR(VLOOKUP($A88,Lookup2012,53,FALSE),0)</f>
        <v>255081.67999999996</v>
      </c>
      <c r="K88" s="35">
        <f ca="1">IFERROR(VLOOKUP($A88,Lookup2012,54,FALSE),0)</f>
        <v>12754.089999999998</v>
      </c>
      <c r="L88" s="35">
        <f ca="1">IFERROR(VLOOKUP($A88,Lookup2012,55,FALSE),0)</f>
        <v>58503.569999999992</v>
      </c>
      <c r="M88" s="36">
        <f ca="1">IFERROR(VLOOKUP($A88,Lookup2012,56,FALSE),0)</f>
        <v>326339.34000000003</v>
      </c>
      <c r="N88" s="34">
        <f ca="1">IFERROR(VLOOKUP($A88,Lookup2011,53,FALSE),0)</f>
        <v>566000.59</v>
      </c>
      <c r="O88" s="35">
        <f ca="1">IFERROR(VLOOKUP($A88,Lookup2011,54,FALSE),0)</f>
        <v>28300.04</v>
      </c>
      <c r="P88" s="35">
        <f ca="1">IFERROR(VLOOKUP($A88,Lookup2011,55,FALSE),0)</f>
        <v>147458.57</v>
      </c>
      <c r="Q88" s="36">
        <f ca="1">IFERROR(VLOOKUP($A88,Lookup2011,56,FALSE),0)</f>
        <v>741759.2</v>
      </c>
      <c r="R88" s="34">
        <f ca="1">IFERROR(VLOOKUP($A88,Lookup2010,53,FALSE),0)</f>
        <v>3044.5199999999968</v>
      </c>
      <c r="S88" s="35">
        <f ca="1">IFERROR(VLOOKUP($A88,Lookup2010,54,FALSE),0)</f>
        <v>152.23999999999995</v>
      </c>
      <c r="T88" s="35">
        <f ca="1">IFERROR(VLOOKUP($A88,Lookup2010,55,FALSE),0)</f>
        <v>955.70000000000039</v>
      </c>
      <c r="U88" s="36">
        <f ca="1">IFERROR(VLOOKUP($A88,Lookup2010,56,FALSE),0)</f>
        <v>4152.4600000000009</v>
      </c>
      <c r="V88" s="34">
        <f t="shared" ref="V88:Y90" ca="1" si="81">F88+J88+N88+R88</f>
        <v>1181468.0899999999</v>
      </c>
      <c r="W88" s="35">
        <f t="shared" ca="1" si="81"/>
        <v>59073.42</v>
      </c>
      <c r="X88" s="35">
        <f t="shared" ca="1" si="81"/>
        <v>280422.47000000003</v>
      </c>
      <c r="Y88" s="36">
        <f t="shared" ca="1" si="81"/>
        <v>1520963.98</v>
      </c>
    </row>
    <row r="89" spans="1:25" outlineLevel="2" x14ac:dyDescent="0.25">
      <c r="A89" t="s">
        <v>289</v>
      </c>
      <c r="B89" t="str">
        <f ca="1">VLOOKUP($A89,IndexLookup,2,FALSE)</f>
        <v>EGPI</v>
      </c>
      <c r="C89" t="str">
        <f ca="1">VLOOKUP($B89,ParticipantLookup,2,FALSE)</f>
        <v>ENMAX Generation Portfolio Inc.</v>
      </c>
      <c r="D89" t="str">
        <f ca="1">VLOOKUP($A89,IndexLookup,3,FALSE)</f>
        <v>CRS2</v>
      </c>
      <c r="E89" t="str">
        <f ca="1">VLOOKUP($D89,FacilityLookup,2,FALSE)</f>
        <v>Crossfield Energy Centre #2</v>
      </c>
      <c r="F89" s="34">
        <f ca="1">IFERROR(VLOOKUP($A89,Lookup2013,53,FALSE),0)</f>
        <v>394953.56</v>
      </c>
      <c r="G89" s="35">
        <f ca="1">IFERROR(VLOOKUP($A89,Lookup2013,54,FALSE),0)</f>
        <v>19747.68</v>
      </c>
      <c r="H89" s="35">
        <f ca="1">IFERROR(VLOOKUP($A89,Lookup2013,55,FALSE),0)</f>
        <v>81318.94</v>
      </c>
      <c r="I89" s="36">
        <f ca="1">IFERROR(VLOOKUP($A89,Lookup2013,56,FALSE),0)</f>
        <v>496020.17999999993</v>
      </c>
      <c r="J89" s="34">
        <f ca="1">IFERROR(VLOOKUP($A89,Lookup2012,53,FALSE),0)</f>
        <v>271737.90000000002</v>
      </c>
      <c r="K89" s="35">
        <f ca="1">IFERROR(VLOOKUP($A89,Lookup2012,54,FALSE),0)</f>
        <v>13586.9</v>
      </c>
      <c r="L89" s="35">
        <f ca="1">IFERROR(VLOOKUP($A89,Lookup2012,55,FALSE),0)</f>
        <v>62245.549999999996</v>
      </c>
      <c r="M89" s="36">
        <f ca="1">IFERROR(VLOOKUP($A89,Lookup2012,56,FALSE),0)</f>
        <v>347570.35</v>
      </c>
      <c r="N89" s="34">
        <f ca="1">IFERROR(VLOOKUP($A89,Lookup2011,53,FALSE),0)</f>
        <v>565774.51</v>
      </c>
      <c r="O89" s="35">
        <f ca="1">IFERROR(VLOOKUP($A89,Lookup2011,54,FALSE),0)</f>
        <v>28288.73</v>
      </c>
      <c r="P89" s="35">
        <f ca="1">IFERROR(VLOOKUP($A89,Lookup2011,55,FALSE),0)</f>
        <v>147506.33999999997</v>
      </c>
      <c r="Q89" s="36">
        <f ca="1">IFERROR(VLOOKUP($A89,Lookup2011,56,FALSE),0)</f>
        <v>741569.58</v>
      </c>
      <c r="R89" s="34">
        <f ca="1">IFERROR(VLOOKUP($A89,Lookup2010,53,FALSE),0)</f>
        <v>430.68999999999778</v>
      </c>
      <c r="S89" s="35">
        <f ca="1">IFERROR(VLOOKUP($A89,Lookup2010,54,FALSE),0)</f>
        <v>21.539999999999992</v>
      </c>
      <c r="T89" s="35">
        <f ca="1">IFERROR(VLOOKUP($A89,Lookup2010,55,FALSE),0)</f>
        <v>205.04000000000008</v>
      </c>
      <c r="U89" s="36">
        <f ca="1">IFERROR(VLOOKUP($A89,Lookup2010,56,FALSE),0)</f>
        <v>657.26999999999862</v>
      </c>
      <c r="V89" s="34">
        <f t="shared" ca="1" si="81"/>
        <v>1232896.6599999999</v>
      </c>
      <c r="W89" s="35">
        <f t="shared" ca="1" si="81"/>
        <v>61644.85</v>
      </c>
      <c r="X89" s="35">
        <f t="shared" ca="1" si="81"/>
        <v>291275.86999999994</v>
      </c>
      <c r="Y89" s="36">
        <f t="shared" ca="1" si="81"/>
        <v>1585817.38</v>
      </c>
    </row>
    <row r="90" spans="1:25" outlineLevel="2" x14ac:dyDescent="0.25">
      <c r="A90" t="s">
        <v>290</v>
      </c>
      <c r="B90" t="str">
        <f ca="1">VLOOKUP($A90,IndexLookup,2,FALSE)</f>
        <v>EGPI</v>
      </c>
      <c r="C90" t="str">
        <f ca="1">VLOOKUP($B90,ParticipantLookup,2,FALSE)</f>
        <v>ENMAX Generation Portfolio Inc.</v>
      </c>
      <c r="D90" t="str">
        <f ca="1">VLOOKUP($A90,IndexLookup,3,FALSE)</f>
        <v>CRS3</v>
      </c>
      <c r="E90" t="str">
        <f ca="1">VLOOKUP($D90,FacilityLookup,2,FALSE)</f>
        <v>Crossfield Energy Centre #3</v>
      </c>
      <c r="F90" s="34">
        <f ca="1">IFERROR(VLOOKUP($A90,Lookup2013,53,FALSE),0)</f>
        <v>379034.92</v>
      </c>
      <c r="G90" s="35">
        <f ca="1">IFERROR(VLOOKUP($A90,Lookup2013,54,FALSE),0)</f>
        <v>18951.75</v>
      </c>
      <c r="H90" s="35">
        <f ca="1">IFERROR(VLOOKUP($A90,Lookup2013,55,FALSE),0)</f>
        <v>78101.349999999991</v>
      </c>
      <c r="I90" s="36">
        <f ca="1">IFERROR(VLOOKUP($A90,Lookup2013,56,FALSE),0)</f>
        <v>476088.02000000008</v>
      </c>
      <c r="J90" s="34">
        <f ca="1">IFERROR(VLOOKUP($A90,Lookup2012,53,FALSE),0)</f>
        <v>248135.52000000002</v>
      </c>
      <c r="K90" s="35">
        <f ca="1">IFERROR(VLOOKUP($A90,Lookup2012,54,FALSE),0)</f>
        <v>12406.79</v>
      </c>
      <c r="L90" s="35">
        <f ca="1">IFERROR(VLOOKUP($A90,Lookup2012,55,FALSE),0)</f>
        <v>57106.890000000007</v>
      </c>
      <c r="M90" s="36">
        <f ca="1">IFERROR(VLOOKUP($A90,Lookup2012,56,FALSE),0)</f>
        <v>317649.19999999995</v>
      </c>
      <c r="N90" s="34">
        <f ca="1">IFERROR(VLOOKUP($A90,Lookup2011,53,FALSE),0)</f>
        <v>576970.1100000001</v>
      </c>
      <c r="O90" s="35">
        <f ca="1">IFERROR(VLOOKUP($A90,Lookup2011,54,FALSE),0)</f>
        <v>28848.49</v>
      </c>
      <c r="P90" s="35">
        <f ca="1">IFERROR(VLOOKUP($A90,Lookup2011,55,FALSE),0)</f>
        <v>150335.62</v>
      </c>
      <c r="Q90" s="36">
        <f ca="1">IFERROR(VLOOKUP($A90,Lookup2011,56,FALSE),0)</f>
        <v>756154.22000000009</v>
      </c>
      <c r="R90" s="34">
        <f ca="1">IFERROR(VLOOKUP($A90,Lookup2010,53,FALSE),0)</f>
        <v>-22818.25</v>
      </c>
      <c r="S90" s="35">
        <f ca="1">IFERROR(VLOOKUP($A90,Lookup2010,54,FALSE),0)</f>
        <v>-1140.9099999999999</v>
      </c>
      <c r="T90" s="35">
        <f ca="1">IFERROR(VLOOKUP($A90,Lookup2010,55,FALSE),0)</f>
        <v>-6420.4900000000016</v>
      </c>
      <c r="U90" s="36">
        <f ca="1">IFERROR(VLOOKUP($A90,Lookup2010,56,FALSE),0)</f>
        <v>-30379.65</v>
      </c>
      <c r="V90" s="34">
        <f t="shared" ca="1" si="81"/>
        <v>1181322.3</v>
      </c>
      <c r="W90" s="35">
        <f t="shared" ca="1" si="81"/>
        <v>59066.119999999995</v>
      </c>
      <c r="X90" s="35">
        <f t="shared" ca="1" si="81"/>
        <v>279123.37</v>
      </c>
      <c r="Y90" s="36">
        <f t="shared" ca="1" si="81"/>
        <v>1519511.79</v>
      </c>
    </row>
    <row r="91" spans="1:25" outlineLevel="1" x14ac:dyDescent="0.25">
      <c r="C91" s="2" t="s">
        <v>759</v>
      </c>
      <c r="F91" s="34">
        <f t="shared" ref="F91:Y91" ca="1" si="82">SUBTOTAL(9,F88:F90)</f>
        <v>1131329.78</v>
      </c>
      <c r="G91" s="35">
        <f t="shared" ca="1" si="82"/>
        <v>56566.48</v>
      </c>
      <c r="H91" s="35">
        <f t="shared" ca="1" si="82"/>
        <v>232924.91999999998</v>
      </c>
      <c r="I91" s="36">
        <f t="shared" ca="1" si="82"/>
        <v>1420821.18</v>
      </c>
      <c r="J91" s="34">
        <f t="shared" ca="1" si="82"/>
        <v>774955.1</v>
      </c>
      <c r="K91" s="35">
        <f t="shared" ca="1" si="82"/>
        <v>38747.78</v>
      </c>
      <c r="L91" s="35">
        <f t="shared" ca="1" si="82"/>
        <v>177856.01</v>
      </c>
      <c r="M91" s="36">
        <f t="shared" ca="1" si="82"/>
        <v>991558.8899999999</v>
      </c>
      <c r="N91" s="34">
        <f t="shared" ca="1" si="82"/>
        <v>1708745.2100000002</v>
      </c>
      <c r="O91" s="35">
        <f t="shared" ca="1" si="82"/>
        <v>85437.260000000009</v>
      </c>
      <c r="P91" s="35">
        <f t="shared" ca="1" si="82"/>
        <v>445300.52999999997</v>
      </c>
      <c r="Q91" s="36">
        <f t="shared" ca="1" si="82"/>
        <v>2239483</v>
      </c>
      <c r="R91" s="34">
        <f t="shared" ca="1" si="82"/>
        <v>-19343.040000000005</v>
      </c>
      <c r="S91" s="35">
        <f t="shared" ca="1" si="82"/>
        <v>-967.12999999999988</v>
      </c>
      <c r="T91" s="35">
        <f t="shared" ca="1" si="82"/>
        <v>-5259.7500000000009</v>
      </c>
      <c r="U91" s="36">
        <f t="shared" ca="1" si="82"/>
        <v>-25569.920000000002</v>
      </c>
      <c r="V91" s="34">
        <f t="shared" ca="1" si="82"/>
        <v>3595687.05</v>
      </c>
      <c r="W91" s="35">
        <f t="shared" ca="1" si="82"/>
        <v>179784.38999999998</v>
      </c>
      <c r="X91" s="35">
        <f t="shared" ca="1" si="82"/>
        <v>850821.71</v>
      </c>
      <c r="Y91" s="36">
        <f t="shared" ca="1" si="82"/>
        <v>4626293.1500000004</v>
      </c>
    </row>
    <row r="92" spans="1:25" outlineLevel="2" x14ac:dyDescent="0.25">
      <c r="A92" t="s">
        <v>717</v>
      </c>
      <c r="B92" t="str">
        <f ca="1">VLOOKUP($A92,IndexLookup,2,FALSE)</f>
        <v>ENMP</v>
      </c>
      <c r="C92" t="str">
        <f ca="1">VLOOKUP($B92,ParticipantLookup,2,FALSE)</f>
        <v>ENMAX PPA Management Inc.</v>
      </c>
      <c r="D92" t="str">
        <f ca="1">VLOOKUP($A92,IndexLookup,3,FALSE)</f>
        <v>BR3</v>
      </c>
      <c r="E92" t="str">
        <f ca="1">VLOOKUP($D92,FacilityLookup,2,FALSE)</f>
        <v>Battle River #3</v>
      </c>
      <c r="F92" s="34">
        <f ca="1">IFERROR(VLOOKUP($A92,Lookup2013,53,FALSE),0)</f>
        <v>1203474.3099999998</v>
      </c>
      <c r="G92" s="35">
        <f ca="1">IFERROR(VLOOKUP($A92,Lookup2013,54,FALSE),0)</f>
        <v>60173.729999999996</v>
      </c>
      <c r="H92" s="35">
        <f ca="1">IFERROR(VLOOKUP($A92,Lookup2013,55,FALSE),0)</f>
        <v>246953.82999999996</v>
      </c>
      <c r="I92" s="36">
        <f ca="1">IFERROR(VLOOKUP($A92,Lookup2013,56,FALSE),0)</f>
        <v>1510601.8699999999</v>
      </c>
      <c r="J92" s="34">
        <f ca="1">IFERROR(VLOOKUP($A92,Lookup2012,53,FALSE),0)</f>
        <v>1086301.2399999998</v>
      </c>
      <c r="K92" s="35">
        <f ca="1">IFERROR(VLOOKUP($A92,Lookup2012,54,FALSE),0)</f>
        <v>54315.08</v>
      </c>
      <c r="L92" s="35">
        <f ca="1">IFERROR(VLOOKUP($A92,Lookup2012,55,FALSE),0)</f>
        <v>248037.47</v>
      </c>
      <c r="M92" s="36">
        <f ca="1">IFERROR(VLOOKUP($A92,Lookup2012,56,FALSE),0)</f>
        <v>1388653.7899999996</v>
      </c>
      <c r="N92" s="34">
        <f ca="1">IFERROR(VLOOKUP($A92,Lookup2011,53,FALSE),0)</f>
        <v>2758166.87</v>
      </c>
      <c r="O92" s="35">
        <f ca="1">IFERROR(VLOOKUP($A92,Lookup2011,54,FALSE),0)</f>
        <v>137908.34999999998</v>
      </c>
      <c r="P92" s="35">
        <f ca="1">IFERROR(VLOOKUP($A92,Lookup2011,55,FALSE),0)</f>
        <v>719647.35000000009</v>
      </c>
      <c r="Q92" s="36">
        <f ca="1">IFERROR(VLOOKUP($A92,Lookup2011,56,FALSE),0)</f>
        <v>3615722.5699999994</v>
      </c>
      <c r="R92" s="34">
        <f ca="1">IFERROR(VLOOKUP($A92,Lookup2010,53,FALSE),0)</f>
        <v>-11638.680000000018</v>
      </c>
      <c r="S92" s="35">
        <f ca="1">IFERROR(VLOOKUP($A92,Lookup2010,54,FALSE),0)</f>
        <v>-581.92999999999984</v>
      </c>
      <c r="T92" s="35">
        <f ca="1">IFERROR(VLOOKUP($A92,Lookup2010,55,FALSE),0)</f>
        <v>-2423.9800000000005</v>
      </c>
      <c r="U92" s="36">
        <f ca="1">IFERROR(VLOOKUP($A92,Lookup2010,56,FALSE),0)</f>
        <v>-14644.590000000026</v>
      </c>
      <c r="V92" s="34">
        <f t="shared" ref="V92:Y94" ca="1" si="83">F92+J92+N92+R92</f>
        <v>5036303.74</v>
      </c>
      <c r="W92" s="35">
        <f t="shared" ca="1" si="83"/>
        <v>251815.22999999998</v>
      </c>
      <c r="X92" s="35">
        <f t="shared" ca="1" si="83"/>
        <v>1212214.67</v>
      </c>
      <c r="Y92" s="36">
        <f t="shared" ca="1" si="83"/>
        <v>6500333.6399999987</v>
      </c>
    </row>
    <row r="93" spans="1:25" outlineLevel="2" x14ac:dyDescent="0.25">
      <c r="A93" t="s">
        <v>718</v>
      </c>
      <c r="B93" t="str">
        <f ca="1">VLOOKUP($A93,IndexLookup,2,FALSE)</f>
        <v>ENMP</v>
      </c>
      <c r="C93" t="str">
        <f ca="1">VLOOKUP($B93,ParticipantLookup,2,FALSE)</f>
        <v>ENMAX PPA Management Inc.</v>
      </c>
      <c r="D93" t="str">
        <f ca="1">VLOOKUP($A93,IndexLookup,3,FALSE)</f>
        <v>BR4</v>
      </c>
      <c r="E93" t="str">
        <f ca="1">VLOOKUP($D93,FacilityLookup,2,FALSE)</f>
        <v>Battle River #4</v>
      </c>
      <c r="F93" s="34">
        <f ca="1">IFERROR(VLOOKUP($A93,Lookup2013,53,FALSE),0)</f>
        <v>1876672.5999999996</v>
      </c>
      <c r="G93" s="35">
        <f ca="1">IFERROR(VLOOKUP($A93,Lookup2013,54,FALSE),0)</f>
        <v>93833.63</v>
      </c>
      <c r="H93" s="35">
        <f ca="1">IFERROR(VLOOKUP($A93,Lookup2013,55,FALSE),0)</f>
        <v>388887.24000000005</v>
      </c>
      <c r="I93" s="36">
        <f ca="1">IFERROR(VLOOKUP($A93,Lookup2013,56,FALSE),0)</f>
        <v>2359393.4700000002</v>
      </c>
      <c r="J93" s="34">
        <f ca="1">IFERROR(VLOOKUP($A93,Lookup2012,53,FALSE),0)</f>
        <v>1094045.0300000003</v>
      </c>
      <c r="K93" s="35">
        <f ca="1">IFERROR(VLOOKUP($A93,Lookup2012,54,FALSE),0)</f>
        <v>54702.26999999999</v>
      </c>
      <c r="L93" s="35">
        <f ca="1">IFERROR(VLOOKUP($A93,Lookup2012,55,FALSE),0)</f>
        <v>249429.74000000002</v>
      </c>
      <c r="M93" s="36">
        <f ca="1">IFERROR(VLOOKUP($A93,Lookup2012,56,FALSE),0)</f>
        <v>1398177.0400000003</v>
      </c>
      <c r="N93" s="34">
        <f ca="1">IFERROR(VLOOKUP($A93,Lookup2011,53,FALSE),0)</f>
        <v>2566652.7599999998</v>
      </c>
      <c r="O93" s="35">
        <f ca="1">IFERROR(VLOOKUP($A93,Lookup2011,54,FALSE),0)</f>
        <v>128332.64999999998</v>
      </c>
      <c r="P93" s="35">
        <f ca="1">IFERROR(VLOOKUP($A93,Lookup2011,55,FALSE),0)</f>
        <v>671617.64000000013</v>
      </c>
      <c r="Q93" s="36">
        <f ca="1">IFERROR(VLOOKUP($A93,Lookup2011,56,FALSE),0)</f>
        <v>3366603.0499999993</v>
      </c>
      <c r="R93" s="34">
        <f ca="1">IFERROR(VLOOKUP($A93,Lookup2010,53,FALSE),0)</f>
        <v>-78203.850000000006</v>
      </c>
      <c r="S93" s="35">
        <f ca="1">IFERROR(VLOOKUP($A93,Lookup2010,54,FALSE),0)</f>
        <v>-3910.1900000000005</v>
      </c>
      <c r="T93" s="35">
        <f ca="1">IFERROR(VLOOKUP($A93,Lookup2010,55,FALSE),0)</f>
        <v>-21390.47</v>
      </c>
      <c r="U93" s="36">
        <f ca="1">IFERROR(VLOOKUP($A93,Lookup2010,56,FALSE),0)</f>
        <v>-103504.51000000001</v>
      </c>
      <c r="V93" s="34">
        <f t="shared" ca="1" si="83"/>
        <v>5459166.54</v>
      </c>
      <c r="W93" s="35">
        <f t="shared" ca="1" si="83"/>
        <v>272958.36</v>
      </c>
      <c r="X93" s="35">
        <f t="shared" ca="1" si="83"/>
        <v>1288544.1500000001</v>
      </c>
      <c r="Y93" s="36">
        <f t="shared" ca="1" si="83"/>
        <v>7020669.0500000007</v>
      </c>
    </row>
    <row r="94" spans="1:25" outlineLevel="2" x14ac:dyDescent="0.25">
      <c r="A94" t="s">
        <v>276</v>
      </c>
      <c r="B94" t="str">
        <f ca="1">VLOOKUP($A94,IndexLookup,2,FALSE)</f>
        <v>ENMP</v>
      </c>
      <c r="C94" t="str">
        <f ca="1">VLOOKUP($B94,ParticipantLookup,2,FALSE)</f>
        <v>ENMAX PPA Management Inc.</v>
      </c>
      <c r="D94" t="str">
        <f ca="1">VLOOKUP($A94,IndexLookup,3,FALSE)</f>
        <v>BR5</v>
      </c>
      <c r="E94" t="str">
        <f ca="1">VLOOKUP($D94,FacilityLookup,2,FALSE)</f>
        <v>Battle River #5</v>
      </c>
      <c r="F94" s="34">
        <f ca="1">IFERROR(VLOOKUP($A94,Lookup2013,53,FALSE),0)</f>
        <v>-602288.93000000017</v>
      </c>
      <c r="G94" s="35">
        <f ca="1">IFERROR(VLOOKUP($A94,Lookup2013,54,FALSE),0)</f>
        <v>-30114.440000000002</v>
      </c>
      <c r="H94" s="35">
        <f ca="1">IFERROR(VLOOKUP($A94,Lookup2013,55,FALSE),0)</f>
        <v>-124611.95000000001</v>
      </c>
      <c r="I94" s="36">
        <f ca="1">IFERROR(VLOOKUP($A94,Lookup2013,56,FALSE),0)</f>
        <v>-757015.32000000018</v>
      </c>
      <c r="J94" s="34">
        <f ca="1">IFERROR(VLOOKUP($A94,Lookup2012,53,FALSE),0)</f>
        <v>1344856.17</v>
      </c>
      <c r="K94" s="35">
        <f ca="1">IFERROR(VLOOKUP($A94,Lookup2012,54,FALSE),0)</f>
        <v>67242.83</v>
      </c>
      <c r="L94" s="35">
        <f ca="1">IFERROR(VLOOKUP($A94,Lookup2012,55,FALSE),0)</f>
        <v>302757.74</v>
      </c>
      <c r="M94" s="36">
        <f ca="1">IFERROR(VLOOKUP($A94,Lookup2012,56,FALSE),0)</f>
        <v>1714856.74</v>
      </c>
      <c r="N94" s="34">
        <f ca="1">IFERROR(VLOOKUP($A94,Lookup2011,53,FALSE),0)</f>
        <v>2938875.0099999988</v>
      </c>
      <c r="O94" s="35">
        <f ca="1">IFERROR(VLOOKUP($A94,Lookup2011,54,FALSE),0)</f>
        <v>146943.74</v>
      </c>
      <c r="P94" s="35">
        <f ca="1">IFERROR(VLOOKUP($A94,Lookup2011,55,FALSE),0)</f>
        <v>772839.45000000019</v>
      </c>
      <c r="Q94" s="36">
        <f ca="1">IFERROR(VLOOKUP($A94,Lookup2011,56,FALSE),0)</f>
        <v>3858658.1999999993</v>
      </c>
      <c r="R94" s="34">
        <f ca="1">IFERROR(VLOOKUP($A94,Lookup2010,53,FALSE),0)</f>
        <v>-1444668.4000000001</v>
      </c>
      <c r="S94" s="35">
        <f ca="1">IFERROR(VLOOKUP($A94,Lookup2010,54,FALSE),0)</f>
        <v>-72233.429999999993</v>
      </c>
      <c r="T94" s="35">
        <f ca="1">IFERROR(VLOOKUP($A94,Lookup2010,55,FALSE),0)</f>
        <v>-411240.01999999996</v>
      </c>
      <c r="U94" s="36">
        <f ca="1">IFERROR(VLOOKUP($A94,Lookup2010,56,FALSE),0)</f>
        <v>-1928141.8499999999</v>
      </c>
      <c r="V94" s="34">
        <f t="shared" ca="1" si="83"/>
        <v>2236773.8499999987</v>
      </c>
      <c r="W94" s="35">
        <f t="shared" ca="1" si="83"/>
        <v>111838.70000000001</v>
      </c>
      <c r="X94" s="35">
        <f t="shared" ca="1" si="83"/>
        <v>539745.2200000002</v>
      </c>
      <c r="Y94" s="36">
        <f t="shared" ca="1" si="83"/>
        <v>2888357.7699999996</v>
      </c>
    </row>
    <row r="95" spans="1:25" outlineLevel="1" x14ac:dyDescent="0.25">
      <c r="C95" s="2" t="s">
        <v>760</v>
      </c>
      <c r="F95" s="34">
        <f t="shared" ref="F95:Y95" ca="1" si="84">SUBTOTAL(9,F92:F94)</f>
        <v>2477857.9799999991</v>
      </c>
      <c r="G95" s="35">
        <f t="shared" ca="1" si="84"/>
        <v>123892.91999999998</v>
      </c>
      <c r="H95" s="35">
        <f t="shared" ca="1" si="84"/>
        <v>511229.12000000005</v>
      </c>
      <c r="I95" s="36">
        <f t="shared" ca="1" si="84"/>
        <v>3112980.0199999996</v>
      </c>
      <c r="J95" s="34">
        <f t="shared" ca="1" si="84"/>
        <v>3525202.44</v>
      </c>
      <c r="K95" s="35">
        <f t="shared" ca="1" si="84"/>
        <v>176260.18</v>
      </c>
      <c r="L95" s="35">
        <f t="shared" ca="1" si="84"/>
        <v>800224.95</v>
      </c>
      <c r="M95" s="36">
        <f t="shared" ca="1" si="84"/>
        <v>4501687.57</v>
      </c>
      <c r="N95" s="34">
        <f t="shared" ca="1" si="84"/>
        <v>8263694.6399999987</v>
      </c>
      <c r="O95" s="35">
        <f t="shared" ca="1" si="84"/>
        <v>413184.73999999993</v>
      </c>
      <c r="P95" s="35">
        <f t="shared" ca="1" si="84"/>
        <v>2164104.4400000004</v>
      </c>
      <c r="Q95" s="36">
        <f t="shared" ca="1" si="84"/>
        <v>10840983.819999998</v>
      </c>
      <c r="R95" s="34">
        <f t="shared" ca="1" si="84"/>
        <v>-1534510.9300000002</v>
      </c>
      <c r="S95" s="35">
        <f t="shared" ca="1" si="84"/>
        <v>-76725.549999999988</v>
      </c>
      <c r="T95" s="35">
        <f t="shared" ca="1" si="84"/>
        <v>-435054.47</v>
      </c>
      <c r="U95" s="36">
        <f t="shared" ca="1" si="84"/>
        <v>-2046290.95</v>
      </c>
      <c r="V95" s="34">
        <f t="shared" ca="1" si="84"/>
        <v>12732244.129999999</v>
      </c>
      <c r="W95" s="35">
        <f t="shared" ca="1" si="84"/>
        <v>636612.29</v>
      </c>
      <c r="X95" s="35">
        <f t="shared" ca="1" si="84"/>
        <v>3040504.0400000005</v>
      </c>
      <c r="Y95" s="36">
        <f t="shared" ca="1" si="84"/>
        <v>16409360.459999999</v>
      </c>
    </row>
    <row r="96" spans="1:25" outlineLevel="2" x14ac:dyDescent="0.25">
      <c r="A96" t="s">
        <v>715</v>
      </c>
      <c r="B96" t="str">
        <f ca="1">VLOOKUP($A96,IndexLookup,2,FALSE)</f>
        <v>CONS</v>
      </c>
      <c r="C96" t="str">
        <f ca="1">VLOOKUP($B96,ParticipantLookup,2,FALSE)</f>
        <v>Exelon Generation Company, LLC</v>
      </c>
      <c r="D96" t="str">
        <f ca="1">VLOOKUP($A96,IndexLookup,3,FALSE)</f>
        <v>BCHEXP</v>
      </c>
      <c r="E96" t="str">
        <f ca="1">VLOOKUP($D96,FacilityLookup,2,FALSE)</f>
        <v>Alberta-BC Intertie - Export</v>
      </c>
      <c r="F96" s="34">
        <f ca="1">IFERROR(VLOOKUP($A96,Lookup2013,53,FALSE),0)</f>
        <v>0</v>
      </c>
      <c r="G96" s="35">
        <f ca="1">IFERROR(VLOOKUP($A96,Lookup2013,54,FALSE),0)</f>
        <v>0</v>
      </c>
      <c r="H96" s="35">
        <f ca="1">IFERROR(VLOOKUP($A96,Lookup2013,55,FALSE),0)</f>
        <v>0</v>
      </c>
      <c r="I96" s="36">
        <f ca="1">IFERROR(VLOOKUP($A96,Lookup2013,56,FALSE),0)</f>
        <v>0</v>
      </c>
      <c r="J96" s="34">
        <f ca="1">IFERROR(VLOOKUP($A96,Lookup2012,53,FALSE),0)</f>
        <v>0</v>
      </c>
      <c r="K96" s="35">
        <f ca="1">IFERROR(VLOOKUP($A96,Lookup2012,54,FALSE),0)</f>
        <v>0</v>
      </c>
      <c r="L96" s="35">
        <f ca="1">IFERROR(VLOOKUP($A96,Lookup2012,55,FALSE),0)</f>
        <v>0</v>
      </c>
      <c r="M96" s="36">
        <f ca="1">IFERROR(VLOOKUP($A96,Lookup2012,56,FALSE),0)</f>
        <v>0</v>
      </c>
      <c r="N96" s="34">
        <f ca="1">IFERROR(VLOOKUP($A96,Lookup2011,53,FALSE),0)</f>
        <v>0</v>
      </c>
      <c r="O96" s="35">
        <f ca="1">IFERROR(VLOOKUP($A96,Lookup2011,54,FALSE),0)</f>
        <v>0</v>
      </c>
      <c r="P96" s="35">
        <f ca="1">IFERROR(VLOOKUP($A96,Lookup2011,55,FALSE),0)</f>
        <v>0</v>
      </c>
      <c r="Q96" s="36">
        <f ca="1">IFERROR(VLOOKUP($A96,Lookup2011,56,FALSE),0)</f>
        <v>0</v>
      </c>
      <c r="R96" s="34">
        <f ca="1">IFERROR(VLOOKUP($A96,Lookup2010,53,FALSE),0)</f>
        <v>954.62000000000012</v>
      </c>
      <c r="S96" s="35">
        <f ca="1">IFERROR(VLOOKUP($A96,Lookup2010,54,FALSE),0)</f>
        <v>47.73</v>
      </c>
      <c r="T96" s="35">
        <f ca="1">IFERROR(VLOOKUP($A96,Lookup2010,55,FALSE),0)</f>
        <v>280.89999999999998</v>
      </c>
      <c r="U96" s="36">
        <f ca="1">IFERROR(VLOOKUP($A96,Lookup2010,56,FALSE),0)</f>
        <v>1283.25</v>
      </c>
      <c r="V96" s="34">
        <f t="shared" ref="V96:Y97" ca="1" si="85">F96+J96+N96+R96</f>
        <v>954.62000000000012</v>
      </c>
      <c r="W96" s="35">
        <f t="shared" ca="1" si="85"/>
        <v>47.73</v>
      </c>
      <c r="X96" s="35">
        <f t="shared" ca="1" si="85"/>
        <v>280.89999999999998</v>
      </c>
      <c r="Y96" s="36">
        <f t="shared" ca="1" si="85"/>
        <v>1283.25</v>
      </c>
    </row>
    <row r="97" spans="1:25" outlineLevel="2" x14ac:dyDescent="0.25">
      <c r="A97" t="s">
        <v>716</v>
      </c>
      <c r="B97" t="str">
        <f ca="1">VLOOKUP($A97,IndexLookup,2,FALSE)</f>
        <v>CONS</v>
      </c>
      <c r="C97" t="str">
        <f ca="1">VLOOKUP($B97,ParticipantLookup,2,FALSE)</f>
        <v>Exelon Generation Company, LLC</v>
      </c>
      <c r="D97" t="str">
        <f ca="1">VLOOKUP($A97,IndexLookup,3,FALSE)</f>
        <v>BCHIMP</v>
      </c>
      <c r="E97" t="str">
        <f ca="1">VLOOKUP($D97,FacilityLookup,2,FALSE)</f>
        <v>Alberta-BC Intertie - Import</v>
      </c>
      <c r="F97" s="34">
        <f ca="1">IFERROR(VLOOKUP($A97,Lookup2013,53,FALSE),0)</f>
        <v>-279.88</v>
      </c>
      <c r="G97" s="35">
        <f ca="1">IFERROR(VLOOKUP($A97,Lookup2013,54,FALSE),0)</f>
        <v>-13.99</v>
      </c>
      <c r="H97" s="35">
        <f ca="1">IFERROR(VLOOKUP($A97,Lookup2013,55,FALSE),0)</f>
        <v>-59.58</v>
      </c>
      <c r="I97" s="36">
        <f ca="1">IFERROR(VLOOKUP($A97,Lookup2013,56,FALSE),0)</f>
        <v>-353.45</v>
      </c>
      <c r="J97" s="34">
        <f ca="1">IFERROR(VLOOKUP($A97,Lookup2012,53,FALSE),0)</f>
        <v>0</v>
      </c>
      <c r="K97" s="35">
        <f ca="1">IFERROR(VLOOKUP($A97,Lookup2012,54,FALSE),0)</f>
        <v>0</v>
      </c>
      <c r="L97" s="35">
        <f ca="1">IFERROR(VLOOKUP($A97,Lookup2012,55,FALSE),0)</f>
        <v>0</v>
      </c>
      <c r="M97" s="36">
        <f ca="1">IFERROR(VLOOKUP($A97,Lookup2012,56,FALSE),0)</f>
        <v>0</v>
      </c>
      <c r="N97" s="34">
        <f ca="1">IFERROR(VLOOKUP($A97,Lookup2011,53,FALSE),0)</f>
        <v>-236.87000000000006</v>
      </c>
      <c r="O97" s="35">
        <f ca="1">IFERROR(VLOOKUP($A97,Lookup2011,54,FALSE),0)</f>
        <v>-11.84</v>
      </c>
      <c r="P97" s="35">
        <f ca="1">IFERROR(VLOOKUP($A97,Lookup2011,55,FALSE),0)</f>
        <v>-57.810000000000009</v>
      </c>
      <c r="Q97" s="36">
        <f ca="1">IFERROR(VLOOKUP($A97,Lookup2011,56,FALSE),0)</f>
        <v>-306.52000000000004</v>
      </c>
      <c r="R97" s="34">
        <f ca="1">IFERROR(VLOOKUP($A97,Lookup2010,53,FALSE),0)</f>
        <v>-4122.8900000000003</v>
      </c>
      <c r="S97" s="35">
        <f ca="1">IFERROR(VLOOKUP($A97,Lookup2010,54,FALSE),0)</f>
        <v>-206.15</v>
      </c>
      <c r="T97" s="35">
        <f ca="1">IFERROR(VLOOKUP($A97,Lookup2010,55,FALSE),0)</f>
        <v>-1167.43</v>
      </c>
      <c r="U97" s="36">
        <f ca="1">IFERROR(VLOOKUP($A97,Lookup2010,56,FALSE),0)</f>
        <v>-5496.4700000000012</v>
      </c>
      <c r="V97" s="34">
        <f t="shared" ca="1" si="85"/>
        <v>-4639.6400000000003</v>
      </c>
      <c r="W97" s="35">
        <f t="shared" ca="1" si="85"/>
        <v>-231.98000000000002</v>
      </c>
      <c r="X97" s="35">
        <f t="shared" ca="1" si="85"/>
        <v>-1284.8200000000002</v>
      </c>
      <c r="Y97" s="36">
        <f t="shared" ca="1" si="85"/>
        <v>-6156.4400000000014</v>
      </c>
    </row>
    <row r="98" spans="1:25" outlineLevel="1" x14ac:dyDescent="0.25">
      <c r="C98" s="2" t="s">
        <v>761</v>
      </c>
      <c r="F98" s="34">
        <f t="shared" ref="F98:Y98" ca="1" si="86">SUBTOTAL(9,F96:F97)</f>
        <v>-279.88</v>
      </c>
      <c r="G98" s="35">
        <f t="shared" ca="1" si="86"/>
        <v>-13.99</v>
      </c>
      <c r="H98" s="35">
        <f t="shared" ca="1" si="86"/>
        <v>-59.58</v>
      </c>
      <c r="I98" s="36">
        <f t="shared" ca="1" si="86"/>
        <v>-353.45</v>
      </c>
      <c r="J98" s="34">
        <f t="shared" ca="1" si="86"/>
        <v>0</v>
      </c>
      <c r="K98" s="35">
        <f t="shared" ca="1" si="86"/>
        <v>0</v>
      </c>
      <c r="L98" s="35">
        <f t="shared" ca="1" si="86"/>
        <v>0</v>
      </c>
      <c r="M98" s="36">
        <f t="shared" ca="1" si="86"/>
        <v>0</v>
      </c>
      <c r="N98" s="34">
        <f t="shared" ca="1" si="86"/>
        <v>-236.87000000000006</v>
      </c>
      <c r="O98" s="35">
        <f t="shared" ca="1" si="86"/>
        <v>-11.84</v>
      </c>
      <c r="P98" s="35">
        <f t="shared" ca="1" si="86"/>
        <v>-57.810000000000009</v>
      </c>
      <c r="Q98" s="36">
        <f t="shared" ca="1" si="86"/>
        <v>-306.52000000000004</v>
      </c>
      <c r="R98" s="34">
        <f t="shared" ca="1" si="86"/>
        <v>-3168.2700000000004</v>
      </c>
      <c r="S98" s="35">
        <f t="shared" ca="1" si="86"/>
        <v>-158.42000000000002</v>
      </c>
      <c r="T98" s="35">
        <f t="shared" ca="1" si="86"/>
        <v>-886.53000000000009</v>
      </c>
      <c r="U98" s="36">
        <f t="shared" ca="1" si="86"/>
        <v>-4213.2200000000012</v>
      </c>
      <c r="V98" s="34">
        <f t="shared" ca="1" si="86"/>
        <v>-3685.0200000000004</v>
      </c>
      <c r="W98" s="35">
        <f t="shared" ca="1" si="86"/>
        <v>-184.25000000000003</v>
      </c>
      <c r="X98" s="35">
        <f t="shared" ca="1" si="86"/>
        <v>-1003.9200000000002</v>
      </c>
      <c r="Y98" s="36">
        <f t="shared" ca="1" si="86"/>
        <v>-4873.1900000000014</v>
      </c>
    </row>
    <row r="99" spans="1:25" outlineLevel="2" x14ac:dyDescent="0.25">
      <c r="A99" t="s">
        <v>247</v>
      </c>
      <c r="B99" t="str">
        <f t="shared" ref="B99:B109" ca="1" si="87">VLOOKUP($A99,IndexLookup,2,FALSE)</f>
        <v>UNCA</v>
      </c>
      <c r="C99" t="str">
        <f t="shared" ref="C99:C109" ca="1" si="88">VLOOKUP($B99,ParticipantLookup,2,FALSE)</f>
        <v>FortisAlberta Inc.</v>
      </c>
      <c r="D99" t="str">
        <f t="shared" ref="D99:D109" ca="1" si="89">VLOOKUP($A99,IndexLookup,3,FALSE)</f>
        <v>0000001511</v>
      </c>
      <c r="E99" t="str">
        <f t="shared" ref="E99:E109" ca="1" si="90">VLOOKUP($D99,FacilityLookup,2,FALSE)</f>
        <v>FortisAlberta Reversing POD - Fort Macleod (15S)</v>
      </c>
      <c r="F99" s="34">
        <f t="shared" ref="F99:F109" ca="1" si="91">IFERROR(VLOOKUP($A99,Lookup2013,53,FALSE),0)</f>
        <v>1825.9499999999998</v>
      </c>
      <c r="G99" s="35">
        <f t="shared" ref="G99:G109" ca="1" si="92">IFERROR(VLOOKUP($A99,Lookup2013,54,FALSE),0)</f>
        <v>91.3</v>
      </c>
      <c r="H99" s="35">
        <f t="shared" ref="H99:H109" ca="1" si="93">IFERROR(VLOOKUP($A99,Lookup2013,55,FALSE),0)</f>
        <v>382.99999999999994</v>
      </c>
      <c r="I99" s="36">
        <f t="shared" ref="I99:I109" ca="1" si="94">IFERROR(VLOOKUP($A99,Lookup2013,56,FALSE),0)</f>
        <v>2300.2499999999995</v>
      </c>
      <c r="J99" s="34">
        <f t="shared" ref="J99:J109" ca="1" si="95">IFERROR(VLOOKUP($A99,Lookup2012,53,FALSE),0)</f>
        <v>114.87</v>
      </c>
      <c r="K99" s="35">
        <f t="shared" ref="K99:K109" ca="1" si="96">IFERROR(VLOOKUP($A99,Lookup2012,54,FALSE),0)</f>
        <v>5.74</v>
      </c>
      <c r="L99" s="35">
        <f t="shared" ref="L99:L109" ca="1" si="97">IFERROR(VLOOKUP($A99,Lookup2012,55,FALSE),0)</f>
        <v>26.52</v>
      </c>
      <c r="M99" s="36">
        <f t="shared" ref="M99:M109" ca="1" si="98">IFERROR(VLOOKUP($A99,Lookup2012,56,FALSE),0)</f>
        <v>147.13</v>
      </c>
      <c r="N99" s="34">
        <f t="shared" ref="N99:N109" ca="1" si="99">IFERROR(VLOOKUP($A99,Lookup2011,53,FALSE),0)</f>
        <v>1626.6399999999999</v>
      </c>
      <c r="O99" s="35">
        <f t="shared" ref="O99:O109" ca="1" si="100">IFERROR(VLOOKUP($A99,Lookup2011,54,FALSE),0)</f>
        <v>81.339999999999989</v>
      </c>
      <c r="P99" s="35">
        <f t="shared" ref="P99:P109" ca="1" si="101">IFERROR(VLOOKUP($A99,Lookup2011,55,FALSE),0)</f>
        <v>425.66999999999996</v>
      </c>
      <c r="Q99" s="36">
        <f t="shared" ref="Q99:Q109" ca="1" si="102">IFERROR(VLOOKUP($A99,Lookup2011,56,FALSE),0)</f>
        <v>2133.6499999999996</v>
      </c>
      <c r="R99" s="34">
        <f t="shared" ref="R99:R109" ca="1" si="103">IFERROR(VLOOKUP($A99,Lookup2010,53,FALSE),0)</f>
        <v>98.649999999999977</v>
      </c>
      <c r="S99" s="35">
        <f t="shared" ref="S99:S109" ca="1" si="104">IFERROR(VLOOKUP($A99,Lookup2010,54,FALSE),0)</f>
        <v>4.92</v>
      </c>
      <c r="T99" s="35">
        <f t="shared" ref="T99:T109" ca="1" si="105">IFERROR(VLOOKUP($A99,Lookup2010,55,FALSE),0)</f>
        <v>28.42</v>
      </c>
      <c r="U99" s="36">
        <f t="shared" ref="U99:U109" ca="1" si="106">IFERROR(VLOOKUP($A99,Lookup2010,56,FALSE),0)</f>
        <v>131.99</v>
      </c>
      <c r="V99" s="34">
        <f t="shared" ref="V99:V109" ca="1" si="107">F99+J99+N99+R99</f>
        <v>3666.1099999999997</v>
      </c>
      <c r="W99" s="35">
        <f t="shared" ref="W99:W109" ca="1" si="108">G99+K99+O99+S99</f>
        <v>183.29999999999998</v>
      </c>
      <c r="X99" s="35">
        <f t="shared" ref="X99:X109" ca="1" si="109">H99+L99+P99+T99</f>
        <v>863.60999999999979</v>
      </c>
      <c r="Y99" s="36">
        <f t="shared" ref="Y99:Y109" ca="1" si="110">I99+M99+Q99+U99</f>
        <v>4713.0199999999986</v>
      </c>
    </row>
    <row r="100" spans="1:25" outlineLevel="2" x14ac:dyDescent="0.25">
      <c r="A100" t="s">
        <v>248</v>
      </c>
      <c r="B100" t="str">
        <f t="shared" ca="1" si="87"/>
        <v>UNCA</v>
      </c>
      <c r="C100" t="str">
        <f t="shared" ca="1" si="88"/>
        <v>FortisAlberta Inc.</v>
      </c>
      <c r="D100" t="str">
        <f t="shared" ca="1" si="89"/>
        <v>0000006711</v>
      </c>
      <c r="E100" t="str">
        <f t="shared" ca="1" si="90"/>
        <v>FortisAlberta Reversing POD - Stirling (67S)</v>
      </c>
      <c r="F100" s="34">
        <f t="shared" ca="1" si="91"/>
        <v>2916.6299999999997</v>
      </c>
      <c r="G100" s="35">
        <f t="shared" ca="1" si="92"/>
        <v>145.82</v>
      </c>
      <c r="H100" s="35">
        <f t="shared" ca="1" si="93"/>
        <v>604.76999999999987</v>
      </c>
      <c r="I100" s="36">
        <f t="shared" ca="1" si="94"/>
        <v>3667.22</v>
      </c>
      <c r="J100" s="34">
        <f t="shared" ca="1" si="95"/>
        <v>1439.19</v>
      </c>
      <c r="K100" s="35">
        <f t="shared" ca="1" si="96"/>
        <v>71.97</v>
      </c>
      <c r="L100" s="35">
        <f t="shared" ca="1" si="97"/>
        <v>328.47999999999996</v>
      </c>
      <c r="M100" s="36">
        <f t="shared" ca="1" si="98"/>
        <v>1839.6399999999999</v>
      </c>
      <c r="N100" s="34">
        <f t="shared" ca="1" si="99"/>
        <v>3154.04</v>
      </c>
      <c r="O100" s="35">
        <f t="shared" ca="1" si="100"/>
        <v>157.69999999999999</v>
      </c>
      <c r="P100" s="35">
        <f t="shared" ca="1" si="101"/>
        <v>797.48</v>
      </c>
      <c r="Q100" s="36">
        <f t="shared" ca="1" si="102"/>
        <v>4109.22</v>
      </c>
      <c r="R100" s="34">
        <f t="shared" ca="1" si="103"/>
        <v>-53.900000000000006</v>
      </c>
      <c r="S100" s="35">
        <f t="shared" ca="1" si="104"/>
        <v>-2.6899999999999995</v>
      </c>
      <c r="T100" s="35">
        <f t="shared" ca="1" si="105"/>
        <v>-15.29</v>
      </c>
      <c r="U100" s="36">
        <f t="shared" ca="1" si="106"/>
        <v>-71.88000000000001</v>
      </c>
      <c r="V100" s="34">
        <f t="shared" ca="1" si="107"/>
        <v>7455.96</v>
      </c>
      <c r="W100" s="35">
        <f t="shared" ca="1" si="108"/>
        <v>372.8</v>
      </c>
      <c r="X100" s="35">
        <f t="shared" ca="1" si="109"/>
        <v>1715.4399999999998</v>
      </c>
      <c r="Y100" s="36">
        <f t="shared" ca="1" si="110"/>
        <v>9544.2000000000007</v>
      </c>
    </row>
    <row r="101" spans="1:25" outlineLevel="2" x14ac:dyDescent="0.25">
      <c r="A101" t="s">
        <v>249</v>
      </c>
      <c r="B101" t="str">
        <f t="shared" ca="1" si="87"/>
        <v>UNCA</v>
      </c>
      <c r="C101" t="str">
        <f t="shared" ca="1" si="88"/>
        <v>FortisAlberta Inc.</v>
      </c>
      <c r="D101" t="str">
        <f t="shared" ca="1" si="89"/>
        <v>0000022911</v>
      </c>
      <c r="E101" t="str">
        <f t="shared" ca="1" si="90"/>
        <v>FortisAlberta Reversing POD - Glenwood (229S)</v>
      </c>
      <c r="F101" s="34">
        <f t="shared" ca="1" si="91"/>
        <v>6489.96</v>
      </c>
      <c r="G101" s="35">
        <f t="shared" ca="1" si="92"/>
        <v>324.5</v>
      </c>
      <c r="H101" s="35">
        <f t="shared" ca="1" si="93"/>
        <v>1335.22</v>
      </c>
      <c r="I101" s="36">
        <f t="shared" ca="1" si="94"/>
        <v>8149.6799999999994</v>
      </c>
      <c r="J101" s="34">
        <f t="shared" ca="1" si="95"/>
        <v>531.06000000000006</v>
      </c>
      <c r="K101" s="35">
        <f t="shared" ca="1" si="96"/>
        <v>26.549999999999997</v>
      </c>
      <c r="L101" s="35">
        <f t="shared" ca="1" si="97"/>
        <v>120.22</v>
      </c>
      <c r="M101" s="36">
        <f t="shared" ca="1" si="98"/>
        <v>677.83000000000015</v>
      </c>
      <c r="N101" s="34">
        <f t="shared" ca="1" si="99"/>
        <v>2421.8200000000002</v>
      </c>
      <c r="O101" s="35">
        <f t="shared" ca="1" si="100"/>
        <v>121.09</v>
      </c>
      <c r="P101" s="35">
        <f t="shared" ca="1" si="101"/>
        <v>623.85</v>
      </c>
      <c r="Q101" s="36">
        <f t="shared" ca="1" si="102"/>
        <v>3166.76</v>
      </c>
      <c r="R101" s="34">
        <f t="shared" ca="1" si="103"/>
        <v>588.04999999999995</v>
      </c>
      <c r="S101" s="35">
        <f t="shared" ca="1" si="104"/>
        <v>29.41</v>
      </c>
      <c r="T101" s="35">
        <f t="shared" ca="1" si="105"/>
        <v>168.23</v>
      </c>
      <c r="U101" s="36">
        <f t="shared" ca="1" si="106"/>
        <v>785.68999999999983</v>
      </c>
      <c r="V101" s="34">
        <f t="shared" ca="1" si="107"/>
        <v>10030.89</v>
      </c>
      <c r="W101" s="35">
        <f t="shared" ca="1" si="108"/>
        <v>501.55</v>
      </c>
      <c r="X101" s="35">
        <f t="shared" ca="1" si="109"/>
        <v>2247.52</v>
      </c>
      <c r="Y101" s="36">
        <f t="shared" ca="1" si="110"/>
        <v>12779.960000000001</v>
      </c>
    </row>
    <row r="102" spans="1:25" outlineLevel="2" x14ac:dyDescent="0.25">
      <c r="A102" t="s">
        <v>250</v>
      </c>
      <c r="B102" t="str">
        <f t="shared" ca="1" si="87"/>
        <v>UNCA</v>
      </c>
      <c r="C102" t="str">
        <f t="shared" ca="1" si="88"/>
        <v>FortisAlberta Inc.</v>
      </c>
      <c r="D102" t="str">
        <f t="shared" ca="1" si="89"/>
        <v>0000025611</v>
      </c>
      <c r="E102" t="str">
        <f t="shared" ca="1" si="90"/>
        <v>FortisAlberta Reversing POD - Harmattan (256S)</v>
      </c>
      <c r="F102" s="34">
        <f t="shared" ca="1" si="91"/>
        <v>-35406.43</v>
      </c>
      <c r="G102" s="35">
        <f t="shared" ca="1" si="92"/>
        <v>-1770.3200000000002</v>
      </c>
      <c r="H102" s="35">
        <f t="shared" ca="1" si="93"/>
        <v>-7309.5100000000011</v>
      </c>
      <c r="I102" s="36">
        <f t="shared" ca="1" si="94"/>
        <v>-44486.259999999995</v>
      </c>
      <c r="J102" s="34">
        <f t="shared" ca="1" si="95"/>
        <v>40108.83</v>
      </c>
      <c r="K102" s="35">
        <f t="shared" ca="1" si="96"/>
        <v>2005.4500000000003</v>
      </c>
      <c r="L102" s="35">
        <f t="shared" ca="1" si="97"/>
        <v>9091.6999999999989</v>
      </c>
      <c r="M102" s="36">
        <f t="shared" ca="1" si="98"/>
        <v>51205.98</v>
      </c>
      <c r="N102" s="34">
        <f t="shared" ca="1" si="99"/>
        <v>4230.58</v>
      </c>
      <c r="O102" s="35">
        <f t="shared" ca="1" si="100"/>
        <v>211.52</v>
      </c>
      <c r="P102" s="35">
        <f t="shared" ca="1" si="101"/>
        <v>1111.2399999999998</v>
      </c>
      <c r="Q102" s="36">
        <f t="shared" ca="1" si="102"/>
        <v>5553.3400000000011</v>
      </c>
      <c r="R102" s="34">
        <f t="shared" ca="1" si="103"/>
        <v>29.339999999999996</v>
      </c>
      <c r="S102" s="35">
        <f t="shared" ca="1" si="104"/>
        <v>1.47</v>
      </c>
      <c r="T102" s="35">
        <f t="shared" ca="1" si="105"/>
        <v>8.06</v>
      </c>
      <c r="U102" s="36">
        <f t="shared" ca="1" si="106"/>
        <v>38.869999999999997</v>
      </c>
      <c r="V102" s="34">
        <f t="shared" ca="1" si="107"/>
        <v>8962.3200000000015</v>
      </c>
      <c r="W102" s="35">
        <f t="shared" ca="1" si="108"/>
        <v>448.12000000000012</v>
      </c>
      <c r="X102" s="35">
        <f t="shared" ca="1" si="109"/>
        <v>2901.4899999999975</v>
      </c>
      <c r="Y102" s="36">
        <f t="shared" ca="1" si="110"/>
        <v>12311.930000000009</v>
      </c>
    </row>
    <row r="103" spans="1:25" outlineLevel="2" x14ac:dyDescent="0.25">
      <c r="A103" t="s">
        <v>252</v>
      </c>
      <c r="B103" t="str">
        <f t="shared" ca="1" si="87"/>
        <v>UNCA</v>
      </c>
      <c r="C103" t="str">
        <f t="shared" ca="1" si="88"/>
        <v>FortisAlberta Inc.</v>
      </c>
      <c r="D103" t="str">
        <f t="shared" ca="1" si="89"/>
        <v>0000034911</v>
      </c>
      <c r="E103" t="str">
        <f t="shared" ca="1" si="90"/>
        <v>FortisAlberta Reversing POD - Stavely (349S)</v>
      </c>
      <c r="F103" s="34">
        <f t="shared" ca="1" si="91"/>
        <v>0</v>
      </c>
      <c r="G103" s="35">
        <f t="shared" ca="1" si="92"/>
        <v>0</v>
      </c>
      <c r="H103" s="35">
        <f t="shared" ca="1" si="93"/>
        <v>0</v>
      </c>
      <c r="I103" s="36">
        <f t="shared" ca="1" si="94"/>
        <v>0</v>
      </c>
      <c r="J103" s="34">
        <f t="shared" ca="1" si="95"/>
        <v>0</v>
      </c>
      <c r="K103" s="35">
        <f t="shared" ca="1" si="96"/>
        <v>0</v>
      </c>
      <c r="L103" s="35">
        <f t="shared" ca="1" si="97"/>
        <v>0</v>
      </c>
      <c r="M103" s="36">
        <f t="shared" ca="1" si="98"/>
        <v>0</v>
      </c>
      <c r="N103" s="34">
        <f t="shared" ca="1" si="99"/>
        <v>0.04</v>
      </c>
      <c r="O103" s="35">
        <f t="shared" ca="1" si="100"/>
        <v>0</v>
      </c>
      <c r="P103" s="35">
        <f t="shared" ca="1" si="101"/>
        <v>0.01</v>
      </c>
      <c r="Q103" s="36">
        <f t="shared" ca="1" si="102"/>
        <v>0.05</v>
      </c>
      <c r="R103" s="34">
        <f t="shared" ca="1" si="103"/>
        <v>2.5700000000000003</v>
      </c>
      <c r="S103" s="35">
        <f t="shared" ca="1" si="104"/>
        <v>0.13</v>
      </c>
      <c r="T103" s="35">
        <f t="shared" ca="1" si="105"/>
        <v>0.75</v>
      </c>
      <c r="U103" s="36">
        <f t="shared" ca="1" si="106"/>
        <v>3.45</v>
      </c>
      <c r="V103" s="34">
        <f t="shared" ca="1" si="107"/>
        <v>2.6100000000000003</v>
      </c>
      <c r="W103" s="35">
        <f t="shared" ca="1" si="108"/>
        <v>0.13</v>
      </c>
      <c r="X103" s="35">
        <f t="shared" ca="1" si="109"/>
        <v>0.76</v>
      </c>
      <c r="Y103" s="36">
        <f t="shared" ca="1" si="110"/>
        <v>3.5</v>
      </c>
    </row>
    <row r="104" spans="1:25" outlineLevel="2" x14ac:dyDescent="0.25">
      <c r="A104" t="s">
        <v>253</v>
      </c>
      <c r="B104" t="str">
        <f t="shared" ca="1" si="87"/>
        <v>UNCA</v>
      </c>
      <c r="C104" t="str">
        <f t="shared" ca="1" si="88"/>
        <v>FortisAlberta Inc.</v>
      </c>
      <c r="D104" t="str">
        <f t="shared" ca="1" si="89"/>
        <v>0000038511</v>
      </c>
      <c r="E104" t="str">
        <f t="shared" ca="1" si="90"/>
        <v>FortisAlberta Reversing POD - Spring Coulee (385S)</v>
      </c>
      <c r="F104" s="34">
        <f t="shared" ca="1" si="91"/>
        <v>37.459999999999994</v>
      </c>
      <c r="G104" s="35">
        <f t="shared" ca="1" si="92"/>
        <v>1.87</v>
      </c>
      <c r="H104" s="35">
        <f t="shared" ca="1" si="93"/>
        <v>7.8</v>
      </c>
      <c r="I104" s="36">
        <f t="shared" ca="1" si="94"/>
        <v>47.129999999999995</v>
      </c>
      <c r="J104" s="34">
        <f t="shared" ca="1" si="95"/>
        <v>0.03</v>
      </c>
      <c r="K104" s="35">
        <f t="shared" ca="1" si="96"/>
        <v>0</v>
      </c>
      <c r="L104" s="35">
        <f t="shared" ca="1" si="97"/>
        <v>0.01</v>
      </c>
      <c r="M104" s="36">
        <f t="shared" ca="1" si="98"/>
        <v>0.04</v>
      </c>
      <c r="N104" s="34">
        <f t="shared" ca="1" si="99"/>
        <v>10.200000000000001</v>
      </c>
      <c r="O104" s="35">
        <f t="shared" ca="1" si="100"/>
        <v>0.51</v>
      </c>
      <c r="P104" s="35">
        <f t="shared" ca="1" si="101"/>
        <v>2.6799999999999997</v>
      </c>
      <c r="Q104" s="36">
        <f t="shared" ca="1" si="102"/>
        <v>13.39</v>
      </c>
      <c r="R104" s="34">
        <f t="shared" ca="1" si="103"/>
        <v>1.8500000000000003</v>
      </c>
      <c r="S104" s="35">
        <f t="shared" ca="1" si="104"/>
        <v>0.09</v>
      </c>
      <c r="T104" s="35">
        <f t="shared" ca="1" si="105"/>
        <v>0.54</v>
      </c>
      <c r="U104" s="36">
        <f t="shared" ca="1" si="106"/>
        <v>2.4800000000000004</v>
      </c>
      <c r="V104" s="34">
        <f t="shared" ca="1" si="107"/>
        <v>49.54</v>
      </c>
      <c r="W104" s="35">
        <f t="shared" ca="1" si="108"/>
        <v>2.4699999999999998</v>
      </c>
      <c r="X104" s="35">
        <f t="shared" ca="1" si="109"/>
        <v>11.029999999999998</v>
      </c>
      <c r="Y104" s="36">
        <f t="shared" ca="1" si="110"/>
        <v>63.039999999999992</v>
      </c>
    </row>
    <row r="105" spans="1:25" outlineLevel="2" x14ac:dyDescent="0.25">
      <c r="A105" t="s">
        <v>254</v>
      </c>
      <c r="B105" t="str">
        <f t="shared" ca="1" si="87"/>
        <v>UNCA</v>
      </c>
      <c r="C105" t="str">
        <f t="shared" ca="1" si="88"/>
        <v>FortisAlberta Inc.</v>
      </c>
      <c r="D105" t="str">
        <f t="shared" ca="1" si="89"/>
        <v>0000039611</v>
      </c>
      <c r="E105" t="str">
        <f t="shared" ca="1" si="90"/>
        <v>FortisAlberta Reversing POD - Pincher Creek (396S)</v>
      </c>
      <c r="F105" s="34">
        <f t="shared" ca="1" si="91"/>
        <v>21007.900000000005</v>
      </c>
      <c r="G105" s="35">
        <f t="shared" ca="1" si="92"/>
        <v>1050.4099999999999</v>
      </c>
      <c r="H105" s="35">
        <f t="shared" ca="1" si="93"/>
        <v>4360.9899999999989</v>
      </c>
      <c r="I105" s="36">
        <f t="shared" ca="1" si="94"/>
        <v>26419.300000000007</v>
      </c>
      <c r="J105" s="34">
        <f t="shared" ca="1" si="95"/>
        <v>16924.640000000003</v>
      </c>
      <c r="K105" s="35">
        <f t="shared" ca="1" si="96"/>
        <v>846.23</v>
      </c>
      <c r="L105" s="35">
        <f t="shared" ca="1" si="97"/>
        <v>3865.6600000000003</v>
      </c>
      <c r="M105" s="36">
        <f t="shared" ca="1" si="98"/>
        <v>21636.530000000002</v>
      </c>
      <c r="N105" s="34">
        <f t="shared" ca="1" si="99"/>
        <v>27433.670000000002</v>
      </c>
      <c r="O105" s="35">
        <f t="shared" ca="1" si="100"/>
        <v>1371.68</v>
      </c>
      <c r="P105" s="35">
        <f t="shared" ca="1" si="101"/>
        <v>7092.77</v>
      </c>
      <c r="Q105" s="36">
        <f t="shared" ca="1" si="102"/>
        <v>35898.120000000003</v>
      </c>
      <c r="R105" s="34">
        <f t="shared" ca="1" si="103"/>
        <v>12008.8</v>
      </c>
      <c r="S105" s="35">
        <f t="shared" ca="1" si="104"/>
        <v>600.45999999999992</v>
      </c>
      <c r="T105" s="35">
        <f t="shared" ca="1" si="105"/>
        <v>3441.17</v>
      </c>
      <c r="U105" s="36">
        <f t="shared" ca="1" si="106"/>
        <v>16050.43</v>
      </c>
      <c r="V105" s="34">
        <f t="shared" ca="1" si="107"/>
        <v>77375.010000000009</v>
      </c>
      <c r="W105" s="35">
        <f t="shared" ca="1" si="108"/>
        <v>3868.7799999999997</v>
      </c>
      <c r="X105" s="35">
        <f t="shared" ca="1" si="109"/>
        <v>18760.59</v>
      </c>
      <c r="Y105" s="36">
        <f t="shared" ca="1" si="110"/>
        <v>100004.38</v>
      </c>
    </row>
    <row r="106" spans="1:25" outlineLevel="2" x14ac:dyDescent="0.25">
      <c r="A106" t="s">
        <v>724</v>
      </c>
      <c r="B106" t="str">
        <f t="shared" ca="1" si="87"/>
        <v>UNCA</v>
      </c>
      <c r="C106" t="str">
        <f t="shared" ca="1" si="88"/>
        <v>FortisAlberta Inc.</v>
      </c>
      <c r="D106" t="str">
        <f t="shared" ca="1" si="89"/>
        <v>0000040511</v>
      </c>
      <c r="E106" t="str">
        <f t="shared" ca="1" si="90"/>
        <v>FortisAlberta Reversing POD - Waupisoo (405S)</v>
      </c>
      <c r="F106" s="34">
        <f t="shared" ca="1" si="91"/>
        <v>0</v>
      </c>
      <c r="G106" s="35">
        <f t="shared" ca="1" si="92"/>
        <v>0</v>
      </c>
      <c r="H106" s="35">
        <f t="shared" ca="1" si="93"/>
        <v>0</v>
      </c>
      <c r="I106" s="36">
        <f t="shared" ca="1" si="94"/>
        <v>0</v>
      </c>
      <c r="J106" s="34">
        <f t="shared" ca="1" si="95"/>
        <v>0</v>
      </c>
      <c r="K106" s="35">
        <f t="shared" ca="1" si="96"/>
        <v>0</v>
      </c>
      <c r="L106" s="35">
        <f t="shared" ca="1" si="97"/>
        <v>0</v>
      </c>
      <c r="M106" s="36">
        <f t="shared" ca="1" si="98"/>
        <v>0</v>
      </c>
      <c r="N106" s="34">
        <f t="shared" ca="1" si="99"/>
        <v>13952.04</v>
      </c>
      <c r="O106" s="35">
        <f t="shared" ca="1" si="100"/>
        <v>697.6</v>
      </c>
      <c r="P106" s="35">
        <f t="shared" ca="1" si="101"/>
        <v>3759.1000000000004</v>
      </c>
      <c r="Q106" s="36">
        <f t="shared" ca="1" si="102"/>
        <v>18408.740000000002</v>
      </c>
      <c r="R106" s="34">
        <f t="shared" ca="1" si="103"/>
        <v>2950.7500000000009</v>
      </c>
      <c r="S106" s="35">
        <f t="shared" ca="1" si="104"/>
        <v>147.53999999999996</v>
      </c>
      <c r="T106" s="35">
        <f t="shared" ca="1" si="105"/>
        <v>868.67999999999984</v>
      </c>
      <c r="U106" s="36">
        <f t="shared" ca="1" si="106"/>
        <v>3966.9700000000003</v>
      </c>
      <c r="V106" s="34">
        <f t="shared" ca="1" si="107"/>
        <v>16902.79</v>
      </c>
      <c r="W106" s="35">
        <f t="shared" ca="1" si="108"/>
        <v>845.14</v>
      </c>
      <c r="X106" s="35">
        <f t="shared" ca="1" si="109"/>
        <v>4627.7800000000007</v>
      </c>
      <c r="Y106" s="36">
        <f t="shared" ca="1" si="110"/>
        <v>22375.710000000003</v>
      </c>
    </row>
    <row r="107" spans="1:25" outlineLevel="2" x14ac:dyDescent="0.25">
      <c r="A107" t="s">
        <v>255</v>
      </c>
      <c r="B107" t="str">
        <f t="shared" ca="1" si="87"/>
        <v>UNCA</v>
      </c>
      <c r="C107" t="str">
        <f t="shared" ca="1" si="88"/>
        <v>FortisAlberta Inc.</v>
      </c>
      <c r="D107" t="str">
        <f t="shared" ca="1" si="89"/>
        <v>0000045411</v>
      </c>
      <c r="E107" t="str">
        <f t="shared" ca="1" si="90"/>
        <v>FortisAlberta Reversing POD - Buck Lake (454S)</v>
      </c>
      <c r="F107" s="34">
        <f t="shared" ca="1" si="91"/>
        <v>175.36000000000004</v>
      </c>
      <c r="G107" s="35">
        <f t="shared" ca="1" si="92"/>
        <v>8.7799999999999994</v>
      </c>
      <c r="H107" s="35">
        <f t="shared" ca="1" si="93"/>
        <v>35.35</v>
      </c>
      <c r="I107" s="36">
        <f t="shared" ca="1" si="94"/>
        <v>219.48999999999998</v>
      </c>
      <c r="J107" s="34">
        <f t="shared" ca="1" si="95"/>
        <v>24.56</v>
      </c>
      <c r="K107" s="35">
        <f t="shared" ca="1" si="96"/>
        <v>1.24</v>
      </c>
      <c r="L107" s="35">
        <f t="shared" ca="1" si="97"/>
        <v>5.55</v>
      </c>
      <c r="M107" s="36">
        <f t="shared" ca="1" si="98"/>
        <v>31.35</v>
      </c>
      <c r="N107" s="34">
        <f t="shared" ca="1" si="99"/>
        <v>-26.12</v>
      </c>
      <c r="O107" s="35">
        <f t="shared" ca="1" si="100"/>
        <v>-1.31</v>
      </c>
      <c r="P107" s="35">
        <f t="shared" ca="1" si="101"/>
        <v>-6.75</v>
      </c>
      <c r="Q107" s="36">
        <f t="shared" ca="1" si="102"/>
        <v>-34.18</v>
      </c>
      <c r="R107" s="34">
        <f t="shared" ca="1" si="103"/>
        <v>-9.52</v>
      </c>
      <c r="S107" s="35">
        <f t="shared" ca="1" si="104"/>
        <v>-0.48000000000000004</v>
      </c>
      <c r="T107" s="35">
        <f t="shared" ca="1" si="105"/>
        <v>-2.75</v>
      </c>
      <c r="U107" s="36">
        <f t="shared" ca="1" si="106"/>
        <v>-12.75</v>
      </c>
      <c r="V107" s="34">
        <f t="shared" ca="1" si="107"/>
        <v>164.28000000000003</v>
      </c>
      <c r="W107" s="35">
        <f t="shared" ca="1" si="108"/>
        <v>8.2299999999999986</v>
      </c>
      <c r="X107" s="35">
        <f t="shared" ca="1" si="109"/>
        <v>31.4</v>
      </c>
      <c r="Y107" s="36">
        <f t="shared" ca="1" si="110"/>
        <v>203.90999999999997</v>
      </c>
    </row>
    <row r="108" spans="1:25" outlineLevel="2" x14ac:dyDescent="0.25">
      <c r="A108" t="s">
        <v>256</v>
      </c>
      <c r="B108" t="str">
        <f t="shared" ca="1" si="87"/>
        <v>UNCA</v>
      </c>
      <c r="C108" t="str">
        <f t="shared" ca="1" si="88"/>
        <v>FortisAlberta Inc.</v>
      </c>
      <c r="D108" t="str">
        <f t="shared" ca="1" si="89"/>
        <v>0000065911</v>
      </c>
      <c r="E108" t="str">
        <f t="shared" ca="1" si="90"/>
        <v>FortisAlberta Reversing POD - Pegasus (659S)</v>
      </c>
      <c r="F108" s="34">
        <f t="shared" ca="1" si="91"/>
        <v>0</v>
      </c>
      <c r="G108" s="35">
        <f t="shared" ca="1" si="92"/>
        <v>0</v>
      </c>
      <c r="H108" s="35">
        <f t="shared" ca="1" si="93"/>
        <v>0</v>
      </c>
      <c r="I108" s="36">
        <f t="shared" ca="1" si="94"/>
        <v>0</v>
      </c>
      <c r="J108" s="34">
        <f t="shared" ca="1" si="95"/>
        <v>0</v>
      </c>
      <c r="K108" s="35">
        <f t="shared" ca="1" si="96"/>
        <v>0</v>
      </c>
      <c r="L108" s="35">
        <f t="shared" ca="1" si="97"/>
        <v>0</v>
      </c>
      <c r="M108" s="36">
        <f t="shared" ca="1" si="98"/>
        <v>0</v>
      </c>
      <c r="N108" s="34">
        <f t="shared" ca="1" si="99"/>
        <v>0</v>
      </c>
      <c r="O108" s="35">
        <f t="shared" ca="1" si="100"/>
        <v>0</v>
      </c>
      <c r="P108" s="35">
        <f t="shared" ca="1" si="101"/>
        <v>0</v>
      </c>
      <c r="Q108" s="36">
        <f t="shared" ca="1" si="102"/>
        <v>0</v>
      </c>
      <c r="R108" s="34">
        <f t="shared" ca="1" si="103"/>
        <v>0</v>
      </c>
      <c r="S108" s="35">
        <f t="shared" ca="1" si="104"/>
        <v>0</v>
      </c>
      <c r="T108" s="35">
        <f t="shared" ca="1" si="105"/>
        <v>0</v>
      </c>
      <c r="U108" s="36">
        <f t="shared" ca="1" si="106"/>
        <v>0</v>
      </c>
      <c r="V108" s="34">
        <f t="shared" ca="1" si="107"/>
        <v>0</v>
      </c>
      <c r="W108" s="35">
        <f t="shared" ca="1" si="108"/>
        <v>0</v>
      </c>
      <c r="X108" s="35">
        <f t="shared" ca="1" si="109"/>
        <v>0</v>
      </c>
      <c r="Y108" s="36">
        <f t="shared" ca="1" si="110"/>
        <v>0</v>
      </c>
    </row>
    <row r="109" spans="1:25" outlineLevel="2" x14ac:dyDescent="0.25">
      <c r="A109" t="s">
        <v>431</v>
      </c>
      <c r="B109" t="str">
        <f t="shared" ca="1" si="87"/>
        <v>UNCA</v>
      </c>
      <c r="C109" t="str">
        <f t="shared" ca="1" si="88"/>
        <v>FortisAlberta Inc.</v>
      </c>
      <c r="D109" t="str">
        <f t="shared" ca="1" si="89"/>
        <v>0000079301</v>
      </c>
      <c r="E109" t="str">
        <f t="shared" ca="1" si="90"/>
        <v>FortisAlberta DOS - Cochrane EV Partnership (793S)</v>
      </c>
      <c r="F109" s="34">
        <f t="shared" ca="1" si="91"/>
        <v>0</v>
      </c>
      <c r="G109" s="35">
        <f t="shared" ca="1" si="92"/>
        <v>0</v>
      </c>
      <c r="H109" s="35">
        <f t="shared" ca="1" si="93"/>
        <v>0</v>
      </c>
      <c r="I109" s="36">
        <f t="shared" ca="1" si="94"/>
        <v>0</v>
      </c>
      <c r="J109" s="34">
        <f t="shared" ca="1" si="95"/>
        <v>0</v>
      </c>
      <c r="K109" s="35">
        <f t="shared" ca="1" si="96"/>
        <v>0</v>
      </c>
      <c r="L109" s="35">
        <f t="shared" ca="1" si="97"/>
        <v>0</v>
      </c>
      <c r="M109" s="36">
        <f t="shared" ca="1" si="98"/>
        <v>0</v>
      </c>
      <c r="N109" s="34">
        <f t="shared" ca="1" si="99"/>
        <v>5204.4000000000015</v>
      </c>
      <c r="O109" s="35">
        <f t="shared" ca="1" si="100"/>
        <v>260.21999999999997</v>
      </c>
      <c r="P109" s="35">
        <f t="shared" ca="1" si="101"/>
        <v>1346.1000000000001</v>
      </c>
      <c r="Q109" s="36">
        <f t="shared" ca="1" si="102"/>
        <v>6810.7200000000012</v>
      </c>
      <c r="R109" s="34">
        <f t="shared" ca="1" si="103"/>
        <v>69708.180000000008</v>
      </c>
      <c r="S109" s="35">
        <f t="shared" ca="1" si="104"/>
        <v>3485.3999999999996</v>
      </c>
      <c r="T109" s="35">
        <f t="shared" ca="1" si="105"/>
        <v>20453.989999999998</v>
      </c>
      <c r="U109" s="36">
        <f t="shared" ca="1" si="106"/>
        <v>93647.57</v>
      </c>
      <c r="V109" s="34">
        <f t="shared" ca="1" si="107"/>
        <v>74912.580000000016</v>
      </c>
      <c r="W109" s="35">
        <f t="shared" ca="1" si="108"/>
        <v>3745.6199999999994</v>
      </c>
      <c r="X109" s="35">
        <f t="shared" ca="1" si="109"/>
        <v>21800.089999999997</v>
      </c>
      <c r="Y109" s="36">
        <f t="shared" ca="1" si="110"/>
        <v>100458.29000000001</v>
      </c>
    </row>
    <row r="110" spans="1:25" outlineLevel="1" x14ac:dyDescent="0.25">
      <c r="C110" s="2" t="s">
        <v>762</v>
      </c>
      <c r="F110" s="34">
        <f t="shared" ref="F110:Y110" ca="1" si="111">SUBTOTAL(9,F99:F109)</f>
        <v>-2953.1699999999951</v>
      </c>
      <c r="G110" s="35">
        <f t="shared" ca="1" si="111"/>
        <v>-147.64000000000053</v>
      </c>
      <c r="H110" s="35">
        <f t="shared" ca="1" si="111"/>
        <v>-582.38000000000227</v>
      </c>
      <c r="I110" s="36">
        <f t="shared" ca="1" si="111"/>
        <v>-3683.1899999999896</v>
      </c>
      <c r="J110" s="34">
        <f t="shared" ca="1" si="111"/>
        <v>59143.180000000008</v>
      </c>
      <c r="K110" s="35">
        <f t="shared" ca="1" si="111"/>
        <v>2957.18</v>
      </c>
      <c r="L110" s="35">
        <f t="shared" ca="1" si="111"/>
        <v>13438.139999999998</v>
      </c>
      <c r="M110" s="36">
        <f t="shared" ca="1" si="111"/>
        <v>75538.500000000015</v>
      </c>
      <c r="N110" s="34">
        <f t="shared" ca="1" si="111"/>
        <v>58007.310000000005</v>
      </c>
      <c r="O110" s="35">
        <f t="shared" ca="1" si="111"/>
        <v>2900.35</v>
      </c>
      <c r="P110" s="35">
        <f t="shared" ca="1" si="111"/>
        <v>15152.150000000001</v>
      </c>
      <c r="Q110" s="36">
        <f t="shared" ca="1" si="111"/>
        <v>76059.810000000012</v>
      </c>
      <c r="R110" s="34">
        <f t="shared" ca="1" si="111"/>
        <v>85324.77</v>
      </c>
      <c r="S110" s="35">
        <f t="shared" ca="1" si="111"/>
        <v>4266.25</v>
      </c>
      <c r="T110" s="35">
        <f t="shared" ca="1" si="111"/>
        <v>24951.799999999996</v>
      </c>
      <c r="U110" s="36">
        <f t="shared" ca="1" si="111"/>
        <v>114542.82</v>
      </c>
      <c r="V110" s="34">
        <f t="shared" ca="1" si="111"/>
        <v>199522.09000000003</v>
      </c>
      <c r="W110" s="35">
        <f t="shared" ca="1" si="111"/>
        <v>9976.14</v>
      </c>
      <c r="X110" s="35">
        <f t="shared" ca="1" si="111"/>
        <v>52959.71</v>
      </c>
      <c r="Y110" s="36">
        <f t="shared" ca="1" si="111"/>
        <v>262457.94000000006</v>
      </c>
    </row>
    <row r="111" spans="1:25" outlineLevel="2" x14ac:dyDescent="0.25">
      <c r="A111" t="s">
        <v>346</v>
      </c>
      <c r="B111" t="str">
        <f ca="1">VLOOKUP($A111,IndexLookup,2,FALSE)</f>
        <v>GPWF</v>
      </c>
      <c r="C111" t="str">
        <f ca="1">VLOOKUP($B111,ParticipantLookup,2,FALSE)</f>
        <v>Ghost Pine Windfarm, LP</v>
      </c>
      <c r="D111" t="str">
        <f ca="1">VLOOKUP($A111,IndexLookup,3,FALSE)</f>
        <v>NEP1</v>
      </c>
      <c r="E111" t="str">
        <f ca="1">VLOOKUP($D111,FacilityLookup,2,FALSE)</f>
        <v>Ghost Pine Wind Facility</v>
      </c>
      <c r="F111" s="34">
        <f ca="1">IFERROR(VLOOKUP($A111,Lookup2013,53,FALSE),0)</f>
        <v>137031.57999999996</v>
      </c>
      <c r="G111" s="35">
        <f ca="1">IFERROR(VLOOKUP($A111,Lookup2013,54,FALSE),0)</f>
        <v>6851.5900000000011</v>
      </c>
      <c r="H111" s="35">
        <f ca="1">IFERROR(VLOOKUP($A111,Lookup2013,55,FALSE),0)</f>
        <v>28060.98</v>
      </c>
      <c r="I111" s="36">
        <f ca="1">IFERROR(VLOOKUP($A111,Lookup2013,56,FALSE),0)</f>
        <v>171944.15</v>
      </c>
      <c r="J111" s="34">
        <f ca="1">IFERROR(VLOOKUP($A111,Lookup2012,53,FALSE),0)</f>
        <v>174387.59</v>
      </c>
      <c r="K111" s="35">
        <f ca="1">IFERROR(VLOOKUP($A111,Lookup2012,54,FALSE),0)</f>
        <v>8719.41</v>
      </c>
      <c r="L111" s="35">
        <f ca="1">IFERROR(VLOOKUP($A111,Lookup2012,55,FALSE),0)</f>
        <v>40073.019999999997</v>
      </c>
      <c r="M111" s="36">
        <f ca="1">IFERROR(VLOOKUP($A111,Lookup2012,56,FALSE),0)</f>
        <v>223180.02</v>
      </c>
      <c r="N111" s="34">
        <f ca="1">IFERROR(VLOOKUP($A111,Lookup2011,53,FALSE),0)</f>
        <v>190608.81000000006</v>
      </c>
      <c r="O111" s="35">
        <f ca="1">IFERROR(VLOOKUP($A111,Lookup2011,54,FALSE),0)</f>
        <v>9530.4499999999989</v>
      </c>
      <c r="P111" s="35">
        <f ca="1">IFERROR(VLOOKUP($A111,Lookup2011,55,FALSE),0)</f>
        <v>49562.600000000006</v>
      </c>
      <c r="Q111" s="36">
        <f ca="1">IFERROR(VLOOKUP($A111,Lookup2011,56,FALSE),0)</f>
        <v>249701.86000000002</v>
      </c>
      <c r="R111" s="34">
        <f ca="1">IFERROR(VLOOKUP($A111,Lookup2010,53,FALSE),0)</f>
        <v>0</v>
      </c>
      <c r="S111" s="35">
        <f ca="1">IFERROR(VLOOKUP($A111,Lookup2010,54,FALSE),0)</f>
        <v>0</v>
      </c>
      <c r="T111" s="35">
        <f ca="1">IFERROR(VLOOKUP($A111,Lookup2010,55,FALSE),0)</f>
        <v>0</v>
      </c>
      <c r="U111" s="36">
        <f ca="1">IFERROR(VLOOKUP($A111,Lookup2010,56,FALSE),0)</f>
        <v>0</v>
      </c>
      <c r="V111" s="34">
        <f ca="1">F111+J111+N111+R111</f>
        <v>502027.98</v>
      </c>
      <c r="W111" s="35">
        <f ca="1">G111+K111+O111+S111</f>
        <v>25101.449999999997</v>
      </c>
      <c r="X111" s="35">
        <f ca="1">H111+L111+P111+T111</f>
        <v>117696.6</v>
      </c>
      <c r="Y111" s="36">
        <f ca="1">I111+M111+Q111+U111</f>
        <v>644826.03</v>
      </c>
    </row>
    <row r="112" spans="1:25" outlineLevel="1" x14ac:dyDescent="0.25">
      <c r="C112" s="2" t="s">
        <v>763</v>
      </c>
      <c r="F112" s="34">
        <f t="shared" ref="F112:Y112" ca="1" si="112">SUBTOTAL(9,F111:F111)</f>
        <v>137031.57999999996</v>
      </c>
      <c r="G112" s="35">
        <f t="shared" ca="1" si="112"/>
        <v>6851.5900000000011</v>
      </c>
      <c r="H112" s="35">
        <f t="shared" ca="1" si="112"/>
        <v>28060.98</v>
      </c>
      <c r="I112" s="36">
        <f t="shared" ca="1" si="112"/>
        <v>171944.15</v>
      </c>
      <c r="J112" s="34">
        <f t="shared" ca="1" si="112"/>
        <v>174387.59</v>
      </c>
      <c r="K112" s="35">
        <f t="shared" ca="1" si="112"/>
        <v>8719.41</v>
      </c>
      <c r="L112" s="35">
        <f t="shared" ca="1" si="112"/>
        <v>40073.019999999997</v>
      </c>
      <c r="M112" s="36">
        <f t="shared" ca="1" si="112"/>
        <v>223180.02</v>
      </c>
      <c r="N112" s="34">
        <f t="shared" ca="1" si="112"/>
        <v>190608.81000000006</v>
      </c>
      <c r="O112" s="35">
        <f t="shared" ca="1" si="112"/>
        <v>9530.4499999999989</v>
      </c>
      <c r="P112" s="35">
        <f t="shared" ca="1" si="112"/>
        <v>49562.600000000006</v>
      </c>
      <c r="Q112" s="36">
        <f t="shared" ca="1" si="112"/>
        <v>249701.86000000002</v>
      </c>
      <c r="R112" s="34">
        <f t="shared" ca="1" si="112"/>
        <v>0</v>
      </c>
      <c r="S112" s="35">
        <f t="shared" ca="1" si="112"/>
        <v>0</v>
      </c>
      <c r="T112" s="35">
        <f t="shared" ca="1" si="112"/>
        <v>0</v>
      </c>
      <c r="U112" s="36">
        <f t="shared" ca="1" si="112"/>
        <v>0</v>
      </c>
      <c r="V112" s="34">
        <f t="shared" ca="1" si="112"/>
        <v>502027.98</v>
      </c>
      <c r="W112" s="35">
        <f t="shared" ca="1" si="112"/>
        <v>25101.449999999997</v>
      </c>
      <c r="X112" s="35">
        <f t="shared" ca="1" si="112"/>
        <v>117696.6</v>
      </c>
      <c r="Y112" s="36">
        <f t="shared" ca="1" si="112"/>
        <v>644826.03</v>
      </c>
    </row>
    <row r="113" spans="1:25" outlineLevel="2" x14ac:dyDescent="0.25">
      <c r="A113" t="s">
        <v>349</v>
      </c>
      <c r="B113" t="str">
        <f ca="1">VLOOKUP($A113,IndexLookup,2,FALSE)</f>
        <v>GPI</v>
      </c>
      <c r="C113" t="str">
        <f ca="1">VLOOKUP($B113,ParticipantLookup,2,FALSE)</f>
        <v>Grande Prairie Generation Inc.</v>
      </c>
      <c r="D113" t="str">
        <f ca="1">VLOOKUP($A113,IndexLookup,3,FALSE)</f>
        <v>NPP1</v>
      </c>
      <c r="E113" t="str">
        <f ca="1">VLOOKUP($D113,FacilityLookup,2,FALSE)</f>
        <v>Northern Prairie Power Project</v>
      </c>
      <c r="F113" s="34">
        <f ca="1">IFERROR(VLOOKUP($A113,Lookup2013,53,FALSE),0)</f>
        <v>-2789265.9999999995</v>
      </c>
      <c r="G113" s="35">
        <f ca="1">IFERROR(VLOOKUP($A113,Lookup2013,54,FALSE),0)</f>
        <v>-139463.29999999999</v>
      </c>
      <c r="H113" s="35">
        <f ca="1">IFERROR(VLOOKUP($A113,Lookup2013,55,FALSE),0)</f>
        <v>-574298.68999999994</v>
      </c>
      <c r="I113" s="36">
        <f ca="1">IFERROR(VLOOKUP($A113,Lookup2013,56,FALSE),0)</f>
        <v>-3503027.9900000007</v>
      </c>
      <c r="J113" s="34">
        <f ca="1">IFERROR(VLOOKUP($A113,Lookup2012,53,FALSE),0)</f>
        <v>-1617604.9899999995</v>
      </c>
      <c r="K113" s="35">
        <f ca="1">IFERROR(VLOOKUP($A113,Lookup2012,54,FALSE),0)</f>
        <v>-80880.25</v>
      </c>
      <c r="L113" s="35">
        <f ca="1">IFERROR(VLOOKUP($A113,Lookup2012,55,FALSE),0)</f>
        <v>-375130.36000000004</v>
      </c>
      <c r="M113" s="36">
        <f ca="1">IFERROR(VLOOKUP($A113,Lookup2012,56,FALSE),0)</f>
        <v>-2073615.5999999999</v>
      </c>
      <c r="N113" s="34">
        <f ca="1">IFERROR(VLOOKUP($A113,Lookup2011,53,FALSE),0)</f>
        <v>-2834491.2399999998</v>
      </c>
      <c r="O113" s="35">
        <f ca="1">IFERROR(VLOOKUP($A113,Lookup2011,54,FALSE),0)</f>
        <v>-141724.59</v>
      </c>
      <c r="P113" s="35">
        <f ca="1">IFERROR(VLOOKUP($A113,Lookup2011,55,FALSE),0)</f>
        <v>-734089.07000000007</v>
      </c>
      <c r="Q113" s="36">
        <f ca="1">IFERROR(VLOOKUP($A113,Lookup2011,56,FALSE),0)</f>
        <v>-3710304.9000000004</v>
      </c>
      <c r="R113" s="34">
        <f ca="1">IFERROR(VLOOKUP($A113,Lookup2010,53,FALSE),0)</f>
        <v>-767384.75000000012</v>
      </c>
      <c r="S113" s="35">
        <f ca="1">IFERROR(VLOOKUP($A113,Lookup2010,54,FALSE),0)</f>
        <v>-38369.26</v>
      </c>
      <c r="T113" s="35">
        <f ca="1">IFERROR(VLOOKUP($A113,Lookup2010,55,FALSE),0)</f>
        <v>-218142.38999999998</v>
      </c>
      <c r="U113" s="36">
        <f ca="1">IFERROR(VLOOKUP($A113,Lookup2010,56,FALSE),0)</f>
        <v>-1023896.4000000001</v>
      </c>
      <c r="V113" s="34">
        <f ca="1">F113+J113+N113+R113</f>
        <v>-8008746.9799999986</v>
      </c>
      <c r="W113" s="35">
        <f ca="1">G113+K113+O113+S113</f>
        <v>-400437.4</v>
      </c>
      <c r="X113" s="35">
        <f ca="1">H113+L113+P113+T113</f>
        <v>-1901660.51</v>
      </c>
      <c r="Y113" s="36">
        <f ca="1">I113+M113+Q113+U113</f>
        <v>-10310844.890000002</v>
      </c>
    </row>
    <row r="114" spans="1:25" outlineLevel="1" x14ac:dyDescent="0.25">
      <c r="C114" s="2" t="s">
        <v>764</v>
      </c>
      <c r="F114" s="34">
        <f t="shared" ref="F114:Y114" ca="1" si="113">SUBTOTAL(9,F113:F113)</f>
        <v>-2789265.9999999995</v>
      </c>
      <c r="G114" s="35">
        <f t="shared" ca="1" si="113"/>
        <v>-139463.29999999999</v>
      </c>
      <c r="H114" s="35">
        <f t="shared" ca="1" si="113"/>
        <v>-574298.68999999994</v>
      </c>
      <c r="I114" s="36">
        <f t="shared" ca="1" si="113"/>
        <v>-3503027.9900000007</v>
      </c>
      <c r="J114" s="34">
        <f t="shared" ca="1" si="113"/>
        <v>-1617604.9899999995</v>
      </c>
      <c r="K114" s="35">
        <f t="shared" ca="1" si="113"/>
        <v>-80880.25</v>
      </c>
      <c r="L114" s="35">
        <f t="shared" ca="1" si="113"/>
        <v>-375130.36000000004</v>
      </c>
      <c r="M114" s="36">
        <f t="shared" ca="1" si="113"/>
        <v>-2073615.5999999999</v>
      </c>
      <c r="N114" s="34">
        <f t="shared" ca="1" si="113"/>
        <v>-2834491.2399999998</v>
      </c>
      <c r="O114" s="35">
        <f t="shared" ca="1" si="113"/>
        <v>-141724.59</v>
      </c>
      <c r="P114" s="35">
        <f t="shared" ca="1" si="113"/>
        <v>-734089.07000000007</v>
      </c>
      <c r="Q114" s="36">
        <f t="shared" ca="1" si="113"/>
        <v>-3710304.9000000004</v>
      </c>
      <c r="R114" s="34">
        <f t="shared" ca="1" si="113"/>
        <v>-767384.75000000012</v>
      </c>
      <c r="S114" s="35">
        <f t="shared" ca="1" si="113"/>
        <v>-38369.26</v>
      </c>
      <c r="T114" s="35">
        <f t="shared" ca="1" si="113"/>
        <v>-218142.38999999998</v>
      </c>
      <c r="U114" s="36">
        <f t="shared" ca="1" si="113"/>
        <v>-1023896.4000000001</v>
      </c>
      <c r="V114" s="34">
        <f t="shared" ca="1" si="113"/>
        <v>-8008746.9799999986</v>
      </c>
      <c r="W114" s="35">
        <f t="shared" ca="1" si="113"/>
        <v>-400437.4</v>
      </c>
      <c r="X114" s="35">
        <f t="shared" ca="1" si="113"/>
        <v>-1901660.51</v>
      </c>
      <c r="Y114" s="36">
        <f t="shared" ca="1" si="113"/>
        <v>-10310844.890000002</v>
      </c>
    </row>
    <row r="115" spans="1:25" outlineLevel="2" x14ac:dyDescent="0.25">
      <c r="A115" t="s">
        <v>323</v>
      </c>
      <c r="B115" t="str">
        <f ca="1">VLOOKUP($A115,IndexLookup,2,FALSE)</f>
        <v>HWP</v>
      </c>
      <c r="C115" t="str">
        <f ca="1">VLOOKUP($B115,ParticipantLookup,2,FALSE)</f>
        <v>Halkirk I Wind Project LP</v>
      </c>
      <c r="D115" t="str">
        <f ca="1">VLOOKUP($A115,IndexLookup,3,FALSE)</f>
        <v>HAL1</v>
      </c>
      <c r="E115" t="str">
        <f ca="1">VLOOKUP($D115,FacilityLookup,2,FALSE)</f>
        <v>Halkirk Wind Facility</v>
      </c>
      <c r="F115" s="34">
        <f ca="1">IFERROR(VLOOKUP($A115,Lookup2013,53,FALSE),0)</f>
        <v>145153.78000000003</v>
      </c>
      <c r="G115" s="35">
        <f ca="1">IFERROR(VLOOKUP($A115,Lookup2013,54,FALSE),0)</f>
        <v>7257.6900000000005</v>
      </c>
      <c r="H115" s="35">
        <f ca="1">IFERROR(VLOOKUP($A115,Lookup2013,55,FALSE),0)</f>
        <v>28694.59</v>
      </c>
      <c r="I115" s="36">
        <f ca="1">IFERROR(VLOOKUP($A115,Lookup2013,56,FALSE),0)</f>
        <v>181106.06000000003</v>
      </c>
      <c r="J115" s="34">
        <f ca="1">IFERROR(VLOOKUP($A115,Lookup2012,53,FALSE),0)</f>
        <v>0</v>
      </c>
      <c r="K115" s="35">
        <f ca="1">IFERROR(VLOOKUP($A115,Lookup2012,54,FALSE),0)</f>
        <v>0</v>
      </c>
      <c r="L115" s="35">
        <f ca="1">IFERROR(VLOOKUP($A115,Lookup2012,55,FALSE),0)</f>
        <v>0</v>
      </c>
      <c r="M115" s="36">
        <f ca="1">IFERROR(VLOOKUP($A115,Lookup2012,56,FALSE),0)</f>
        <v>0</v>
      </c>
      <c r="N115" s="34">
        <f ca="1">IFERROR(VLOOKUP($A115,Lookup2011,53,FALSE),0)</f>
        <v>0</v>
      </c>
      <c r="O115" s="35">
        <f ca="1">IFERROR(VLOOKUP($A115,Lookup2011,54,FALSE),0)</f>
        <v>0</v>
      </c>
      <c r="P115" s="35">
        <f ca="1">IFERROR(VLOOKUP($A115,Lookup2011,55,FALSE),0)</f>
        <v>0</v>
      </c>
      <c r="Q115" s="36">
        <f ca="1">IFERROR(VLOOKUP($A115,Lookup2011,56,FALSE),0)</f>
        <v>0</v>
      </c>
      <c r="R115" s="34">
        <f ca="1">IFERROR(VLOOKUP($A115,Lookup2010,53,FALSE),0)</f>
        <v>0</v>
      </c>
      <c r="S115" s="35">
        <f ca="1">IFERROR(VLOOKUP($A115,Lookup2010,54,FALSE),0)</f>
        <v>0</v>
      </c>
      <c r="T115" s="35">
        <f ca="1">IFERROR(VLOOKUP($A115,Lookup2010,55,FALSE),0)</f>
        <v>0</v>
      </c>
      <c r="U115" s="36">
        <f ca="1">IFERROR(VLOOKUP($A115,Lookup2010,56,FALSE),0)</f>
        <v>0</v>
      </c>
      <c r="V115" s="34">
        <f ca="1">F115+J115+N115+R115</f>
        <v>145153.78000000003</v>
      </c>
      <c r="W115" s="35">
        <f ca="1">G115+K115+O115+S115</f>
        <v>7257.6900000000005</v>
      </c>
      <c r="X115" s="35">
        <f ca="1">H115+L115+P115+T115</f>
        <v>28694.59</v>
      </c>
      <c r="Y115" s="36">
        <f ca="1">I115+M115+Q115+U115</f>
        <v>181106.06000000003</v>
      </c>
    </row>
    <row r="116" spans="1:25" outlineLevel="1" x14ac:dyDescent="0.25">
      <c r="C116" s="2" t="s">
        <v>765</v>
      </c>
      <c r="F116" s="34">
        <f t="shared" ref="F116:Y116" ca="1" si="114">SUBTOTAL(9,F115:F115)</f>
        <v>145153.78000000003</v>
      </c>
      <c r="G116" s="35">
        <f t="shared" ca="1" si="114"/>
        <v>7257.6900000000005</v>
      </c>
      <c r="H116" s="35">
        <f t="shared" ca="1" si="114"/>
        <v>28694.59</v>
      </c>
      <c r="I116" s="36">
        <f t="shared" ca="1" si="114"/>
        <v>181106.06000000003</v>
      </c>
      <c r="J116" s="34">
        <f t="shared" ca="1" si="114"/>
        <v>0</v>
      </c>
      <c r="K116" s="35">
        <f t="shared" ca="1" si="114"/>
        <v>0</v>
      </c>
      <c r="L116" s="35">
        <f t="shared" ca="1" si="114"/>
        <v>0</v>
      </c>
      <c r="M116" s="36">
        <f t="shared" ca="1" si="114"/>
        <v>0</v>
      </c>
      <c r="N116" s="34">
        <f t="shared" ca="1" si="114"/>
        <v>0</v>
      </c>
      <c r="O116" s="35">
        <f t="shared" ca="1" si="114"/>
        <v>0</v>
      </c>
      <c r="P116" s="35">
        <f t="shared" ca="1" si="114"/>
        <v>0</v>
      </c>
      <c r="Q116" s="36">
        <f t="shared" ca="1" si="114"/>
        <v>0</v>
      </c>
      <c r="R116" s="34">
        <f t="shared" ca="1" si="114"/>
        <v>0</v>
      </c>
      <c r="S116" s="35">
        <f t="shared" ca="1" si="114"/>
        <v>0</v>
      </c>
      <c r="T116" s="35">
        <f t="shared" ca="1" si="114"/>
        <v>0</v>
      </c>
      <c r="U116" s="36">
        <f t="shared" ca="1" si="114"/>
        <v>0</v>
      </c>
      <c r="V116" s="34">
        <f t="shared" ca="1" si="114"/>
        <v>145153.78000000003</v>
      </c>
      <c r="W116" s="35">
        <f t="shared" ca="1" si="114"/>
        <v>7257.6900000000005</v>
      </c>
      <c r="X116" s="35">
        <f t="shared" ca="1" si="114"/>
        <v>28694.59</v>
      </c>
      <c r="Y116" s="36">
        <f t="shared" ca="1" si="114"/>
        <v>181106.06000000003</v>
      </c>
    </row>
    <row r="117" spans="1:25" outlineLevel="2" x14ac:dyDescent="0.25">
      <c r="A117" t="s">
        <v>329</v>
      </c>
      <c r="B117" t="str">
        <f ca="1">VLOOKUP($A117,IndexLookup,2,FALSE)</f>
        <v>ESSO</v>
      </c>
      <c r="C117" t="str">
        <f ca="1">VLOOKUP($B117,ParticipantLookup,2,FALSE)</f>
        <v>Imperial Oil Resources</v>
      </c>
      <c r="D117" t="str">
        <f ca="1">VLOOKUP($A117,IndexLookup,3,FALSE)</f>
        <v>IOR1</v>
      </c>
      <c r="E117" t="str">
        <f ca="1">VLOOKUP($D117,FacilityLookup,2,FALSE)</f>
        <v>Cold Lake Industrial System</v>
      </c>
      <c r="F117" s="34">
        <f ca="1">IFERROR(VLOOKUP($A117,Lookup2013,53,FALSE),0)</f>
        <v>-436333.14000000013</v>
      </c>
      <c r="G117" s="35">
        <f ca="1">IFERROR(VLOOKUP($A117,Lookup2013,54,FALSE),0)</f>
        <v>-21816.660000000003</v>
      </c>
      <c r="H117" s="35">
        <f ca="1">IFERROR(VLOOKUP($A117,Lookup2013,55,FALSE),0)</f>
        <v>-89344.680000000008</v>
      </c>
      <c r="I117" s="36">
        <f ca="1">IFERROR(VLOOKUP($A117,Lookup2013,56,FALSE),0)</f>
        <v>-547494.48</v>
      </c>
      <c r="J117" s="34">
        <f ca="1">IFERROR(VLOOKUP($A117,Lookup2012,53,FALSE),0)</f>
        <v>-614641.04</v>
      </c>
      <c r="K117" s="35">
        <f ca="1">IFERROR(VLOOKUP($A117,Lookup2012,54,FALSE),0)</f>
        <v>-30732.059999999998</v>
      </c>
      <c r="L117" s="35">
        <f ca="1">IFERROR(VLOOKUP($A117,Lookup2012,55,FALSE),0)</f>
        <v>-142674.56999999998</v>
      </c>
      <c r="M117" s="36">
        <f ca="1">IFERROR(VLOOKUP($A117,Lookup2012,56,FALSE),0)</f>
        <v>-788047.66999999993</v>
      </c>
      <c r="N117" s="34">
        <f ca="1">IFERROR(VLOOKUP($A117,Lookup2011,53,FALSE),0)</f>
        <v>-1088101.4900000002</v>
      </c>
      <c r="O117" s="35">
        <f ca="1">IFERROR(VLOOKUP($A117,Lookup2011,54,FALSE),0)</f>
        <v>-54405.080000000009</v>
      </c>
      <c r="P117" s="35">
        <f ca="1">IFERROR(VLOOKUP($A117,Lookup2011,55,FALSE),0)</f>
        <v>-282231.43999999994</v>
      </c>
      <c r="Q117" s="36">
        <f ca="1">IFERROR(VLOOKUP($A117,Lookup2011,56,FALSE),0)</f>
        <v>-1424738.01</v>
      </c>
      <c r="R117" s="34">
        <f ca="1">IFERROR(VLOOKUP($A117,Lookup2010,53,FALSE),0)</f>
        <v>-202432.43</v>
      </c>
      <c r="S117" s="35">
        <f ca="1">IFERROR(VLOOKUP($A117,Lookup2010,54,FALSE),0)</f>
        <v>-10121.65</v>
      </c>
      <c r="T117" s="35">
        <f ca="1">IFERROR(VLOOKUP($A117,Lookup2010,55,FALSE),0)</f>
        <v>-57592.25</v>
      </c>
      <c r="U117" s="36">
        <f ca="1">IFERROR(VLOOKUP($A117,Lookup2010,56,FALSE),0)</f>
        <v>-270146.32999999996</v>
      </c>
      <c r="V117" s="34">
        <f ca="1">F117+J117+N117+R117</f>
        <v>-2341508.1000000006</v>
      </c>
      <c r="W117" s="35">
        <f ca="1">G117+K117+O117+S117</f>
        <v>-117075.45000000001</v>
      </c>
      <c r="X117" s="35">
        <f ca="1">H117+L117+P117+T117</f>
        <v>-571842.93999999994</v>
      </c>
      <c r="Y117" s="36">
        <f ca="1">I117+M117+Q117+U117</f>
        <v>-3030426.49</v>
      </c>
    </row>
    <row r="118" spans="1:25" outlineLevel="1" x14ac:dyDescent="0.25">
      <c r="C118" s="2" t="s">
        <v>766</v>
      </c>
      <c r="F118" s="34">
        <f t="shared" ref="F118:Y118" ca="1" si="115">SUBTOTAL(9,F117:F117)</f>
        <v>-436333.14000000013</v>
      </c>
      <c r="G118" s="35">
        <f t="shared" ca="1" si="115"/>
        <v>-21816.660000000003</v>
      </c>
      <c r="H118" s="35">
        <f t="shared" ca="1" si="115"/>
        <v>-89344.680000000008</v>
      </c>
      <c r="I118" s="36">
        <f t="shared" ca="1" si="115"/>
        <v>-547494.48</v>
      </c>
      <c r="J118" s="34">
        <f t="shared" ca="1" si="115"/>
        <v>-614641.04</v>
      </c>
      <c r="K118" s="35">
        <f t="shared" ca="1" si="115"/>
        <v>-30732.059999999998</v>
      </c>
      <c r="L118" s="35">
        <f t="shared" ca="1" si="115"/>
        <v>-142674.56999999998</v>
      </c>
      <c r="M118" s="36">
        <f t="shared" ca="1" si="115"/>
        <v>-788047.66999999993</v>
      </c>
      <c r="N118" s="34">
        <f t="shared" ca="1" si="115"/>
        <v>-1088101.4900000002</v>
      </c>
      <c r="O118" s="35">
        <f t="shared" ca="1" si="115"/>
        <v>-54405.080000000009</v>
      </c>
      <c r="P118" s="35">
        <f t="shared" ca="1" si="115"/>
        <v>-282231.43999999994</v>
      </c>
      <c r="Q118" s="36">
        <f t="shared" ca="1" si="115"/>
        <v>-1424738.01</v>
      </c>
      <c r="R118" s="34">
        <f t="shared" ca="1" si="115"/>
        <v>-202432.43</v>
      </c>
      <c r="S118" s="35">
        <f t="shared" ca="1" si="115"/>
        <v>-10121.65</v>
      </c>
      <c r="T118" s="35">
        <f t="shared" ca="1" si="115"/>
        <v>-57592.25</v>
      </c>
      <c r="U118" s="36">
        <f t="shared" ca="1" si="115"/>
        <v>-270146.32999999996</v>
      </c>
      <c r="V118" s="34">
        <f t="shared" ca="1" si="115"/>
        <v>-2341508.1000000006</v>
      </c>
      <c r="W118" s="35">
        <f t="shared" ca="1" si="115"/>
        <v>-117075.45000000001</v>
      </c>
      <c r="X118" s="35">
        <f t="shared" ca="1" si="115"/>
        <v>-571842.93999999994</v>
      </c>
      <c r="Y118" s="36">
        <f t="shared" ca="1" si="115"/>
        <v>-3030426.49</v>
      </c>
    </row>
    <row r="119" spans="1:25" outlineLevel="2" x14ac:dyDescent="0.25">
      <c r="A119" t="s">
        <v>336</v>
      </c>
      <c r="B119" t="str">
        <f ca="1">VLOOKUP($A119,IndexLookup,2,FALSE)</f>
        <v>KHW</v>
      </c>
      <c r="C119" t="str">
        <f ca="1">VLOOKUP($B119,ParticipantLookup,2,FALSE)</f>
        <v>Kettles Hill Wind Energy Inc.</v>
      </c>
      <c r="D119" t="str">
        <f ca="1">VLOOKUP($A119,IndexLookup,3,FALSE)</f>
        <v>KHW1</v>
      </c>
      <c r="E119" t="str">
        <f ca="1">VLOOKUP($D119,FacilityLookup,2,FALSE)</f>
        <v>Kettles Hill Wind Facility</v>
      </c>
      <c r="F119" s="34">
        <f ca="1">IFERROR(VLOOKUP($A119,Lookup2013,53,FALSE),0)</f>
        <v>58019.75</v>
      </c>
      <c r="G119" s="35">
        <f ca="1">IFERROR(VLOOKUP($A119,Lookup2013,54,FALSE),0)</f>
        <v>2901</v>
      </c>
      <c r="H119" s="35">
        <f ca="1">IFERROR(VLOOKUP($A119,Lookup2013,55,FALSE),0)</f>
        <v>11829.36</v>
      </c>
      <c r="I119" s="36">
        <f ca="1">IFERROR(VLOOKUP($A119,Lookup2013,56,FALSE),0)</f>
        <v>72750.11</v>
      </c>
      <c r="J119" s="34">
        <f ca="1">IFERROR(VLOOKUP($A119,Lookup2012,53,FALSE),0)</f>
        <v>189129.47999999998</v>
      </c>
      <c r="K119" s="35">
        <f ca="1">IFERROR(VLOOKUP($A119,Lookup2012,54,FALSE),0)</f>
        <v>9456.4700000000012</v>
      </c>
      <c r="L119" s="35">
        <f ca="1">IFERROR(VLOOKUP($A119,Lookup2012,55,FALSE),0)</f>
        <v>43450.539999999994</v>
      </c>
      <c r="M119" s="36">
        <f ca="1">IFERROR(VLOOKUP($A119,Lookup2012,56,FALSE),0)</f>
        <v>242036.49</v>
      </c>
      <c r="N119" s="34">
        <f ca="1">IFERROR(VLOOKUP($A119,Lookup2011,53,FALSE),0)</f>
        <v>348359.07999999996</v>
      </c>
      <c r="O119" s="35">
        <f ca="1">IFERROR(VLOOKUP($A119,Lookup2011,54,FALSE),0)</f>
        <v>17417.96</v>
      </c>
      <c r="P119" s="35">
        <f ca="1">IFERROR(VLOOKUP($A119,Lookup2011,55,FALSE),0)</f>
        <v>89861.940000000017</v>
      </c>
      <c r="Q119" s="36">
        <f ca="1">IFERROR(VLOOKUP($A119,Lookup2011,56,FALSE),0)</f>
        <v>455638.98000000004</v>
      </c>
      <c r="R119" s="34">
        <f ca="1">IFERROR(VLOOKUP($A119,Lookup2010,53,FALSE),0)</f>
        <v>-27274.079999999994</v>
      </c>
      <c r="S119" s="35">
        <f ca="1">IFERROR(VLOOKUP($A119,Lookup2010,54,FALSE),0)</f>
        <v>-1363.71</v>
      </c>
      <c r="T119" s="35">
        <f ca="1">IFERROR(VLOOKUP($A119,Lookup2010,55,FALSE),0)</f>
        <v>-7681.45</v>
      </c>
      <c r="U119" s="36">
        <f ca="1">IFERROR(VLOOKUP($A119,Lookup2010,56,FALSE),0)</f>
        <v>-36319.240000000005</v>
      </c>
      <c r="V119" s="34">
        <f ca="1">F119+J119+N119+R119</f>
        <v>568234.23</v>
      </c>
      <c r="W119" s="35">
        <f ca="1">G119+K119+O119+S119</f>
        <v>28411.72</v>
      </c>
      <c r="X119" s="35">
        <f ca="1">H119+L119+P119+T119</f>
        <v>137460.39000000001</v>
      </c>
      <c r="Y119" s="36">
        <f ca="1">I119+M119+Q119+U119</f>
        <v>734106.34000000008</v>
      </c>
    </row>
    <row r="120" spans="1:25" outlineLevel="1" x14ac:dyDescent="0.25">
      <c r="C120" s="2" t="s">
        <v>767</v>
      </c>
      <c r="F120" s="34">
        <f t="shared" ref="F120:Y120" ca="1" si="116">SUBTOTAL(9,F119:F119)</f>
        <v>58019.75</v>
      </c>
      <c r="G120" s="35">
        <f t="shared" ca="1" si="116"/>
        <v>2901</v>
      </c>
      <c r="H120" s="35">
        <f t="shared" ca="1" si="116"/>
        <v>11829.36</v>
      </c>
      <c r="I120" s="36">
        <f t="shared" ca="1" si="116"/>
        <v>72750.11</v>
      </c>
      <c r="J120" s="34">
        <f t="shared" ca="1" si="116"/>
        <v>189129.47999999998</v>
      </c>
      <c r="K120" s="35">
        <f t="shared" ca="1" si="116"/>
        <v>9456.4700000000012</v>
      </c>
      <c r="L120" s="35">
        <f t="shared" ca="1" si="116"/>
        <v>43450.539999999994</v>
      </c>
      <c r="M120" s="36">
        <f t="shared" ca="1" si="116"/>
        <v>242036.49</v>
      </c>
      <c r="N120" s="34">
        <f t="shared" ca="1" si="116"/>
        <v>348359.07999999996</v>
      </c>
      <c r="O120" s="35">
        <f t="shared" ca="1" si="116"/>
        <v>17417.96</v>
      </c>
      <c r="P120" s="35">
        <f t="shared" ca="1" si="116"/>
        <v>89861.940000000017</v>
      </c>
      <c r="Q120" s="36">
        <f t="shared" ca="1" si="116"/>
        <v>455638.98000000004</v>
      </c>
      <c r="R120" s="34">
        <f t="shared" ca="1" si="116"/>
        <v>-27274.079999999994</v>
      </c>
      <c r="S120" s="35">
        <f t="shared" ca="1" si="116"/>
        <v>-1363.71</v>
      </c>
      <c r="T120" s="35">
        <f t="shared" ca="1" si="116"/>
        <v>-7681.45</v>
      </c>
      <c r="U120" s="36">
        <f t="shared" ca="1" si="116"/>
        <v>-36319.240000000005</v>
      </c>
      <c r="V120" s="34">
        <f t="shared" ca="1" si="116"/>
        <v>568234.23</v>
      </c>
      <c r="W120" s="35">
        <f t="shared" ca="1" si="116"/>
        <v>28411.72</v>
      </c>
      <c r="X120" s="35">
        <f t="shared" ca="1" si="116"/>
        <v>137460.39000000001</v>
      </c>
      <c r="Y120" s="36">
        <f t="shared" ca="1" si="116"/>
        <v>734106.34000000008</v>
      </c>
    </row>
    <row r="121" spans="1:25" outlineLevel="2" x14ac:dyDescent="0.25">
      <c r="A121" t="s">
        <v>338</v>
      </c>
      <c r="B121" t="str">
        <f ca="1">VLOOKUP($A121,IndexLookup,2,FALSE)</f>
        <v>MEGE</v>
      </c>
      <c r="C121" t="str">
        <f ca="1">VLOOKUP($B121,ParticipantLookup,2,FALSE)</f>
        <v>MEG Energy Corp.</v>
      </c>
      <c r="D121" t="str">
        <f ca="1">VLOOKUP($A121,IndexLookup,3,FALSE)</f>
        <v>MEG1</v>
      </c>
      <c r="E121" t="str">
        <f ca="1">VLOOKUP($D121,FacilityLookup,2,FALSE)</f>
        <v>MEG Christina Lake Industrial System</v>
      </c>
      <c r="F121" s="34">
        <f ca="1">IFERROR(VLOOKUP($A121,Lookup2013,53,FALSE),0)</f>
        <v>747040.77</v>
      </c>
      <c r="G121" s="35">
        <f ca="1">IFERROR(VLOOKUP($A121,Lookup2013,54,FALSE),0)</f>
        <v>37352.039999999994</v>
      </c>
      <c r="H121" s="35">
        <f ca="1">IFERROR(VLOOKUP($A121,Lookup2013,55,FALSE),0)</f>
        <v>151625.58000000002</v>
      </c>
      <c r="I121" s="36">
        <f ca="1">IFERROR(VLOOKUP($A121,Lookup2013,56,FALSE),0)</f>
        <v>936018.39</v>
      </c>
      <c r="J121" s="34">
        <f ca="1">IFERROR(VLOOKUP($A121,Lookup2012,53,FALSE),0)</f>
        <v>223067.88</v>
      </c>
      <c r="K121" s="35">
        <f ca="1">IFERROR(VLOOKUP($A121,Lookup2012,54,FALSE),0)</f>
        <v>11153.39</v>
      </c>
      <c r="L121" s="35">
        <f ca="1">IFERROR(VLOOKUP($A121,Lookup2012,55,FALSE),0)</f>
        <v>50264.37</v>
      </c>
      <c r="M121" s="36">
        <f ca="1">IFERROR(VLOOKUP($A121,Lookup2012,56,FALSE),0)</f>
        <v>284485.64</v>
      </c>
      <c r="N121" s="34">
        <f ca="1">IFERROR(VLOOKUP($A121,Lookup2011,53,FALSE),0)</f>
        <v>-1036965.4800000001</v>
      </c>
      <c r="O121" s="35">
        <f ca="1">IFERROR(VLOOKUP($A121,Lookup2011,54,FALSE),0)</f>
        <v>-51848.280000000006</v>
      </c>
      <c r="P121" s="35">
        <f ca="1">IFERROR(VLOOKUP($A121,Lookup2011,55,FALSE),0)</f>
        <v>-269311.43000000005</v>
      </c>
      <c r="Q121" s="36">
        <f ca="1">IFERROR(VLOOKUP($A121,Lookup2011,56,FALSE),0)</f>
        <v>-1358125.19</v>
      </c>
      <c r="R121" s="34">
        <f ca="1">IFERROR(VLOOKUP($A121,Lookup2010,53,FALSE),0)</f>
        <v>539897.65000000014</v>
      </c>
      <c r="S121" s="35">
        <f ca="1">IFERROR(VLOOKUP($A121,Lookup2010,54,FALSE),0)</f>
        <v>26994.900000000005</v>
      </c>
      <c r="T121" s="35">
        <f ca="1">IFERROR(VLOOKUP($A121,Lookup2010,55,FALSE),0)</f>
        <v>155243.37</v>
      </c>
      <c r="U121" s="36">
        <f ca="1">IFERROR(VLOOKUP($A121,Lookup2010,56,FALSE),0)</f>
        <v>722135.91999999969</v>
      </c>
      <c r="V121" s="34">
        <f ca="1">F121+J121+N121+R121</f>
        <v>473040.82000000007</v>
      </c>
      <c r="W121" s="35">
        <f ca="1">G121+K121+O121+S121</f>
        <v>23652.049999999992</v>
      </c>
      <c r="X121" s="35">
        <f ca="1">H121+L121+P121+T121</f>
        <v>87821.889999999956</v>
      </c>
      <c r="Y121" s="36">
        <f ca="1">I121+M121+Q121+U121</f>
        <v>584514.75999999978</v>
      </c>
    </row>
    <row r="122" spans="1:25" outlineLevel="1" x14ac:dyDescent="0.25">
      <c r="C122" s="2" t="s">
        <v>768</v>
      </c>
      <c r="F122" s="34">
        <f t="shared" ref="F122:Y122" ca="1" si="117">SUBTOTAL(9,F121:F121)</f>
        <v>747040.77</v>
      </c>
      <c r="G122" s="35">
        <f t="shared" ca="1" si="117"/>
        <v>37352.039999999994</v>
      </c>
      <c r="H122" s="35">
        <f t="shared" ca="1" si="117"/>
        <v>151625.58000000002</v>
      </c>
      <c r="I122" s="36">
        <f t="shared" ca="1" si="117"/>
        <v>936018.39</v>
      </c>
      <c r="J122" s="34">
        <f t="shared" ca="1" si="117"/>
        <v>223067.88</v>
      </c>
      <c r="K122" s="35">
        <f t="shared" ca="1" si="117"/>
        <v>11153.39</v>
      </c>
      <c r="L122" s="35">
        <f t="shared" ca="1" si="117"/>
        <v>50264.37</v>
      </c>
      <c r="M122" s="36">
        <f t="shared" ca="1" si="117"/>
        <v>284485.64</v>
      </c>
      <c r="N122" s="34">
        <f t="shared" ca="1" si="117"/>
        <v>-1036965.4800000001</v>
      </c>
      <c r="O122" s="35">
        <f t="shared" ca="1" si="117"/>
        <v>-51848.280000000006</v>
      </c>
      <c r="P122" s="35">
        <f t="shared" ca="1" si="117"/>
        <v>-269311.43000000005</v>
      </c>
      <c r="Q122" s="36">
        <f t="shared" ca="1" si="117"/>
        <v>-1358125.19</v>
      </c>
      <c r="R122" s="34">
        <f t="shared" ca="1" si="117"/>
        <v>539897.65000000014</v>
      </c>
      <c r="S122" s="35">
        <f t="shared" ca="1" si="117"/>
        <v>26994.900000000005</v>
      </c>
      <c r="T122" s="35">
        <f t="shared" ca="1" si="117"/>
        <v>155243.37</v>
      </c>
      <c r="U122" s="36">
        <f t="shared" ca="1" si="117"/>
        <v>722135.91999999969</v>
      </c>
      <c r="V122" s="34">
        <f t="shared" ca="1" si="117"/>
        <v>473040.82000000007</v>
      </c>
      <c r="W122" s="35">
        <f t="shared" ca="1" si="117"/>
        <v>23652.049999999992</v>
      </c>
      <c r="X122" s="35">
        <f t="shared" ca="1" si="117"/>
        <v>87821.889999999956</v>
      </c>
      <c r="Y122" s="36">
        <f t="shared" ca="1" si="117"/>
        <v>584514.75999999978</v>
      </c>
    </row>
    <row r="123" spans="1:25" outlineLevel="2" x14ac:dyDescent="0.25">
      <c r="A123" t="s">
        <v>324</v>
      </c>
      <c r="B123" t="str">
        <f ca="1">VLOOKUP($A123,IndexLookup,2,FALSE)</f>
        <v>MPLP</v>
      </c>
      <c r="C123" t="str">
        <f ca="1">VLOOKUP($B123,ParticipantLookup,2,FALSE)</f>
        <v>Milner Power Limited Partnership</v>
      </c>
      <c r="D123" t="str">
        <f ca="1">VLOOKUP($A123,IndexLookup,3,FALSE)</f>
        <v>HRM</v>
      </c>
      <c r="E123" t="str">
        <f ca="1">VLOOKUP($D123,FacilityLookup,2,FALSE)</f>
        <v>H. R. Milner</v>
      </c>
      <c r="F123" s="34">
        <f ca="1">IFERROR(VLOOKUP($A123,Lookup2013,53,FALSE),0)</f>
        <v>-5521073.3600000013</v>
      </c>
      <c r="G123" s="35">
        <f ca="1">IFERROR(VLOOKUP($A123,Lookup2013,54,FALSE),0)</f>
        <v>-276053.65000000002</v>
      </c>
      <c r="H123" s="35">
        <f ca="1">IFERROR(VLOOKUP($A123,Lookup2013,55,FALSE),0)</f>
        <v>-1138276.02</v>
      </c>
      <c r="I123" s="36">
        <f ca="1">IFERROR(VLOOKUP($A123,Lookup2013,56,FALSE),0)</f>
        <v>-6935403.0300000003</v>
      </c>
      <c r="J123" s="34">
        <f ca="1">IFERROR(VLOOKUP($A123,Lookup2012,53,FALSE),0)</f>
        <v>-5483773.9900000002</v>
      </c>
      <c r="K123" s="35">
        <f ca="1">IFERROR(VLOOKUP($A123,Lookup2012,54,FALSE),0)</f>
        <v>-274188.7</v>
      </c>
      <c r="L123" s="35">
        <f ca="1">IFERROR(VLOOKUP($A123,Lookup2012,55,FALSE),0)</f>
        <v>-1262223.68</v>
      </c>
      <c r="M123" s="36">
        <f ca="1">IFERROR(VLOOKUP($A123,Lookup2012,56,FALSE),0)</f>
        <v>-7020186.3700000001</v>
      </c>
      <c r="N123" s="34">
        <f ca="1">IFERROR(VLOOKUP($A123,Lookup2011,53,FALSE),0)</f>
        <v>-8132995.8400000008</v>
      </c>
      <c r="O123" s="35">
        <f ca="1">IFERROR(VLOOKUP($A123,Lookup2011,54,FALSE),0)</f>
        <v>-406649.8</v>
      </c>
      <c r="P123" s="35">
        <f ca="1">IFERROR(VLOOKUP($A123,Lookup2011,55,FALSE),0)</f>
        <v>-2100531.42</v>
      </c>
      <c r="Q123" s="36">
        <f ca="1">IFERROR(VLOOKUP($A123,Lookup2011,56,FALSE),0)</f>
        <v>-10640177.060000001</v>
      </c>
      <c r="R123" s="34">
        <f ca="1">IFERROR(VLOOKUP($A123,Lookup2010,53,FALSE),0)</f>
        <v>-3308279.42</v>
      </c>
      <c r="S123" s="35">
        <f ca="1">IFERROR(VLOOKUP($A123,Lookup2010,54,FALSE),0)</f>
        <v>-165413.98000000001</v>
      </c>
      <c r="T123" s="35">
        <f ca="1">IFERROR(VLOOKUP($A123,Lookup2010,55,FALSE),0)</f>
        <v>-948002.85000000009</v>
      </c>
      <c r="U123" s="36">
        <f ca="1">IFERROR(VLOOKUP($A123,Lookup2010,56,FALSE),0)</f>
        <v>-4421696.25</v>
      </c>
      <c r="V123" s="34">
        <f ca="1">F123+J123+N123+R123</f>
        <v>-22446122.609999999</v>
      </c>
      <c r="W123" s="35">
        <f ca="1">G123+K123+O123+S123</f>
        <v>-1122306.1300000001</v>
      </c>
      <c r="X123" s="35">
        <f ca="1">H123+L123+P123+T123</f>
        <v>-5449033.9700000007</v>
      </c>
      <c r="Y123" s="36">
        <f ca="1">I123+M123+Q123+U123</f>
        <v>-29017462.710000001</v>
      </c>
    </row>
    <row r="124" spans="1:25" outlineLevel="1" x14ac:dyDescent="0.25">
      <c r="C124" s="2" t="s">
        <v>769</v>
      </c>
      <c r="F124" s="34">
        <f t="shared" ref="F124:Y124" ca="1" si="118">SUBTOTAL(9,F123:F123)</f>
        <v>-5521073.3600000013</v>
      </c>
      <c r="G124" s="35">
        <f t="shared" ca="1" si="118"/>
        <v>-276053.65000000002</v>
      </c>
      <c r="H124" s="35">
        <f t="shared" ca="1" si="118"/>
        <v>-1138276.02</v>
      </c>
      <c r="I124" s="36">
        <f t="shared" ca="1" si="118"/>
        <v>-6935403.0300000003</v>
      </c>
      <c r="J124" s="34">
        <f t="shared" ca="1" si="118"/>
        <v>-5483773.9900000002</v>
      </c>
      <c r="K124" s="35">
        <f t="shared" ca="1" si="118"/>
        <v>-274188.7</v>
      </c>
      <c r="L124" s="35">
        <f t="shared" ca="1" si="118"/>
        <v>-1262223.68</v>
      </c>
      <c r="M124" s="36">
        <f t="shared" ca="1" si="118"/>
        <v>-7020186.3700000001</v>
      </c>
      <c r="N124" s="34">
        <f t="shared" ca="1" si="118"/>
        <v>-8132995.8400000008</v>
      </c>
      <c r="O124" s="35">
        <f t="shared" ca="1" si="118"/>
        <v>-406649.8</v>
      </c>
      <c r="P124" s="35">
        <f t="shared" ca="1" si="118"/>
        <v>-2100531.42</v>
      </c>
      <c r="Q124" s="36">
        <f t="shared" ca="1" si="118"/>
        <v>-10640177.060000001</v>
      </c>
      <c r="R124" s="34">
        <f t="shared" ca="1" si="118"/>
        <v>-3308279.42</v>
      </c>
      <c r="S124" s="35">
        <f t="shared" ca="1" si="118"/>
        <v>-165413.98000000001</v>
      </c>
      <c r="T124" s="35">
        <f t="shared" ca="1" si="118"/>
        <v>-948002.85000000009</v>
      </c>
      <c r="U124" s="36">
        <f t="shared" ca="1" si="118"/>
        <v>-4421696.25</v>
      </c>
      <c r="V124" s="34">
        <f t="shared" ca="1" si="118"/>
        <v>-22446122.609999999</v>
      </c>
      <c r="W124" s="35">
        <f t="shared" ca="1" si="118"/>
        <v>-1122306.1300000001</v>
      </c>
      <c r="X124" s="35">
        <f t="shared" ca="1" si="118"/>
        <v>-5449033.9700000007</v>
      </c>
      <c r="Y124" s="36">
        <f t="shared" ca="1" si="118"/>
        <v>-29017462.710000001</v>
      </c>
    </row>
    <row r="125" spans="1:25" outlineLevel="2" x14ac:dyDescent="0.25">
      <c r="A125" t="s">
        <v>343</v>
      </c>
      <c r="B125" t="str">
        <f ca="1">VLOOKUP($A125,IndexLookup,2,FALSE)</f>
        <v>MSCG</v>
      </c>
      <c r="C125" t="str">
        <f ca="1">VLOOKUP($B125,ParticipantLookup,2,FALSE)</f>
        <v>Morgan Stanley Capital Group Inc.</v>
      </c>
      <c r="D125" t="str">
        <f ca="1">VLOOKUP($A125,IndexLookup,3,FALSE)</f>
        <v>120SIMP</v>
      </c>
      <c r="E125" t="str">
        <f ca="1">VLOOKUP($D125,FacilityLookup,2,FALSE)</f>
        <v>Alberta-Montana Intertie - Import</v>
      </c>
      <c r="F125" s="34">
        <f ca="1">IFERROR(VLOOKUP($A125,Lookup2013,53,FALSE),0)</f>
        <v>33927.599999999999</v>
      </c>
      <c r="G125" s="35">
        <f ca="1">IFERROR(VLOOKUP($A125,Lookup2013,54,FALSE),0)</f>
        <v>1696.38</v>
      </c>
      <c r="H125" s="35">
        <f ca="1">IFERROR(VLOOKUP($A125,Lookup2013,55,FALSE),0)</f>
        <v>6563.88</v>
      </c>
      <c r="I125" s="36">
        <f ca="1">IFERROR(VLOOKUP($A125,Lookup2013,56,FALSE),0)</f>
        <v>42187.86</v>
      </c>
      <c r="J125" s="34">
        <f ca="1">IFERROR(VLOOKUP($A125,Lookup2012,53,FALSE),0)</f>
        <v>0</v>
      </c>
      <c r="K125" s="35">
        <f ca="1">IFERROR(VLOOKUP($A125,Lookup2012,54,FALSE),0)</f>
        <v>0</v>
      </c>
      <c r="L125" s="35">
        <f ca="1">IFERROR(VLOOKUP($A125,Lookup2012,55,FALSE),0)</f>
        <v>0</v>
      </c>
      <c r="M125" s="36">
        <f ca="1">IFERROR(VLOOKUP($A125,Lookup2012,56,FALSE),0)</f>
        <v>0</v>
      </c>
      <c r="N125" s="34">
        <f ca="1">IFERROR(VLOOKUP($A125,Lookup2011,53,FALSE),0)</f>
        <v>0</v>
      </c>
      <c r="O125" s="35">
        <f ca="1">IFERROR(VLOOKUP($A125,Lookup2011,54,FALSE),0)</f>
        <v>0</v>
      </c>
      <c r="P125" s="35">
        <f ca="1">IFERROR(VLOOKUP($A125,Lookup2011,55,FALSE),0)</f>
        <v>0</v>
      </c>
      <c r="Q125" s="36">
        <f ca="1">IFERROR(VLOOKUP($A125,Lookup2011,56,FALSE),0)</f>
        <v>0</v>
      </c>
      <c r="R125" s="34">
        <f ca="1">IFERROR(VLOOKUP($A125,Lookup2010,53,FALSE),0)</f>
        <v>0</v>
      </c>
      <c r="S125" s="35">
        <f ca="1">IFERROR(VLOOKUP($A125,Lookup2010,54,FALSE),0)</f>
        <v>0</v>
      </c>
      <c r="T125" s="35">
        <f ca="1">IFERROR(VLOOKUP($A125,Lookup2010,55,FALSE),0)</f>
        <v>0</v>
      </c>
      <c r="U125" s="36">
        <f ca="1">IFERROR(VLOOKUP($A125,Lookup2010,56,FALSE),0)</f>
        <v>0</v>
      </c>
      <c r="V125" s="34">
        <f t="shared" ref="V125:Y128" ca="1" si="119">F125+J125+N125+R125</f>
        <v>33927.599999999999</v>
      </c>
      <c r="W125" s="35">
        <f t="shared" ca="1" si="119"/>
        <v>1696.38</v>
      </c>
      <c r="X125" s="35">
        <f t="shared" ca="1" si="119"/>
        <v>6563.88</v>
      </c>
      <c r="Y125" s="36">
        <f t="shared" ca="1" si="119"/>
        <v>42187.86</v>
      </c>
    </row>
    <row r="126" spans="1:25" outlineLevel="2" x14ac:dyDescent="0.25">
      <c r="A126" t="s">
        <v>344</v>
      </c>
      <c r="B126" t="str">
        <f ca="1">VLOOKUP($A126,IndexLookup,2,FALSE)</f>
        <v>MSCG</v>
      </c>
      <c r="C126" t="str">
        <f ca="1">VLOOKUP($B126,ParticipantLookup,2,FALSE)</f>
        <v>Morgan Stanley Capital Group Inc.</v>
      </c>
      <c r="D126" t="str">
        <f ca="1">VLOOKUP($A126,IndexLookup,3,FALSE)</f>
        <v>BCHEXP</v>
      </c>
      <c r="E126" t="str">
        <f ca="1">VLOOKUP($D126,FacilityLookup,2,FALSE)</f>
        <v>Alberta-BC Intertie - Export</v>
      </c>
      <c r="F126" s="34">
        <f ca="1">IFERROR(VLOOKUP($A126,Lookup2013,53,FALSE),0)</f>
        <v>-6.7900000000000098</v>
      </c>
      <c r="G126" s="35">
        <f ca="1">IFERROR(VLOOKUP($A126,Lookup2013,54,FALSE),0)</f>
        <v>-0.34</v>
      </c>
      <c r="H126" s="35">
        <f ca="1">IFERROR(VLOOKUP($A126,Lookup2013,55,FALSE),0)</f>
        <v>-1.31</v>
      </c>
      <c r="I126" s="36">
        <f ca="1">IFERROR(VLOOKUP($A126,Lookup2013,56,FALSE),0)</f>
        <v>-8.4400000000000084</v>
      </c>
      <c r="J126" s="34">
        <f ca="1">IFERROR(VLOOKUP($A126,Lookup2012,53,FALSE),0)</f>
        <v>7.9999999999999988E-2</v>
      </c>
      <c r="K126" s="35">
        <f ca="1">IFERROR(VLOOKUP($A126,Lookup2012,54,FALSE),0)</f>
        <v>0</v>
      </c>
      <c r="L126" s="35">
        <f ca="1">IFERROR(VLOOKUP($A126,Lookup2012,55,FALSE),0)</f>
        <v>0.02</v>
      </c>
      <c r="M126" s="36">
        <f ca="1">IFERROR(VLOOKUP($A126,Lookup2012,56,FALSE),0)</f>
        <v>9.9999999999999992E-2</v>
      </c>
      <c r="N126" s="34">
        <f ca="1">IFERROR(VLOOKUP($A126,Lookup2011,53,FALSE),0)</f>
        <v>-33.709999999999965</v>
      </c>
      <c r="O126" s="35">
        <f ca="1">IFERROR(VLOOKUP($A126,Lookup2011,54,FALSE),0)</f>
        <v>-1.69</v>
      </c>
      <c r="P126" s="35">
        <f ca="1">IFERROR(VLOOKUP($A126,Lookup2011,55,FALSE),0)</f>
        <v>-8.5299999999999994</v>
      </c>
      <c r="Q126" s="36">
        <f ca="1">IFERROR(VLOOKUP($A126,Lookup2011,56,FALSE),0)</f>
        <v>-43.929999999999964</v>
      </c>
      <c r="R126" s="34">
        <f ca="1">IFERROR(VLOOKUP($A126,Lookup2010,53,FALSE),0)</f>
        <v>-222.07999999999996</v>
      </c>
      <c r="S126" s="35">
        <f ca="1">IFERROR(VLOOKUP($A126,Lookup2010,54,FALSE),0)</f>
        <v>-11.11</v>
      </c>
      <c r="T126" s="35">
        <f ca="1">IFERROR(VLOOKUP($A126,Lookup2010,55,FALSE),0)</f>
        <v>-59.26</v>
      </c>
      <c r="U126" s="36">
        <f ca="1">IFERROR(VLOOKUP($A126,Lookup2010,56,FALSE),0)</f>
        <v>-292.44999999999993</v>
      </c>
      <c r="V126" s="34">
        <f t="shared" ca="1" si="119"/>
        <v>-262.49999999999994</v>
      </c>
      <c r="W126" s="35">
        <f t="shared" ca="1" si="119"/>
        <v>-13.139999999999999</v>
      </c>
      <c r="X126" s="35">
        <f t="shared" ca="1" si="119"/>
        <v>-69.08</v>
      </c>
      <c r="Y126" s="36">
        <f t="shared" ca="1" si="119"/>
        <v>-344.71999999999991</v>
      </c>
    </row>
    <row r="127" spans="1:25" outlineLevel="2" x14ac:dyDescent="0.25">
      <c r="A127" t="s">
        <v>342</v>
      </c>
      <c r="B127" t="str">
        <f ca="1">VLOOKUP($A127,IndexLookup,2,FALSE)</f>
        <v>MSCG</v>
      </c>
      <c r="C127" t="str">
        <f ca="1">VLOOKUP($B127,ParticipantLookup,2,FALSE)</f>
        <v>Morgan Stanley Capital Group Inc.</v>
      </c>
      <c r="D127" t="str">
        <f ca="1">VLOOKUP($A127,IndexLookup,3,FALSE)</f>
        <v>BCHIMP</v>
      </c>
      <c r="E127" t="str">
        <f ca="1">VLOOKUP($D127,FacilityLookup,2,FALSE)</f>
        <v>Alberta-BC Intertie - Import</v>
      </c>
      <c r="F127" s="34">
        <f ca="1">IFERROR(VLOOKUP($A127,Lookup2013,53,FALSE),0)</f>
        <v>-3086.5</v>
      </c>
      <c r="G127" s="35">
        <f ca="1">IFERROR(VLOOKUP($A127,Lookup2013,54,FALSE),0)</f>
        <v>-154.32</v>
      </c>
      <c r="H127" s="35">
        <f ca="1">IFERROR(VLOOKUP($A127,Lookup2013,55,FALSE),0)</f>
        <v>-654.18999999999994</v>
      </c>
      <c r="I127" s="36">
        <f ca="1">IFERROR(VLOOKUP($A127,Lookup2013,56,FALSE),0)</f>
        <v>-3895.01</v>
      </c>
      <c r="J127" s="34">
        <f ca="1">IFERROR(VLOOKUP($A127,Lookup2012,53,FALSE),0)</f>
        <v>-2880.43</v>
      </c>
      <c r="K127" s="35">
        <f ca="1">IFERROR(VLOOKUP($A127,Lookup2012,54,FALSE),0)</f>
        <v>-144.02999999999997</v>
      </c>
      <c r="L127" s="35">
        <f ca="1">IFERROR(VLOOKUP($A127,Lookup2012,55,FALSE),0)</f>
        <v>-662.64</v>
      </c>
      <c r="M127" s="36">
        <f ca="1">IFERROR(VLOOKUP($A127,Lookup2012,56,FALSE),0)</f>
        <v>-3687.1</v>
      </c>
      <c r="N127" s="34">
        <f ca="1">IFERROR(VLOOKUP($A127,Lookup2011,53,FALSE),0)</f>
        <v>19744.129999999997</v>
      </c>
      <c r="O127" s="35">
        <f ca="1">IFERROR(VLOOKUP($A127,Lookup2011,54,FALSE),0)</f>
        <v>987.2</v>
      </c>
      <c r="P127" s="35">
        <f ca="1">IFERROR(VLOOKUP($A127,Lookup2011,55,FALSE),0)</f>
        <v>5334.2800000000007</v>
      </c>
      <c r="Q127" s="36">
        <f ca="1">IFERROR(VLOOKUP($A127,Lookup2011,56,FALSE),0)</f>
        <v>26065.609999999997</v>
      </c>
      <c r="R127" s="34">
        <f ca="1">IFERROR(VLOOKUP($A127,Lookup2010,53,FALSE),0)</f>
        <v>-138137.04999999999</v>
      </c>
      <c r="S127" s="35">
        <f ca="1">IFERROR(VLOOKUP($A127,Lookup2010,54,FALSE),0)</f>
        <v>-6906.85</v>
      </c>
      <c r="T127" s="35">
        <f ca="1">IFERROR(VLOOKUP($A127,Lookup2010,55,FALSE),0)</f>
        <v>-39054.049999999996</v>
      </c>
      <c r="U127" s="36">
        <f ca="1">IFERROR(VLOOKUP($A127,Lookup2010,56,FALSE),0)</f>
        <v>-184097.94999999998</v>
      </c>
      <c r="V127" s="34">
        <f t="shared" ca="1" si="119"/>
        <v>-124359.84999999999</v>
      </c>
      <c r="W127" s="35">
        <f t="shared" ca="1" si="119"/>
        <v>-6218</v>
      </c>
      <c r="X127" s="35">
        <f t="shared" ca="1" si="119"/>
        <v>-35036.599999999991</v>
      </c>
      <c r="Y127" s="36">
        <f t="shared" ca="1" si="119"/>
        <v>-165614.44999999998</v>
      </c>
    </row>
    <row r="128" spans="1:25" outlineLevel="2" x14ac:dyDescent="0.25">
      <c r="A128" t="s">
        <v>720</v>
      </c>
      <c r="B128" t="str">
        <f ca="1">VLOOKUP($A128,IndexLookup,2,FALSE)</f>
        <v>MSCG</v>
      </c>
      <c r="C128" t="str">
        <f ca="1">VLOOKUP($B128,ParticipantLookup,2,FALSE)</f>
        <v>Morgan Stanley Capital Group Inc.</v>
      </c>
      <c r="D128" t="str">
        <f ca="1">VLOOKUP($A128,IndexLookup,3,FALSE)</f>
        <v>SPCIMP</v>
      </c>
      <c r="E128" t="str">
        <f ca="1">VLOOKUP($D128,FacilityLookup,2,FALSE)</f>
        <v>Alberta-Saskatchewan Intertie - Import</v>
      </c>
      <c r="F128" s="34">
        <f ca="1">IFERROR(VLOOKUP($A128,Lookup2013,53,FALSE),0)</f>
        <v>0</v>
      </c>
      <c r="G128" s="35">
        <f ca="1">IFERROR(VLOOKUP($A128,Lookup2013,54,FALSE),0)</f>
        <v>0</v>
      </c>
      <c r="H128" s="35">
        <f ca="1">IFERROR(VLOOKUP($A128,Lookup2013,55,FALSE),0)</f>
        <v>0</v>
      </c>
      <c r="I128" s="36">
        <f ca="1">IFERROR(VLOOKUP($A128,Lookup2013,56,FALSE),0)</f>
        <v>0</v>
      </c>
      <c r="J128" s="34">
        <f ca="1">IFERROR(VLOOKUP($A128,Lookup2012,53,FALSE),0)</f>
        <v>0</v>
      </c>
      <c r="K128" s="35">
        <f ca="1">IFERROR(VLOOKUP($A128,Lookup2012,54,FALSE),0)</f>
        <v>0</v>
      </c>
      <c r="L128" s="35">
        <f ca="1">IFERROR(VLOOKUP($A128,Lookup2012,55,FALSE),0)</f>
        <v>0</v>
      </c>
      <c r="M128" s="36">
        <f ca="1">IFERROR(VLOOKUP($A128,Lookup2012,56,FALSE),0)</f>
        <v>0</v>
      </c>
      <c r="N128" s="34">
        <f ca="1">IFERROR(VLOOKUP($A128,Lookup2011,53,FALSE),0)</f>
        <v>85.97</v>
      </c>
      <c r="O128" s="35">
        <f ca="1">IFERROR(VLOOKUP($A128,Lookup2011,54,FALSE),0)</f>
        <v>4.3</v>
      </c>
      <c r="P128" s="35">
        <f ca="1">IFERROR(VLOOKUP($A128,Lookup2011,55,FALSE),0)</f>
        <v>22.43</v>
      </c>
      <c r="Q128" s="36">
        <f ca="1">IFERROR(VLOOKUP($A128,Lookup2011,56,FALSE),0)</f>
        <v>112.69999999999999</v>
      </c>
      <c r="R128" s="34">
        <f ca="1">IFERROR(VLOOKUP($A128,Lookup2010,53,FALSE),0)</f>
        <v>-221.42000000000002</v>
      </c>
      <c r="S128" s="35">
        <f ca="1">IFERROR(VLOOKUP($A128,Lookup2010,54,FALSE),0)</f>
        <v>-11.07</v>
      </c>
      <c r="T128" s="35">
        <f ca="1">IFERROR(VLOOKUP($A128,Lookup2010,55,FALSE),0)</f>
        <v>-61.86</v>
      </c>
      <c r="U128" s="36">
        <f ca="1">IFERROR(VLOOKUP($A128,Lookup2010,56,FALSE),0)</f>
        <v>-294.35000000000002</v>
      </c>
      <c r="V128" s="34">
        <f t="shared" ca="1" si="119"/>
        <v>-135.45000000000002</v>
      </c>
      <c r="W128" s="35">
        <f t="shared" ca="1" si="119"/>
        <v>-6.7700000000000005</v>
      </c>
      <c r="X128" s="35">
        <f t="shared" ca="1" si="119"/>
        <v>-39.43</v>
      </c>
      <c r="Y128" s="36">
        <f t="shared" ca="1" si="119"/>
        <v>-181.65000000000003</v>
      </c>
    </row>
    <row r="129" spans="1:25" outlineLevel="1" x14ac:dyDescent="0.25">
      <c r="C129" s="2" t="s">
        <v>770</v>
      </c>
      <c r="F129" s="34">
        <f t="shared" ref="F129:Y129" ca="1" si="120">SUBTOTAL(9,F125:F128)</f>
        <v>30834.309999999998</v>
      </c>
      <c r="G129" s="35">
        <f t="shared" ca="1" si="120"/>
        <v>1541.7200000000003</v>
      </c>
      <c r="H129" s="35">
        <f t="shared" ca="1" si="120"/>
        <v>5908.38</v>
      </c>
      <c r="I129" s="36">
        <f t="shared" ca="1" si="120"/>
        <v>38284.409999999996</v>
      </c>
      <c r="J129" s="34">
        <f t="shared" ca="1" si="120"/>
        <v>-2880.35</v>
      </c>
      <c r="K129" s="35">
        <f t="shared" ca="1" si="120"/>
        <v>-144.02999999999997</v>
      </c>
      <c r="L129" s="35">
        <f t="shared" ca="1" si="120"/>
        <v>-662.62</v>
      </c>
      <c r="M129" s="36">
        <f t="shared" ca="1" si="120"/>
        <v>-3687</v>
      </c>
      <c r="N129" s="34">
        <f t="shared" ca="1" si="120"/>
        <v>19796.39</v>
      </c>
      <c r="O129" s="35">
        <f t="shared" ca="1" si="120"/>
        <v>989.81</v>
      </c>
      <c r="P129" s="35">
        <f t="shared" ca="1" si="120"/>
        <v>5348.1800000000012</v>
      </c>
      <c r="Q129" s="36">
        <f t="shared" ca="1" si="120"/>
        <v>26134.379999999997</v>
      </c>
      <c r="R129" s="34">
        <f t="shared" ca="1" si="120"/>
        <v>-138580.54999999999</v>
      </c>
      <c r="S129" s="35">
        <f t="shared" ca="1" si="120"/>
        <v>-6929.03</v>
      </c>
      <c r="T129" s="35">
        <f t="shared" ca="1" si="120"/>
        <v>-39175.17</v>
      </c>
      <c r="U129" s="36">
        <f t="shared" ca="1" si="120"/>
        <v>-184684.75</v>
      </c>
      <c r="V129" s="34">
        <f t="shared" ca="1" si="120"/>
        <v>-90830.2</v>
      </c>
      <c r="W129" s="35">
        <f t="shared" ca="1" si="120"/>
        <v>-4541.5300000000007</v>
      </c>
      <c r="X129" s="35">
        <f t="shared" ca="1" si="120"/>
        <v>-28581.229999999992</v>
      </c>
      <c r="Y129" s="36">
        <f t="shared" ca="1" si="120"/>
        <v>-123952.95999999998</v>
      </c>
    </row>
    <row r="130" spans="1:25" outlineLevel="2" x14ac:dyDescent="0.25">
      <c r="A130" t="s">
        <v>418</v>
      </c>
      <c r="B130" t="str">
        <f ca="1">VLOOKUP($A130,IndexLookup,2,FALSE)</f>
        <v>NXI</v>
      </c>
      <c r="C130" t="str">
        <f ca="1">VLOOKUP($B130,ParticipantLookup,2,FALSE)</f>
        <v>Nexen Energy ULC</v>
      </c>
      <c r="D130" t="str">
        <f ca="1">VLOOKUP($A130,IndexLookup,3,FALSE)</f>
        <v>GWW1</v>
      </c>
      <c r="E130" t="str">
        <f ca="1">VLOOKUP($D130,FacilityLookup,2,FALSE)</f>
        <v>Soderglen Wind Facility</v>
      </c>
      <c r="F130" s="34">
        <f ca="1">IFERROR(VLOOKUP($A130,Lookup2013,53,FALSE),0)</f>
        <v>87273.219999999987</v>
      </c>
      <c r="G130" s="35">
        <f ca="1">IFERROR(VLOOKUP($A130,Lookup2013,54,FALSE),0)</f>
        <v>4363.6499999999996</v>
      </c>
      <c r="H130" s="35">
        <f ca="1">IFERROR(VLOOKUP($A130,Lookup2013,55,FALSE),0)</f>
        <v>17851.13</v>
      </c>
      <c r="I130" s="36">
        <f ca="1">IFERROR(VLOOKUP($A130,Lookup2013,56,FALSE),0)</f>
        <v>109488</v>
      </c>
      <c r="J130" s="34">
        <f ca="1">IFERROR(VLOOKUP($A130,Lookup2012,53,FALSE),0)</f>
        <v>222743.34000000003</v>
      </c>
      <c r="K130" s="35">
        <f ca="1">IFERROR(VLOOKUP($A130,Lookup2012,54,FALSE),0)</f>
        <v>11137.18</v>
      </c>
      <c r="L130" s="35">
        <f ca="1">IFERROR(VLOOKUP($A130,Lookup2012,55,FALSE),0)</f>
        <v>51205.630000000005</v>
      </c>
      <c r="M130" s="36">
        <f ca="1">IFERROR(VLOOKUP($A130,Lookup2012,56,FALSE),0)</f>
        <v>285086.14999999997</v>
      </c>
      <c r="N130" s="34">
        <f ca="1">IFERROR(VLOOKUP($A130,Lookup2011,53,FALSE),0)</f>
        <v>451332.73000000004</v>
      </c>
      <c r="O130" s="35">
        <f ca="1">IFERROR(VLOOKUP($A130,Lookup2011,54,FALSE),0)</f>
        <v>22566.629999999997</v>
      </c>
      <c r="P130" s="35">
        <f ca="1">IFERROR(VLOOKUP($A130,Lookup2011,55,FALSE),0)</f>
        <v>116540.85999999999</v>
      </c>
      <c r="Q130" s="36">
        <f ca="1">IFERROR(VLOOKUP($A130,Lookup2011,56,FALSE),0)</f>
        <v>590440.22</v>
      </c>
      <c r="R130" s="34">
        <f ca="1">IFERROR(VLOOKUP($A130,Lookup2010,53,FALSE),0)</f>
        <v>-26421.47</v>
      </c>
      <c r="S130" s="35">
        <f ca="1">IFERROR(VLOOKUP($A130,Lookup2010,54,FALSE),0)</f>
        <v>-1321.06</v>
      </c>
      <c r="T130" s="35">
        <f ca="1">IFERROR(VLOOKUP($A130,Lookup2010,55,FALSE),0)</f>
        <v>-7418.1399999999994</v>
      </c>
      <c r="U130" s="36">
        <f ca="1">IFERROR(VLOOKUP($A130,Lookup2010,56,FALSE),0)</f>
        <v>-35160.67</v>
      </c>
      <c r="V130" s="34">
        <f t="shared" ref="V130:Y132" ca="1" si="121">F130+J130+N130+R130</f>
        <v>734927.82000000007</v>
      </c>
      <c r="W130" s="35">
        <f t="shared" ca="1" si="121"/>
        <v>36746.400000000001</v>
      </c>
      <c r="X130" s="35">
        <f t="shared" ca="1" si="121"/>
        <v>178179.47999999998</v>
      </c>
      <c r="Y130" s="36">
        <f t="shared" ca="1" si="121"/>
        <v>949853.69999999984</v>
      </c>
    </row>
    <row r="131" spans="1:25" outlineLevel="2" x14ac:dyDescent="0.25">
      <c r="A131" t="s">
        <v>351</v>
      </c>
      <c r="B131" t="str">
        <f ca="1">VLOOKUP($A131,IndexLookup,2,FALSE)</f>
        <v>NXI</v>
      </c>
      <c r="C131" t="str">
        <f ca="1">VLOOKUP($B131,ParticipantLookup,2,FALSE)</f>
        <v>Nexen Energy ULC</v>
      </c>
      <c r="D131" t="str">
        <f ca="1">VLOOKUP($A131,IndexLookup,3,FALSE)</f>
        <v>NX01</v>
      </c>
      <c r="E131" t="str">
        <f ca="1">VLOOKUP($D131,FacilityLookup,2,FALSE)</f>
        <v>Nexen Balzac</v>
      </c>
      <c r="F131" s="34">
        <f ca="1">IFERROR(VLOOKUP($A131,Lookup2013,53,FALSE),0)</f>
        <v>-1512013.28</v>
      </c>
      <c r="G131" s="35">
        <f ca="1">IFERROR(VLOOKUP($A131,Lookup2013,54,FALSE),0)</f>
        <v>-75600.66</v>
      </c>
      <c r="H131" s="35">
        <f ca="1">IFERROR(VLOOKUP($A131,Lookup2013,55,FALSE),0)</f>
        <v>-311535.25999999995</v>
      </c>
      <c r="I131" s="36">
        <f ca="1">IFERROR(VLOOKUP($A131,Lookup2013,56,FALSE),0)</f>
        <v>-1899149.2</v>
      </c>
      <c r="J131" s="34">
        <f ca="1">IFERROR(VLOOKUP($A131,Lookup2012,53,FALSE),0)</f>
        <v>-702714.63000000012</v>
      </c>
      <c r="K131" s="35">
        <f ca="1">IFERROR(VLOOKUP($A131,Lookup2012,54,FALSE),0)</f>
        <v>-35135.740000000005</v>
      </c>
      <c r="L131" s="35">
        <f ca="1">IFERROR(VLOOKUP($A131,Lookup2012,55,FALSE),0)</f>
        <v>-164851.03</v>
      </c>
      <c r="M131" s="36">
        <f ca="1">IFERROR(VLOOKUP($A131,Lookup2012,56,FALSE),0)</f>
        <v>-902701.4</v>
      </c>
      <c r="N131" s="34">
        <f ca="1">IFERROR(VLOOKUP($A131,Lookup2011,53,FALSE),0)</f>
        <v>-266963.78999999998</v>
      </c>
      <c r="O131" s="35">
        <f ca="1">IFERROR(VLOOKUP($A131,Lookup2011,54,FALSE),0)</f>
        <v>-13348.17</v>
      </c>
      <c r="P131" s="35">
        <f ca="1">IFERROR(VLOOKUP($A131,Lookup2011,55,FALSE),0)</f>
        <v>-67433.69</v>
      </c>
      <c r="Q131" s="36">
        <f ca="1">IFERROR(VLOOKUP($A131,Lookup2011,56,FALSE),0)</f>
        <v>-347745.65</v>
      </c>
      <c r="R131" s="34">
        <f ca="1">IFERROR(VLOOKUP($A131,Lookup2010,53,FALSE),0)</f>
        <v>-1194527.6099999999</v>
      </c>
      <c r="S131" s="35">
        <f ca="1">IFERROR(VLOOKUP($A131,Lookup2010,54,FALSE),0)</f>
        <v>-59726.389999999992</v>
      </c>
      <c r="T131" s="35">
        <f ca="1">IFERROR(VLOOKUP($A131,Lookup2010,55,FALSE),0)</f>
        <v>-341240.46</v>
      </c>
      <c r="U131" s="36">
        <f ca="1">IFERROR(VLOOKUP($A131,Lookup2010,56,FALSE),0)</f>
        <v>-1595494.4599999995</v>
      </c>
      <c r="V131" s="34">
        <f t="shared" ca="1" si="121"/>
        <v>-3676219.31</v>
      </c>
      <c r="W131" s="35">
        <f t="shared" ca="1" si="121"/>
        <v>-183810.96</v>
      </c>
      <c r="X131" s="35">
        <f t="shared" ca="1" si="121"/>
        <v>-885060.44</v>
      </c>
      <c r="Y131" s="36">
        <f t="shared" ca="1" si="121"/>
        <v>-4745090.709999999</v>
      </c>
    </row>
    <row r="132" spans="1:25" outlineLevel="2" x14ac:dyDescent="0.25">
      <c r="A132" t="s">
        <v>352</v>
      </c>
      <c r="B132" t="str">
        <f ca="1">VLOOKUP($A132,IndexLookup,2,FALSE)</f>
        <v>NXI</v>
      </c>
      <c r="C132" t="str">
        <f ca="1">VLOOKUP($B132,ParticipantLookup,2,FALSE)</f>
        <v>Nexen Energy ULC</v>
      </c>
      <c r="D132" t="str">
        <f ca="1">VLOOKUP($A132,IndexLookup,3,FALSE)</f>
        <v>NX02</v>
      </c>
      <c r="E132" t="str">
        <f ca="1">VLOOKUP($D132,FacilityLookup,2,FALSE)</f>
        <v>Nexen Long Lake Industrial System</v>
      </c>
      <c r="F132" s="34">
        <f ca="1">IFERROR(VLOOKUP($A132,Lookup2013,53,FALSE),0)</f>
        <v>781909.55999999994</v>
      </c>
      <c r="G132" s="35">
        <f ca="1">IFERROR(VLOOKUP($A132,Lookup2013,54,FALSE),0)</f>
        <v>39095.47</v>
      </c>
      <c r="H132" s="35">
        <f ca="1">IFERROR(VLOOKUP($A132,Lookup2013,55,FALSE),0)</f>
        <v>160611.99000000002</v>
      </c>
      <c r="I132" s="36">
        <f ca="1">IFERROR(VLOOKUP($A132,Lookup2013,56,FALSE),0)</f>
        <v>981617.0199999999</v>
      </c>
      <c r="J132" s="34">
        <f ca="1">IFERROR(VLOOKUP($A132,Lookup2012,53,FALSE),0)</f>
        <v>448054.68999999994</v>
      </c>
      <c r="K132" s="35">
        <f ca="1">IFERROR(VLOOKUP($A132,Lookup2012,54,FALSE),0)</f>
        <v>22402.730000000003</v>
      </c>
      <c r="L132" s="35">
        <f ca="1">IFERROR(VLOOKUP($A132,Lookup2012,55,FALSE),0)</f>
        <v>102189.21000000002</v>
      </c>
      <c r="M132" s="36">
        <f ca="1">IFERROR(VLOOKUP($A132,Lookup2012,56,FALSE),0)</f>
        <v>572646.62999999989</v>
      </c>
      <c r="N132" s="34">
        <f ca="1">IFERROR(VLOOKUP($A132,Lookup2011,53,FALSE),0)</f>
        <v>-322726.53000000003</v>
      </c>
      <c r="O132" s="35">
        <f ca="1">IFERROR(VLOOKUP($A132,Lookup2011,54,FALSE),0)</f>
        <v>-16136.330000000002</v>
      </c>
      <c r="P132" s="35">
        <f ca="1">IFERROR(VLOOKUP($A132,Lookup2011,55,FALSE),0)</f>
        <v>-83946.739999999991</v>
      </c>
      <c r="Q132" s="36">
        <f ca="1">IFERROR(VLOOKUP($A132,Lookup2011,56,FALSE),0)</f>
        <v>-422809.60000000009</v>
      </c>
      <c r="R132" s="34">
        <f ca="1">IFERROR(VLOOKUP($A132,Lookup2010,53,FALSE),0)</f>
        <v>638027.41999999993</v>
      </c>
      <c r="S132" s="35">
        <f ca="1">IFERROR(VLOOKUP($A132,Lookup2010,54,FALSE),0)</f>
        <v>31901.37</v>
      </c>
      <c r="T132" s="35">
        <f ca="1">IFERROR(VLOOKUP($A132,Lookup2010,55,FALSE),0)</f>
        <v>183684.69</v>
      </c>
      <c r="U132" s="36">
        <f ca="1">IFERROR(VLOOKUP($A132,Lookup2010,56,FALSE),0)</f>
        <v>853613.47999999986</v>
      </c>
      <c r="V132" s="34">
        <f t="shared" ca="1" si="121"/>
        <v>1545265.14</v>
      </c>
      <c r="W132" s="35">
        <f t="shared" ca="1" si="121"/>
        <v>77263.240000000005</v>
      </c>
      <c r="X132" s="35">
        <f t="shared" ca="1" si="121"/>
        <v>362539.15000000008</v>
      </c>
      <c r="Y132" s="36">
        <f t="shared" ca="1" si="121"/>
        <v>1985067.5299999998</v>
      </c>
    </row>
    <row r="133" spans="1:25" outlineLevel="1" x14ac:dyDescent="0.25">
      <c r="C133" s="2" t="s">
        <v>771</v>
      </c>
      <c r="F133" s="34">
        <f t="shared" ref="F133:Y133" ca="1" si="122">SUBTOTAL(9,F130:F132)</f>
        <v>-642830.50000000012</v>
      </c>
      <c r="G133" s="35">
        <f t="shared" ca="1" si="122"/>
        <v>-32141.540000000008</v>
      </c>
      <c r="H133" s="35">
        <f t="shared" ca="1" si="122"/>
        <v>-133072.13999999993</v>
      </c>
      <c r="I133" s="36">
        <f t="shared" ca="1" si="122"/>
        <v>-808044.18</v>
      </c>
      <c r="J133" s="34">
        <f t="shared" ca="1" si="122"/>
        <v>-31916.600000000151</v>
      </c>
      <c r="K133" s="35">
        <f t="shared" ca="1" si="122"/>
        <v>-1595.8300000000017</v>
      </c>
      <c r="L133" s="35">
        <f t="shared" ca="1" si="122"/>
        <v>-11456.189999999973</v>
      </c>
      <c r="M133" s="36">
        <f t="shared" ca="1" si="122"/>
        <v>-44968.620000000112</v>
      </c>
      <c r="N133" s="34">
        <f t="shared" ca="1" si="122"/>
        <v>-138357.58999999997</v>
      </c>
      <c r="O133" s="35">
        <f t="shared" ca="1" si="122"/>
        <v>-6917.8700000000044</v>
      </c>
      <c r="P133" s="35">
        <f t="shared" ca="1" si="122"/>
        <v>-34839.570000000007</v>
      </c>
      <c r="Q133" s="36">
        <f t="shared" ca="1" si="122"/>
        <v>-180115.03000000014</v>
      </c>
      <c r="R133" s="34">
        <f t="shared" ca="1" si="122"/>
        <v>-582921.65999999992</v>
      </c>
      <c r="S133" s="35">
        <f t="shared" ca="1" si="122"/>
        <v>-29146.079999999991</v>
      </c>
      <c r="T133" s="35">
        <f t="shared" ca="1" si="122"/>
        <v>-164973.91000000003</v>
      </c>
      <c r="U133" s="36">
        <f t="shared" ca="1" si="122"/>
        <v>-777041.64999999956</v>
      </c>
      <c r="V133" s="34">
        <f t="shared" ca="1" si="122"/>
        <v>-1396026.3500000003</v>
      </c>
      <c r="W133" s="35">
        <f t="shared" ca="1" si="122"/>
        <v>-69801.319999999992</v>
      </c>
      <c r="X133" s="35">
        <f t="shared" ca="1" si="122"/>
        <v>-344341.80999999988</v>
      </c>
      <c r="Y133" s="36">
        <f t="shared" ca="1" si="122"/>
        <v>-1810169.4799999995</v>
      </c>
    </row>
    <row r="134" spans="1:25" outlineLevel="2" x14ac:dyDescent="0.25">
      <c r="A134" t="s">
        <v>396</v>
      </c>
      <c r="B134" t="str">
        <f ca="1">VLOOKUP($A134,IndexLookup,2,FALSE)</f>
        <v>NESI</v>
      </c>
      <c r="C134" t="str">
        <f ca="1">VLOOKUP($B134,ParticipantLookup,2,FALSE)</f>
        <v>NorthPoint Energy Solutions Inc.</v>
      </c>
      <c r="D134" t="str">
        <f ca="1">VLOOKUP($A134,IndexLookup,3,FALSE)</f>
        <v>BCHEXP</v>
      </c>
      <c r="E134" t="str">
        <f ca="1">VLOOKUP($D134,FacilityLookup,2,FALSE)</f>
        <v>Alberta-BC Intertie - Export</v>
      </c>
      <c r="F134" s="34">
        <f ca="1">IFERROR(VLOOKUP($A134,Lookup2013,53,FALSE),0)</f>
        <v>0</v>
      </c>
      <c r="G134" s="35">
        <f ca="1">IFERROR(VLOOKUP($A134,Lookup2013,54,FALSE),0)</f>
        <v>0</v>
      </c>
      <c r="H134" s="35">
        <f ca="1">IFERROR(VLOOKUP($A134,Lookup2013,55,FALSE),0)</f>
        <v>0</v>
      </c>
      <c r="I134" s="36">
        <f ca="1">IFERROR(VLOOKUP($A134,Lookup2013,56,FALSE),0)</f>
        <v>0</v>
      </c>
      <c r="J134" s="34">
        <f ca="1">IFERROR(VLOOKUP($A134,Lookup2012,53,FALSE),0)</f>
        <v>0</v>
      </c>
      <c r="K134" s="35">
        <f ca="1">IFERROR(VLOOKUP($A134,Lookup2012,54,FALSE),0)</f>
        <v>0</v>
      </c>
      <c r="L134" s="35">
        <f ca="1">IFERROR(VLOOKUP($A134,Lookup2012,55,FALSE),0)</f>
        <v>0</v>
      </c>
      <c r="M134" s="36">
        <f ca="1">IFERROR(VLOOKUP($A134,Lookup2012,56,FALSE),0)</f>
        <v>0</v>
      </c>
      <c r="N134" s="34">
        <f ca="1">IFERROR(VLOOKUP($A134,Lookup2011,53,FALSE),0)</f>
        <v>0</v>
      </c>
      <c r="O134" s="35">
        <f ca="1">IFERROR(VLOOKUP($A134,Lookup2011,54,FALSE),0)</f>
        <v>0</v>
      </c>
      <c r="P134" s="35">
        <f ca="1">IFERROR(VLOOKUP($A134,Lookup2011,55,FALSE),0)</f>
        <v>0</v>
      </c>
      <c r="Q134" s="36">
        <f ca="1">IFERROR(VLOOKUP($A134,Lookup2011,56,FALSE),0)</f>
        <v>0</v>
      </c>
      <c r="R134" s="34">
        <f ca="1">IFERROR(VLOOKUP($A134,Lookup2010,53,FALSE),0)</f>
        <v>-7.509999999999998</v>
      </c>
      <c r="S134" s="35">
        <f ca="1">IFERROR(VLOOKUP($A134,Lookup2010,54,FALSE),0)</f>
        <v>-0.38</v>
      </c>
      <c r="T134" s="35">
        <f ca="1">IFERROR(VLOOKUP($A134,Lookup2010,55,FALSE),0)</f>
        <v>-2.08</v>
      </c>
      <c r="U134" s="36">
        <f ca="1">IFERROR(VLOOKUP($A134,Lookup2010,56,FALSE),0)</f>
        <v>-9.9699999999999989</v>
      </c>
      <c r="V134" s="34">
        <f t="shared" ref="V134:Y137" ca="1" si="123">F134+J134+N134+R134</f>
        <v>-7.509999999999998</v>
      </c>
      <c r="W134" s="35">
        <f t="shared" ca="1" si="123"/>
        <v>-0.38</v>
      </c>
      <c r="X134" s="35">
        <f t="shared" ca="1" si="123"/>
        <v>-2.08</v>
      </c>
      <c r="Y134" s="36">
        <f t="shared" ca="1" si="123"/>
        <v>-9.9699999999999989</v>
      </c>
    </row>
    <row r="135" spans="1:25" outlineLevel="2" x14ac:dyDescent="0.25">
      <c r="A135" t="s">
        <v>393</v>
      </c>
      <c r="B135" t="str">
        <f ca="1">VLOOKUP($A135,IndexLookup,2,FALSE)</f>
        <v>NESI</v>
      </c>
      <c r="C135" t="str">
        <f ca="1">VLOOKUP($B135,ParticipantLookup,2,FALSE)</f>
        <v>NorthPoint Energy Solutions Inc.</v>
      </c>
      <c r="D135" t="str">
        <f ca="1">VLOOKUP($A135,IndexLookup,3,FALSE)</f>
        <v>BCHIMP</v>
      </c>
      <c r="E135" t="str">
        <f ca="1">VLOOKUP($D135,FacilityLookup,2,FALSE)</f>
        <v>Alberta-BC Intertie - Import</v>
      </c>
      <c r="F135" s="34">
        <f ca="1">IFERROR(VLOOKUP($A135,Lookup2013,53,FALSE),0)</f>
        <v>-415745.04</v>
      </c>
      <c r="G135" s="35">
        <f ca="1">IFERROR(VLOOKUP($A135,Lookup2013,54,FALSE),0)</f>
        <v>-20787.260000000002</v>
      </c>
      <c r="H135" s="35">
        <f ca="1">IFERROR(VLOOKUP($A135,Lookup2013,55,FALSE),0)</f>
        <v>-86006.94</v>
      </c>
      <c r="I135" s="36">
        <f ca="1">IFERROR(VLOOKUP($A135,Lookup2013,56,FALSE),0)</f>
        <v>-522539.24</v>
      </c>
      <c r="J135" s="34">
        <f ca="1">IFERROR(VLOOKUP($A135,Lookup2012,53,FALSE),0)</f>
        <v>-332741.57999999996</v>
      </c>
      <c r="K135" s="35">
        <f ca="1">IFERROR(VLOOKUP($A135,Lookup2012,54,FALSE),0)</f>
        <v>-16637.079999999998</v>
      </c>
      <c r="L135" s="35">
        <f ca="1">IFERROR(VLOOKUP($A135,Lookup2012,55,FALSE),0)</f>
        <v>-77943.89</v>
      </c>
      <c r="M135" s="36">
        <f ca="1">IFERROR(VLOOKUP($A135,Lookup2012,56,FALSE),0)</f>
        <v>-427322.55000000005</v>
      </c>
      <c r="N135" s="34">
        <f ca="1">IFERROR(VLOOKUP($A135,Lookup2011,53,FALSE),0)</f>
        <v>-42333.759999999995</v>
      </c>
      <c r="O135" s="35">
        <f ca="1">IFERROR(VLOOKUP($A135,Lookup2011,54,FALSE),0)</f>
        <v>-2116.6799999999998</v>
      </c>
      <c r="P135" s="35">
        <f ca="1">IFERROR(VLOOKUP($A135,Lookup2011,55,FALSE),0)</f>
        <v>-9883.61</v>
      </c>
      <c r="Q135" s="36">
        <f ca="1">IFERROR(VLOOKUP($A135,Lookup2011,56,FALSE),0)</f>
        <v>-54334.049999999996</v>
      </c>
      <c r="R135" s="34">
        <f ca="1">IFERROR(VLOOKUP($A135,Lookup2010,53,FALSE),0)</f>
        <v>-211822.33</v>
      </c>
      <c r="S135" s="35">
        <f ca="1">IFERROR(VLOOKUP($A135,Lookup2010,54,FALSE),0)</f>
        <v>-10591.130000000001</v>
      </c>
      <c r="T135" s="35">
        <f ca="1">IFERROR(VLOOKUP($A135,Lookup2010,55,FALSE),0)</f>
        <v>-60160.990000000005</v>
      </c>
      <c r="U135" s="36">
        <f ca="1">IFERROR(VLOOKUP($A135,Lookup2010,56,FALSE),0)</f>
        <v>-282574.44999999995</v>
      </c>
      <c r="V135" s="34">
        <f t="shared" ca="1" si="123"/>
        <v>-1002642.7099999998</v>
      </c>
      <c r="W135" s="35">
        <f t="shared" ca="1" si="123"/>
        <v>-50132.149999999994</v>
      </c>
      <c r="X135" s="35">
        <f t="shared" ca="1" si="123"/>
        <v>-233995.43</v>
      </c>
      <c r="Y135" s="36">
        <f t="shared" ca="1" si="123"/>
        <v>-1286770.29</v>
      </c>
    </row>
    <row r="136" spans="1:25" outlineLevel="2" x14ac:dyDescent="0.25">
      <c r="A136" t="s">
        <v>397</v>
      </c>
      <c r="B136" t="str">
        <f ca="1">VLOOKUP($A136,IndexLookup,2,FALSE)</f>
        <v>NESI</v>
      </c>
      <c r="C136" t="str">
        <f ca="1">VLOOKUP($B136,ParticipantLookup,2,FALSE)</f>
        <v>NorthPoint Energy Solutions Inc.</v>
      </c>
      <c r="D136" t="str">
        <f ca="1">VLOOKUP($A136,IndexLookup,3,FALSE)</f>
        <v>SPCEXP</v>
      </c>
      <c r="E136" t="str">
        <f ca="1">VLOOKUP($D136,FacilityLookup,2,FALSE)</f>
        <v>Alberta-Saskatchewan Intertie - Export</v>
      </c>
      <c r="F136" s="34">
        <f ca="1">IFERROR(VLOOKUP($A136,Lookup2013,53,FALSE),0)</f>
        <v>6982.9500000000007</v>
      </c>
      <c r="G136" s="35">
        <f ca="1">IFERROR(VLOOKUP($A136,Lookup2013,54,FALSE),0)</f>
        <v>349.14</v>
      </c>
      <c r="H136" s="35">
        <f ca="1">IFERROR(VLOOKUP($A136,Lookup2013,55,FALSE),0)</f>
        <v>1356.42</v>
      </c>
      <c r="I136" s="36">
        <f ca="1">IFERROR(VLOOKUP($A136,Lookup2013,56,FALSE),0)</f>
        <v>8688.51</v>
      </c>
      <c r="J136" s="34">
        <f ca="1">IFERROR(VLOOKUP($A136,Lookup2012,53,FALSE),0)</f>
        <v>-421.27999999999969</v>
      </c>
      <c r="K136" s="35">
        <f ca="1">IFERROR(VLOOKUP($A136,Lookup2012,54,FALSE),0)</f>
        <v>-21.07</v>
      </c>
      <c r="L136" s="35">
        <f ca="1">IFERROR(VLOOKUP($A136,Lookup2012,55,FALSE),0)</f>
        <v>-105.15</v>
      </c>
      <c r="M136" s="36">
        <f ca="1">IFERROR(VLOOKUP($A136,Lookup2012,56,FALSE),0)</f>
        <v>-547.49999999999977</v>
      </c>
      <c r="N136" s="34">
        <f ca="1">IFERROR(VLOOKUP($A136,Lookup2011,53,FALSE),0)</f>
        <v>-11075.269999999993</v>
      </c>
      <c r="O136" s="35">
        <f ca="1">IFERROR(VLOOKUP($A136,Lookup2011,54,FALSE),0)</f>
        <v>-553.77</v>
      </c>
      <c r="P136" s="35">
        <f ca="1">IFERROR(VLOOKUP($A136,Lookup2011,55,FALSE),0)</f>
        <v>-2902.46</v>
      </c>
      <c r="Q136" s="36">
        <f ca="1">IFERROR(VLOOKUP($A136,Lookup2011,56,FALSE),0)</f>
        <v>-14531.499999999995</v>
      </c>
      <c r="R136" s="34">
        <f ca="1">IFERROR(VLOOKUP($A136,Lookup2010,53,FALSE),0)</f>
        <v>147.14999999999992</v>
      </c>
      <c r="S136" s="35">
        <f ca="1">IFERROR(VLOOKUP($A136,Lookup2010,54,FALSE),0)</f>
        <v>7.3599999999999959</v>
      </c>
      <c r="T136" s="35">
        <f ca="1">IFERROR(VLOOKUP($A136,Lookup2010,55,FALSE),0)</f>
        <v>66.100000000000009</v>
      </c>
      <c r="U136" s="36">
        <f ca="1">IFERROR(VLOOKUP($A136,Lookup2010,56,FALSE),0)</f>
        <v>220.61000000000018</v>
      </c>
      <c r="V136" s="34">
        <f t="shared" ca="1" si="123"/>
        <v>-4366.4499999999925</v>
      </c>
      <c r="W136" s="35">
        <f t="shared" ca="1" si="123"/>
        <v>-218.34</v>
      </c>
      <c r="X136" s="35">
        <f t="shared" ca="1" si="123"/>
        <v>-1585.0900000000001</v>
      </c>
      <c r="Y136" s="36">
        <f t="shared" ca="1" si="123"/>
        <v>-6169.8799999999937</v>
      </c>
    </row>
    <row r="137" spans="1:25" outlineLevel="2" x14ac:dyDescent="0.25">
      <c r="A137" t="s">
        <v>395</v>
      </c>
      <c r="B137" t="str">
        <f ca="1">VLOOKUP($A137,IndexLookup,2,FALSE)</f>
        <v>NESI</v>
      </c>
      <c r="C137" t="str">
        <f ca="1">VLOOKUP($B137,ParticipantLookup,2,FALSE)</f>
        <v>NorthPoint Energy Solutions Inc.</v>
      </c>
      <c r="D137" t="str">
        <f ca="1">VLOOKUP($A137,IndexLookup,3,FALSE)</f>
        <v>SPCIMP</v>
      </c>
      <c r="E137" t="str">
        <f ca="1">VLOOKUP($D137,FacilityLookup,2,FALSE)</f>
        <v>Alberta-Saskatchewan Intertie - Import</v>
      </c>
      <c r="F137" s="34">
        <f ca="1">IFERROR(VLOOKUP($A137,Lookup2013,53,FALSE),0)</f>
        <v>439778.3</v>
      </c>
      <c r="G137" s="35">
        <f ca="1">IFERROR(VLOOKUP($A137,Lookup2013,54,FALSE),0)</f>
        <v>21988.920000000002</v>
      </c>
      <c r="H137" s="35">
        <f ca="1">IFERROR(VLOOKUP($A137,Lookup2013,55,FALSE),0)</f>
        <v>90991.25</v>
      </c>
      <c r="I137" s="36">
        <f ca="1">IFERROR(VLOOKUP($A137,Lookup2013,56,FALSE),0)</f>
        <v>552758.47000000009</v>
      </c>
      <c r="J137" s="34">
        <f ca="1">IFERROR(VLOOKUP($A137,Lookup2012,53,FALSE),0)</f>
        <v>192542.06999999995</v>
      </c>
      <c r="K137" s="35">
        <f ca="1">IFERROR(VLOOKUP($A137,Lookup2012,54,FALSE),0)</f>
        <v>9627.09</v>
      </c>
      <c r="L137" s="35">
        <f ca="1">IFERROR(VLOOKUP($A137,Lookup2012,55,FALSE),0)</f>
        <v>42378.87</v>
      </c>
      <c r="M137" s="36">
        <f ca="1">IFERROR(VLOOKUP($A137,Lookup2012,56,FALSE),0)</f>
        <v>244548.02999999991</v>
      </c>
      <c r="N137" s="34">
        <f ca="1">IFERROR(VLOOKUP($A137,Lookup2011,53,FALSE),0)</f>
        <v>879660.36</v>
      </c>
      <c r="O137" s="35">
        <f ca="1">IFERROR(VLOOKUP($A137,Lookup2011,54,FALSE),0)</f>
        <v>43983.01</v>
      </c>
      <c r="P137" s="35">
        <f ca="1">IFERROR(VLOOKUP($A137,Lookup2011,55,FALSE),0)</f>
        <v>229045.14</v>
      </c>
      <c r="Q137" s="36">
        <f ca="1">IFERROR(VLOOKUP($A137,Lookup2011,56,FALSE),0)</f>
        <v>1152688.5099999998</v>
      </c>
      <c r="R137" s="34">
        <f ca="1">IFERROR(VLOOKUP($A137,Lookup2010,53,FALSE),0)</f>
        <v>-344829.37</v>
      </c>
      <c r="S137" s="35">
        <f ca="1">IFERROR(VLOOKUP($A137,Lookup2010,54,FALSE),0)</f>
        <v>-17241.47</v>
      </c>
      <c r="T137" s="35">
        <f ca="1">IFERROR(VLOOKUP($A137,Lookup2010,55,FALSE),0)</f>
        <v>-96881.65</v>
      </c>
      <c r="U137" s="36">
        <f ca="1">IFERROR(VLOOKUP($A137,Lookup2010,56,FALSE),0)</f>
        <v>-458952.49</v>
      </c>
      <c r="V137" s="34">
        <f t="shared" ca="1" si="123"/>
        <v>1167151.3599999999</v>
      </c>
      <c r="W137" s="35">
        <f t="shared" ca="1" si="123"/>
        <v>58357.55</v>
      </c>
      <c r="X137" s="35">
        <f t="shared" ca="1" si="123"/>
        <v>265533.61</v>
      </c>
      <c r="Y137" s="36">
        <f t="shared" ca="1" si="123"/>
        <v>1491042.5199999998</v>
      </c>
    </row>
    <row r="138" spans="1:25" outlineLevel="1" x14ac:dyDescent="0.25">
      <c r="C138" s="2" t="s">
        <v>772</v>
      </c>
      <c r="F138" s="34">
        <f t="shared" ref="F138:Y138" ca="1" si="124">SUBTOTAL(9,F134:F137)</f>
        <v>31016.210000000021</v>
      </c>
      <c r="G138" s="35">
        <f t="shared" ca="1" si="124"/>
        <v>1550.7999999999993</v>
      </c>
      <c r="H138" s="35">
        <f t="shared" ca="1" si="124"/>
        <v>6340.7299999999959</v>
      </c>
      <c r="I138" s="36">
        <f t="shared" ca="1" si="124"/>
        <v>38907.740000000107</v>
      </c>
      <c r="J138" s="34">
        <f t="shared" ca="1" si="124"/>
        <v>-140620.79000000004</v>
      </c>
      <c r="K138" s="35">
        <f t="shared" ca="1" si="124"/>
        <v>-7031.0599999999977</v>
      </c>
      <c r="L138" s="35">
        <f t="shared" ca="1" si="124"/>
        <v>-35670.169999999991</v>
      </c>
      <c r="M138" s="36">
        <f t="shared" ca="1" si="124"/>
        <v>-183322.02000000014</v>
      </c>
      <c r="N138" s="34">
        <f t="shared" ca="1" si="124"/>
        <v>826251.33</v>
      </c>
      <c r="O138" s="35">
        <f t="shared" ca="1" si="124"/>
        <v>41312.560000000005</v>
      </c>
      <c r="P138" s="35">
        <f t="shared" ca="1" si="124"/>
        <v>216259.07</v>
      </c>
      <c r="Q138" s="36">
        <f t="shared" ca="1" si="124"/>
        <v>1083822.9599999997</v>
      </c>
      <c r="R138" s="34">
        <f t="shared" ca="1" si="124"/>
        <v>-556512.06000000006</v>
      </c>
      <c r="S138" s="35">
        <f t="shared" ca="1" si="124"/>
        <v>-27825.620000000003</v>
      </c>
      <c r="T138" s="35">
        <f t="shared" ca="1" si="124"/>
        <v>-156978.62</v>
      </c>
      <c r="U138" s="36">
        <f t="shared" ca="1" si="124"/>
        <v>-741316.29999999993</v>
      </c>
      <c r="V138" s="34">
        <f t="shared" ca="1" si="124"/>
        <v>160134.69000000006</v>
      </c>
      <c r="W138" s="35">
        <f t="shared" ca="1" si="124"/>
        <v>8006.6800000000148</v>
      </c>
      <c r="X138" s="35">
        <f t="shared" ca="1" si="124"/>
        <v>29951.010000000009</v>
      </c>
      <c r="Y138" s="36">
        <f t="shared" ca="1" si="124"/>
        <v>198092.37999999989</v>
      </c>
    </row>
    <row r="139" spans="1:25" outlineLevel="2" x14ac:dyDescent="0.25">
      <c r="A139" t="s">
        <v>348</v>
      </c>
      <c r="B139" t="str">
        <f ca="1">VLOOKUP($A139,IndexLookup,2,FALSE)</f>
        <v>NPC</v>
      </c>
      <c r="C139" t="str">
        <f ca="1">VLOOKUP($B139,ParticipantLookup,2,FALSE)</f>
        <v>Northstone Power Corp.</v>
      </c>
      <c r="D139" t="str">
        <f ca="1">VLOOKUP($A139,IndexLookup,3,FALSE)</f>
        <v>NPC1</v>
      </c>
      <c r="E139" t="str">
        <f ca="1">VLOOKUP($D139,FacilityLookup,2,FALSE)</f>
        <v>Northstone Power</v>
      </c>
      <c r="F139" s="34">
        <f ca="1">IFERROR(VLOOKUP($A139,Lookup2013,53,FALSE),0)</f>
        <v>-14894.910000000002</v>
      </c>
      <c r="G139" s="35">
        <f ca="1">IFERROR(VLOOKUP($A139,Lookup2013,54,FALSE),0)</f>
        <v>-744.76</v>
      </c>
      <c r="H139" s="35">
        <f ca="1">IFERROR(VLOOKUP($A139,Lookup2013,55,FALSE),0)</f>
        <v>-3051.54</v>
      </c>
      <c r="I139" s="36">
        <f ca="1">IFERROR(VLOOKUP($A139,Lookup2013,56,FALSE),0)</f>
        <v>-18691.21</v>
      </c>
      <c r="J139" s="34">
        <f ca="1">IFERROR(VLOOKUP($A139,Lookup2012,53,FALSE),0)</f>
        <v>-28798.37</v>
      </c>
      <c r="K139" s="35">
        <f ca="1">IFERROR(VLOOKUP($A139,Lookup2012,54,FALSE),0)</f>
        <v>-1439.92</v>
      </c>
      <c r="L139" s="35">
        <f ca="1">IFERROR(VLOOKUP($A139,Lookup2012,55,FALSE),0)</f>
        <v>-6698.22</v>
      </c>
      <c r="M139" s="36">
        <f ca="1">IFERROR(VLOOKUP($A139,Lookup2012,56,FALSE),0)</f>
        <v>-36936.509999999995</v>
      </c>
      <c r="N139" s="34">
        <f ca="1">IFERROR(VLOOKUP($A139,Lookup2011,53,FALSE),0)</f>
        <v>-102998.64</v>
      </c>
      <c r="O139" s="35">
        <f ca="1">IFERROR(VLOOKUP($A139,Lookup2011,54,FALSE),0)</f>
        <v>-5149.9300000000012</v>
      </c>
      <c r="P139" s="35">
        <f ca="1">IFERROR(VLOOKUP($A139,Lookup2011,55,FALSE),0)</f>
        <v>-27020.69</v>
      </c>
      <c r="Q139" s="36">
        <f ca="1">IFERROR(VLOOKUP($A139,Lookup2011,56,FALSE),0)</f>
        <v>-135169.25999999998</v>
      </c>
      <c r="R139" s="34">
        <f ca="1">IFERROR(VLOOKUP($A139,Lookup2010,53,FALSE),0)</f>
        <v>-69938.91</v>
      </c>
      <c r="S139" s="35">
        <f ca="1">IFERROR(VLOOKUP($A139,Lookup2010,54,FALSE),0)</f>
        <v>-3496.9600000000005</v>
      </c>
      <c r="T139" s="35">
        <f ca="1">IFERROR(VLOOKUP($A139,Lookup2010,55,FALSE),0)</f>
        <v>-19955.560000000001</v>
      </c>
      <c r="U139" s="36">
        <f ca="1">IFERROR(VLOOKUP($A139,Lookup2010,56,FALSE),0)</f>
        <v>-93391.43</v>
      </c>
      <c r="V139" s="34">
        <f ca="1">F139+J139+N139+R139</f>
        <v>-216630.83</v>
      </c>
      <c r="W139" s="35">
        <f ca="1">G139+K139+O139+S139</f>
        <v>-10831.570000000002</v>
      </c>
      <c r="X139" s="35">
        <f ca="1">H139+L139+P139+T139</f>
        <v>-56726.009999999995</v>
      </c>
      <c r="Y139" s="36">
        <f ca="1">I139+M139+Q139+U139</f>
        <v>-284188.40999999997</v>
      </c>
    </row>
    <row r="140" spans="1:25" outlineLevel="1" x14ac:dyDescent="0.25">
      <c r="C140" s="2" t="s">
        <v>773</v>
      </c>
      <c r="F140" s="34">
        <f t="shared" ref="F140:Y140" ca="1" si="125">SUBTOTAL(9,F139:F139)</f>
        <v>-14894.910000000002</v>
      </c>
      <c r="G140" s="35">
        <f t="shared" ca="1" si="125"/>
        <v>-744.76</v>
      </c>
      <c r="H140" s="35">
        <f t="shared" ca="1" si="125"/>
        <v>-3051.54</v>
      </c>
      <c r="I140" s="36">
        <f t="shared" ca="1" si="125"/>
        <v>-18691.21</v>
      </c>
      <c r="J140" s="34">
        <f t="shared" ca="1" si="125"/>
        <v>-28798.37</v>
      </c>
      <c r="K140" s="35">
        <f t="shared" ca="1" si="125"/>
        <v>-1439.92</v>
      </c>
      <c r="L140" s="35">
        <f t="shared" ca="1" si="125"/>
        <v>-6698.22</v>
      </c>
      <c r="M140" s="36">
        <f t="shared" ca="1" si="125"/>
        <v>-36936.509999999995</v>
      </c>
      <c r="N140" s="34">
        <f t="shared" ca="1" si="125"/>
        <v>-102998.64</v>
      </c>
      <c r="O140" s="35">
        <f t="shared" ca="1" si="125"/>
        <v>-5149.9300000000012</v>
      </c>
      <c r="P140" s="35">
        <f t="shared" ca="1" si="125"/>
        <v>-27020.69</v>
      </c>
      <c r="Q140" s="36">
        <f t="shared" ca="1" si="125"/>
        <v>-135169.25999999998</v>
      </c>
      <c r="R140" s="34">
        <f t="shared" ca="1" si="125"/>
        <v>-69938.91</v>
      </c>
      <c r="S140" s="35">
        <f t="shared" ca="1" si="125"/>
        <v>-3496.9600000000005</v>
      </c>
      <c r="T140" s="35">
        <f t="shared" ca="1" si="125"/>
        <v>-19955.560000000001</v>
      </c>
      <c r="U140" s="36">
        <f t="shared" ca="1" si="125"/>
        <v>-93391.43</v>
      </c>
      <c r="V140" s="34">
        <f t="shared" ca="1" si="125"/>
        <v>-216630.83</v>
      </c>
      <c r="W140" s="35">
        <f t="shared" ca="1" si="125"/>
        <v>-10831.570000000002</v>
      </c>
      <c r="X140" s="35">
        <f t="shared" ca="1" si="125"/>
        <v>-56726.009999999995</v>
      </c>
      <c r="Y140" s="36">
        <f t="shared" ca="1" si="125"/>
        <v>-284188.40999999997</v>
      </c>
    </row>
    <row r="141" spans="1:25" outlineLevel="2" x14ac:dyDescent="0.25">
      <c r="A141" t="s">
        <v>350</v>
      </c>
      <c r="B141" t="str">
        <f ca="1">VLOOKUP($A141,IndexLookup,2,FALSE)</f>
        <v>NRG</v>
      </c>
      <c r="C141" t="str">
        <f ca="1">VLOOKUP($B141,ParticipantLookup,2,FALSE)</f>
        <v>NRGreen Power Limited Partnership</v>
      </c>
      <c r="D141" t="str">
        <f ca="1">VLOOKUP($A141,IndexLookup,3,FALSE)</f>
        <v>NRG3</v>
      </c>
      <c r="E141" t="str">
        <f ca="1">VLOOKUP($D141,FacilityLookup,2,FALSE)</f>
        <v>NRGreen</v>
      </c>
      <c r="F141" s="34">
        <f ca="1">IFERROR(VLOOKUP($A141,Lookup2013,53,FALSE),0)</f>
        <v>0</v>
      </c>
      <c r="G141" s="35">
        <f ca="1">IFERROR(VLOOKUP($A141,Lookup2013,54,FALSE),0)</f>
        <v>0</v>
      </c>
      <c r="H141" s="35">
        <f ca="1">IFERROR(VLOOKUP($A141,Lookup2013,55,FALSE),0)</f>
        <v>0</v>
      </c>
      <c r="I141" s="36">
        <f ca="1">IFERROR(VLOOKUP($A141,Lookup2013,56,FALSE),0)</f>
        <v>0</v>
      </c>
      <c r="J141" s="34">
        <f ca="1">IFERROR(VLOOKUP($A141,Lookup2012,53,FALSE),0)</f>
        <v>0</v>
      </c>
      <c r="K141" s="35">
        <f ca="1">IFERROR(VLOOKUP($A141,Lookup2012,54,FALSE),0)</f>
        <v>0</v>
      </c>
      <c r="L141" s="35">
        <f ca="1">IFERROR(VLOOKUP($A141,Lookup2012,55,FALSE),0)</f>
        <v>0</v>
      </c>
      <c r="M141" s="36">
        <f ca="1">IFERROR(VLOOKUP($A141,Lookup2012,56,FALSE),0)</f>
        <v>0</v>
      </c>
      <c r="N141" s="34">
        <f ca="1">IFERROR(VLOOKUP($A141,Lookup2011,53,FALSE),0)</f>
        <v>0</v>
      </c>
      <c r="O141" s="35">
        <f ca="1">IFERROR(VLOOKUP($A141,Lookup2011,54,FALSE),0)</f>
        <v>0</v>
      </c>
      <c r="P141" s="35">
        <f ca="1">IFERROR(VLOOKUP($A141,Lookup2011,55,FALSE),0)</f>
        <v>0</v>
      </c>
      <c r="Q141" s="36">
        <f ca="1">IFERROR(VLOOKUP($A141,Lookup2011,56,FALSE),0)</f>
        <v>0</v>
      </c>
      <c r="R141" s="34">
        <f ca="1">IFERROR(VLOOKUP($A141,Lookup2010,53,FALSE),0)</f>
        <v>0</v>
      </c>
      <c r="S141" s="35">
        <f ca="1">IFERROR(VLOOKUP($A141,Lookup2010,54,FALSE),0)</f>
        <v>0</v>
      </c>
      <c r="T141" s="35">
        <f ca="1">IFERROR(VLOOKUP($A141,Lookup2010,55,FALSE),0)</f>
        <v>0</v>
      </c>
      <c r="U141" s="36">
        <f ca="1">IFERROR(VLOOKUP($A141,Lookup2010,56,FALSE),0)</f>
        <v>0</v>
      </c>
      <c r="V141" s="34">
        <f ca="1">F141+J141+N141+R141</f>
        <v>0</v>
      </c>
      <c r="W141" s="35">
        <f ca="1">G141+K141+O141+S141</f>
        <v>0</v>
      </c>
      <c r="X141" s="35">
        <f ca="1">H141+L141+P141+T141</f>
        <v>0</v>
      </c>
      <c r="Y141" s="36">
        <f ca="1">I141+M141+Q141+U141</f>
        <v>0</v>
      </c>
    </row>
    <row r="142" spans="1:25" outlineLevel="1" x14ac:dyDescent="0.25">
      <c r="C142" s="2" t="s">
        <v>774</v>
      </c>
      <c r="F142" s="34">
        <f t="shared" ref="F142:Y142" ca="1" si="126">SUBTOTAL(9,F141:F141)</f>
        <v>0</v>
      </c>
      <c r="G142" s="35">
        <f t="shared" ca="1" si="126"/>
        <v>0</v>
      </c>
      <c r="H142" s="35">
        <f t="shared" ca="1" si="126"/>
        <v>0</v>
      </c>
      <c r="I142" s="36">
        <f t="shared" ca="1" si="126"/>
        <v>0</v>
      </c>
      <c r="J142" s="34">
        <f t="shared" ca="1" si="126"/>
        <v>0</v>
      </c>
      <c r="K142" s="35">
        <f t="shared" ca="1" si="126"/>
        <v>0</v>
      </c>
      <c r="L142" s="35">
        <f t="shared" ca="1" si="126"/>
        <v>0</v>
      </c>
      <c r="M142" s="36">
        <f t="shared" ca="1" si="126"/>
        <v>0</v>
      </c>
      <c r="N142" s="34">
        <f t="shared" ca="1" si="126"/>
        <v>0</v>
      </c>
      <c r="O142" s="35">
        <f t="shared" ca="1" si="126"/>
        <v>0</v>
      </c>
      <c r="P142" s="35">
        <f t="shared" ca="1" si="126"/>
        <v>0</v>
      </c>
      <c r="Q142" s="36">
        <f t="shared" ca="1" si="126"/>
        <v>0</v>
      </c>
      <c r="R142" s="34">
        <f t="shared" ca="1" si="126"/>
        <v>0</v>
      </c>
      <c r="S142" s="35">
        <f t="shared" ca="1" si="126"/>
        <v>0</v>
      </c>
      <c r="T142" s="35">
        <f t="shared" ca="1" si="126"/>
        <v>0</v>
      </c>
      <c r="U142" s="36">
        <f t="shared" ca="1" si="126"/>
        <v>0</v>
      </c>
      <c r="V142" s="34">
        <f t="shared" ca="1" si="126"/>
        <v>0</v>
      </c>
      <c r="W142" s="35">
        <f t="shared" ca="1" si="126"/>
        <v>0</v>
      </c>
      <c r="X142" s="35">
        <f t="shared" ca="1" si="126"/>
        <v>0</v>
      </c>
      <c r="Y142" s="36">
        <f t="shared" ca="1" si="126"/>
        <v>0</v>
      </c>
    </row>
    <row r="143" spans="1:25" outlineLevel="2" x14ac:dyDescent="0.25">
      <c r="A143" t="s">
        <v>359</v>
      </c>
      <c r="B143" t="str">
        <f ca="1">VLOOKUP($A143,IndexLookup,2,FALSE)</f>
        <v>PWX</v>
      </c>
      <c r="C143" t="str">
        <f ca="1">VLOOKUP($B143,ParticipantLookup,2,FALSE)</f>
        <v>Powerex Corp.</v>
      </c>
      <c r="D143" t="str">
        <f ca="1">VLOOKUP($A143,IndexLookup,3,FALSE)</f>
        <v>BCHEXP</v>
      </c>
      <c r="E143" t="str">
        <f ca="1">VLOOKUP($D143,FacilityLookup,2,FALSE)</f>
        <v>Alberta-BC Intertie - Export</v>
      </c>
      <c r="F143" s="34">
        <f ca="1">IFERROR(VLOOKUP($A143,Lookup2013,53,FALSE),0)</f>
        <v>7443.9999999999991</v>
      </c>
      <c r="G143" s="35">
        <f ca="1">IFERROR(VLOOKUP($A143,Lookup2013,54,FALSE),0)</f>
        <v>372.20000000000005</v>
      </c>
      <c r="H143" s="35">
        <f ca="1">IFERROR(VLOOKUP($A143,Lookup2013,55,FALSE),0)</f>
        <v>1449.3999999999999</v>
      </c>
      <c r="I143" s="36">
        <f ca="1">IFERROR(VLOOKUP($A143,Lookup2013,56,FALSE),0)</f>
        <v>9265.5999999999985</v>
      </c>
      <c r="J143" s="34">
        <f ca="1">IFERROR(VLOOKUP($A143,Lookup2012,53,FALSE),0)</f>
        <v>-1720.1199999999997</v>
      </c>
      <c r="K143" s="35">
        <f ca="1">IFERROR(VLOOKUP($A143,Lookup2012,54,FALSE),0)</f>
        <v>-86.02</v>
      </c>
      <c r="L143" s="35">
        <f ca="1">IFERROR(VLOOKUP($A143,Lookup2012,55,FALSE),0)</f>
        <v>-422.73999999999995</v>
      </c>
      <c r="M143" s="36">
        <f ca="1">IFERROR(VLOOKUP($A143,Lookup2012,56,FALSE),0)</f>
        <v>-2228.8799999999997</v>
      </c>
      <c r="N143" s="34">
        <f ca="1">IFERROR(VLOOKUP($A143,Lookup2011,53,FALSE),0)</f>
        <v>920.69000000000017</v>
      </c>
      <c r="O143" s="35">
        <f ca="1">IFERROR(VLOOKUP($A143,Lookup2011,54,FALSE),0)</f>
        <v>46.040000000000006</v>
      </c>
      <c r="P143" s="35">
        <f ca="1">IFERROR(VLOOKUP($A143,Lookup2011,55,FALSE),0)</f>
        <v>229.14999999999998</v>
      </c>
      <c r="Q143" s="36">
        <f ca="1">IFERROR(VLOOKUP($A143,Lookup2011,56,FALSE),0)</f>
        <v>1195.8800000000001</v>
      </c>
      <c r="R143" s="34">
        <f ca="1">IFERROR(VLOOKUP($A143,Lookup2010,53,FALSE),0)</f>
        <v>8224.06</v>
      </c>
      <c r="S143" s="35">
        <f ca="1">IFERROR(VLOOKUP($A143,Lookup2010,54,FALSE),0)</f>
        <v>411.22000000000008</v>
      </c>
      <c r="T143" s="35">
        <f ca="1">IFERROR(VLOOKUP($A143,Lookup2010,55,FALSE),0)</f>
        <v>2463.0799999999995</v>
      </c>
      <c r="U143" s="36">
        <f ca="1">IFERROR(VLOOKUP($A143,Lookup2010,56,FALSE),0)</f>
        <v>11098.36</v>
      </c>
      <c r="V143" s="34">
        <f t="shared" ref="V143:Y147" ca="1" si="127">F143+J143+N143+R143</f>
        <v>14868.63</v>
      </c>
      <c r="W143" s="35">
        <f t="shared" ca="1" si="127"/>
        <v>743.44000000000017</v>
      </c>
      <c r="X143" s="35">
        <f t="shared" ca="1" si="127"/>
        <v>3718.8899999999994</v>
      </c>
      <c r="Y143" s="36">
        <f t="shared" ca="1" si="127"/>
        <v>19330.96</v>
      </c>
    </row>
    <row r="144" spans="1:25" outlineLevel="2" x14ac:dyDescent="0.25">
      <c r="A144" t="s">
        <v>360</v>
      </c>
      <c r="B144" t="str">
        <f ca="1">VLOOKUP($A144,IndexLookup,2,FALSE)</f>
        <v>PWX</v>
      </c>
      <c r="C144" t="str">
        <f ca="1">VLOOKUP($B144,ParticipantLookup,2,FALSE)</f>
        <v>Powerex Corp.</v>
      </c>
      <c r="D144" t="str">
        <f ca="1">VLOOKUP($A144,IndexLookup,3,FALSE)</f>
        <v>BCHIMP</v>
      </c>
      <c r="E144" t="str">
        <f ca="1">VLOOKUP($D144,FacilityLookup,2,FALSE)</f>
        <v>Alberta-BC Intertie - Import</v>
      </c>
      <c r="F144" s="34">
        <f ca="1">IFERROR(VLOOKUP($A144,Lookup2013,53,FALSE),0)</f>
        <v>-2264067.1700000004</v>
      </c>
      <c r="G144" s="35">
        <f ca="1">IFERROR(VLOOKUP($A144,Lookup2013,54,FALSE),0)</f>
        <v>-113203.36</v>
      </c>
      <c r="H144" s="35">
        <f ca="1">IFERROR(VLOOKUP($A144,Lookup2013,55,FALSE),0)</f>
        <v>-470676.6</v>
      </c>
      <c r="I144" s="36">
        <f ca="1">IFERROR(VLOOKUP($A144,Lookup2013,56,FALSE),0)</f>
        <v>-2847947.1300000004</v>
      </c>
      <c r="J144" s="34">
        <f ca="1">IFERROR(VLOOKUP($A144,Lookup2012,53,FALSE),0)</f>
        <v>-1851285.54</v>
      </c>
      <c r="K144" s="35">
        <f ca="1">IFERROR(VLOOKUP($A144,Lookup2012,54,FALSE),0)</f>
        <v>-92564.290000000008</v>
      </c>
      <c r="L144" s="35">
        <f ca="1">IFERROR(VLOOKUP($A144,Lookup2012,55,FALSE),0)</f>
        <v>-432674.69999999995</v>
      </c>
      <c r="M144" s="36">
        <f ca="1">IFERROR(VLOOKUP($A144,Lookup2012,56,FALSE),0)</f>
        <v>-2376524.5300000003</v>
      </c>
      <c r="N144" s="34">
        <f ca="1">IFERROR(VLOOKUP($A144,Lookup2011,53,FALSE),0)</f>
        <v>-124614.79000000004</v>
      </c>
      <c r="O144" s="35">
        <f ca="1">IFERROR(VLOOKUP($A144,Lookup2011,54,FALSE),0)</f>
        <v>-6230.7399999999961</v>
      </c>
      <c r="P144" s="35">
        <f ca="1">IFERROR(VLOOKUP($A144,Lookup2011,55,FALSE),0)</f>
        <v>-24514.349999999991</v>
      </c>
      <c r="Q144" s="36">
        <f ca="1">IFERROR(VLOOKUP($A144,Lookup2011,56,FALSE),0)</f>
        <v>-155359.87999999995</v>
      </c>
      <c r="R144" s="34">
        <f ca="1">IFERROR(VLOOKUP($A144,Lookup2010,53,FALSE),0)</f>
        <v>-2224002.5499999998</v>
      </c>
      <c r="S144" s="35">
        <f ca="1">IFERROR(VLOOKUP($A144,Lookup2010,54,FALSE),0)</f>
        <v>-111200.12000000001</v>
      </c>
      <c r="T144" s="35">
        <f ca="1">IFERROR(VLOOKUP($A144,Lookup2010,55,FALSE),0)</f>
        <v>-634168.37</v>
      </c>
      <c r="U144" s="36">
        <f ca="1">IFERROR(VLOOKUP($A144,Lookup2010,56,FALSE),0)</f>
        <v>-2969371.0400000005</v>
      </c>
      <c r="V144" s="34">
        <f t="shared" ca="1" si="127"/>
        <v>-6463970.0499999998</v>
      </c>
      <c r="W144" s="35">
        <f t="shared" ca="1" si="127"/>
        <v>-323198.51</v>
      </c>
      <c r="X144" s="35">
        <f t="shared" ca="1" si="127"/>
        <v>-1562034.02</v>
      </c>
      <c r="Y144" s="36">
        <f t="shared" ca="1" si="127"/>
        <v>-8349202.5800000001</v>
      </c>
    </row>
    <row r="145" spans="1:25" outlineLevel="2" x14ac:dyDescent="0.25">
      <c r="A145" t="s">
        <v>316</v>
      </c>
      <c r="B145" t="str">
        <f ca="1">VLOOKUP($A145,IndexLookup,2,FALSE)</f>
        <v>PWX</v>
      </c>
      <c r="C145" t="str">
        <f ca="1">VLOOKUP($B145,ParticipantLookup,2,FALSE)</f>
        <v>Powerex Corp.</v>
      </c>
      <c r="D145" t="str">
        <f ca="1">VLOOKUP($A145,IndexLookup,3,FALSE)</f>
        <v>FNG1</v>
      </c>
      <c r="E145" t="str">
        <f ca="1">VLOOKUP($D145,FacilityLookup,2,FALSE)</f>
        <v>Fort Nelson</v>
      </c>
      <c r="F145" s="34">
        <f ca="1">IFERROR(VLOOKUP($A145,Lookup2013,53,FALSE),0)</f>
        <v>-420942.93999999989</v>
      </c>
      <c r="G145" s="35">
        <f ca="1">IFERROR(VLOOKUP($A145,Lookup2013,54,FALSE),0)</f>
        <v>-21047.15</v>
      </c>
      <c r="H145" s="35">
        <f ca="1">IFERROR(VLOOKUP($A145,Lookup2013,55,FALSE),0)</f>
        <v>-86738.18</v>
      </c>
      <c r="I145" s="36">
        <f ca="1">IFERROR(VLOOKUP($A145,Lookup2013,56,FALSE),0)</f>
        <v>-528728.27</v>
      </c>
      <c r="J145" s="34">
        <f ca="1">IFERROR(VLOOKUP($A145,Lookup2012,53,FALSE),0)</f>
        <v>-556205.34000000008</v>
      </c>
      <c r="K145" s="35">
        <f ca="1">IFERROR(VLOOKUP($A145,Lookup2012,54,FALSE),0)</f>
        <v>-27810.27</v>
      </c>
      <c r="L145" s="35">
        <f ca="1">IFERROR(VLOOKUP($A145,Lookup2012,55,FALSE),0)</f>
        <v>-127177.23</v>
      </c>
      <c r="M145" s="36">
        <f ca="1">IFERROR(VLOOKUP($A145,Lookup2012,56,FALSE),0)</f>
        <v>-711192.84000000008</v>
      </c>
      <c r="N145" s="34">
        <f ca="1">IFERROR(VLOOKUP($A145,Lookup2011,53,FALSE),0)</f>
        <v>-492590.05000000005</v>
      </c>
      <c r="O145" s="35">
        <f ca="1">IFERROR(VLOOKUP($A145,Lookup2011,54,FALSE),0)</f>
        <v>-24629.510000000006</v>
      </c>
      <c r="P145" s="35">
        <f ca="1">IFERROR(VLOOKUP($A145,Lookup2011,55,FALSE),0)</f>
        <v>-128541.88</v>
      </c>
      <c r="Q145" s="36">
        <f ca="1">IFERROR(VLOOKUP($A145,Lookup2011,56,FALSE),0)</f>
        <v>-645761.44000000006</v>
      </c>
      <c r="R145" s="34">
        <f ca="1">IFERROR(VLOOKUP($A145,Lookup2010,53,FALSE),0)</f>
        <v>-981968.56999999983</v>
      </c>
      <c r="S145" s="35">
        <f ca="1">IFERROR(VLOOKUP($A145,Lookup2010,54,FALSE),0)</f>
        <v>-49098.430000000008</v>
      </c>
      <c r="T145" s="35">
        <f ca="1">IFERROR(VLOOKUP($A145,Lookup2010,55,FALSE),0)</f>
        <v>-281344.24</v>
      </c>
      <c r="U145" s="36">
        <f ca="1">IFERROR(VLOOKUP($A145,Lookup2010,56,FALSE),0)</f>
        <v>-1312411.24</v>
      </c>
      <c r="V145" s="34">
        <f t="shared" ca="1" si="127"/>
        <v>-2451706.9</v>
      </c>
      <c r="W145" s="35">
        <f t="shared" ca="1" si="127"/>
        <v>-122585.36000000002</v>
      </c>
      <c r="X145" s="35">
        <f t="shared" ca="1" si="127"/>
        <v>-623801.53</v>
      </c>
      <c r="Y145" s="36">
        <f t="shared" ca="1" si="127"/>
        <v>-3198093.79</v>
      </c>
    </row>
    <row r="146" spans="1:25" outlineLevel="2" x14ac:dyDescent="0.25">
      <c r="A146" t="s">
        <v>422</v>
      </c>
      <c r="B146" t="str">
        <f ca="1">VLOOKUP($A146,IndexLookup,2,FALSE)</f>
        <v>PWX</v>
      </c>
      <c r="C146" t="str">
        <f ca="1">VLOOKUP($B146,ParticipantLookup,2,FALSE)</f>
        <v>Powerex Corp.</v>
      </c>
      <c r="D146" t="str">
        <f ca="1">VLOOKUP($A146,IndexLookup,3,FALSE)</f>
        <v>SPCEXP</v>
      </c>
      <c r="E146" t="str">
        <f ca="1">VLOOKUP($D146,FacilityLookup,2,FALSE)</f>
        <v>Alberta-Saskatchewan Intertie - Export</v>
      </c>
      <c r="F146" s="34">
        <f ca="1">IFERROR(VLOOKUP($A146,Lookup2013,53,FALSE),0)</f>
        <v>0</v>
      </c>
      <c r="G146" s="35">
        <f ca="1">IFERROR(VLOOKUP($A146,Lookup2013,54,FALSE),0)</f>
        <v>0</v>
      </c>
      <c r="H146" s="35">
        <f ca="1">IFERROR(VLOOKUP($A146,Lookup2013,55,FALSE),0)</f>
        <v>0</v>
      </c>
      <c r="I146" s="36">
        <f ca="1">IFERROR(VLOOKUP($A146,Lookup2013,56,FALSE),0)</f>
        <v>0</v>
      </c>
      <c r="J146" s="34">
        <f ca="1">IFERROR(VLOOKUP($A146,Lookup2012,53,FALSE),0)</f>
        <v>-4.269999999999996</v>
      </c>
      <c r="K146" s="35">
        <f ca="1">IFERROR(VLOOKUP($A146,Lookup2012,54,FALSE),0)</f>
        <v>-0.21</v>
      </c>
      <c r="L146" s="35">
        <f ca="1">IFERROR(VLOOKUP($A146,Lookup2012,55,FALSE),0)</f>
        <v>-0.99</v>
      </c>
      <c r="M146" s="36">
        <f ca="1">IFERROR(VLOOKUP($A146,Lookup2012,56,FALSE),0)</f>
        <v>-5.4699999999999962</v>
      </c>
      <c r="N146" s="34">
        <f ca="1">IFERROR(VLOOKUP($A146,Lookup2011,53,FALSE),0)</f>
        <v>1.6700000000000008</v>
      </c>
      <c r="O146" s="35">
        <f ca="1">IFERROR(VLOOKUP($A146,Lookup2011,54,FALSE),0)</f>
        <v>0.08</v>
      </c>
      <c r="P146" s="35">
        <f ca="1">IFERROR(VLOOKUP($A146,Lookup2011,55,FALSE),0)</f>
        <v>0.45</v>
      </c>
      <c r="Q146" s="36">
        <f ca="1">IFERROR(VLOOKUP($A146,Lookup2011,56,FALSE),0)</f>
        <v>2.2000000000000011</v>
      </c>
      <c r="R146" s="34">
        <f ca="1">IFERROR(VLOOKUP($A146,Lookup2010,53,FALSE),0)</f>
        <v>159.40000000000006</v>
      </c>
      <c r="S146" s="35">
        <f ca="1">IFERROR(VLOOKUP($A146,Lookup2010,54,FALSE),0)</f>
        <v>7.9700000000000015</v>
      </c>
      <c r="T146" s="35">
        <f ca="1">IFERROR(VLOOKUP($A146,Lookup2010,55,FALSE),0)</f>
        <v>47.419999999999995</v>
      </c>
      <c r="U146" s="36">
        <f ca="1">IFERROR(VLOOKUP($A146,Lookup2010,56,FALSE),0)</f>
        <v>214.79000000000005</v>
      </c>
      <c r="V146" s="34">
        <f t="shared" ca="1" si="127"/>
        <v>156.80000000000007</v>
      </c>
      <c r="W146" s="35">
        <f t="shared" ca="1" si="127"/>
        <v>7.8400000000000016</v>
      </c>
      <c r="X146" s="35">
        <f t="shared" ca="1" si="127"/>
        <v>46.879999999999995</v>
      </c>
      <c r="Y146" s="36">
        <f t="shared" ca="1" si="127"/>
        <v>211.52000000000007</v>
      </c>
    </row>
    <row r="147" spans="1:25" outlineLevel="2" x14ac:dyDescent="0.25">
      <c r="A147" t="s">
        <v>424</v>
      </c>
      <c r="B147" t="str">
        <f ca="1">VLOOKUP($A147,IndexLookup,2,FALSE)</f>
        <v>PWX</v>
      </c>
      <c r="C147" t="str">
        <f ca="1">VLOOKUP($B147,ParticipantLookup,2,FALSE)</f>
        <v>Powerex Corp.</v>
      </c>
      <c r="D147" t="str">
        <f ca="1">VLOOKUP($A147,IndexLookup,3,FALSE)</f>
        <v>SPCIMP</v>
      </c>
      <c r="E147" t="str">
        <f ca="1">VLOOKUP($D147,FacilityLookup,2,FALSE)</f>
        <v>Alberta-Saskatchewan Intertie - Import</v>
      </c>
      <c r="F147" s="34">
        <f ca="1">IFERROR(VLOOKUP($A147,Lookup2013,53,FALSE),0)</f>
        <v>4855.33</v>
      </c>
      <c r="G147" s="35">
        <f ca="1">IFERROR(VLOOKUP($A147,Lookup2013,54,FALSE),0)</f>
        <v>242.76999999999995</v>
      </c>
      <c r="H147" s="35">
        <f ca="1">IFERROR(VLOOKUP($A147,Lookup2013,55,FALSE),0)</f>
        <v>1030.74</v>
      </c>
      <c r="I147" s="36">
        <f ca="1">IFERROR(VLOOKUP($A147,Lookup2013,56,FALSE),0)</f>
        <v>6128.84</v>
      </c>
      <c r="J147" s="34">
        <f ca="1">IFERROR(VLOOKUP($A147,Lookup2012,53,FALSE),0)</f>
        <v>18747.639999999996</v>
      </c>
      <c r="K147" s="35">
        <f ca="1">IFERROR(VLOOKUP($A147,Lookup2012,54,FALSE),0)</f>
        <v>937.37</v>
      </c>
      <c r="L147" s="35">
        <f ca="1">IFERROR(VLOOKUP($A147,Lookup2012,55,FALSE),0)</f>
        <v>4208.43</v>
      </c>
      <c r="M147" s="36">
        <f ca="1">IFERROR(VLOOKUP($A147,Lookup2012,56,FALSE),0)</f>
        <v>23893.439999999991</v>
      </c>
      <c r="N147" s="34">
        <f ca="1">IFERROR(VLOOKUP($A147,Lookup2011,53,FALSE),0)</f>
        <v>247402.63</v>
      </c>
      <c r="O147" s="35">
        <f ca="1">IFERROR(VLOOKUP($A147,Lookup2011,54,FALSE),0)</f>
        <v>12370.130000000003</v>
      </c>
      <c r="P147" s="35">
        <f ca="1">IFERROR(VLOOKUP($A147,Lookup2011,55,FALSE),0)</f>
        <v>65973.069999999992</v>
      </c>
      <c r="Q147" s="36">
        <f ca="1">IFERROR(VLOOKUP($A147,Lookup2011,56,FALSE),0)</f>
        <v>325745.83</v>
      </c>
      <c r="R147" s="34">
        <f ca="1">IFERROR(VLOOKUP($A147,Lookup2010,53,FALSE),0)</f>
        <v>-285075.12</v>
      </c>
      <c r="S147" s="35">
        <f ca="1">IFERROR(VLOOKUP($A147,Lookup2010,54,FALSE),0)</f>
        <v>-14253.76</v>
      </c>
      <c r="T147" s="35">
        <f ca="1">IFERROR(VLOOKUP($A147,Lookup2010,55,FALSE),0)</f>
        <v>-81338.02</v>
      </c>
      <c r="U147" s="36">
        <f ca="1">IFERROR(VLOOKUP($A147,Lookup2010,56,FALSE),0)</f>
        <v>-380666.89999999997</v>
      </c>
      <c r="V147" s="34">
        <f t="shared" ca="1" si="127"/>
        <v>-14069.520000000019</v>
      </c>
      <c r="W147" s="35">
        <f t="shared" ca="1" si="127"/>
        <v>-703.48999999999796</v>
      </c>
      <c r="X147" s="35">
        <f t="shared" ca="1" si="127"/>
        <v>-10125.780000000013</v>
      </c>
      <c r="Y147" s="36">
        <f t="shared" ca="1" si="127"/>
        <v>-24898.789999999979</v>
      </c>
    </row>
    <row r="148" spans="1:25" outlineLevel="1" x14ac:dyDescent="0.25">
      <c r="C148" s="2" t="s">
        <v>775</v>
      </c>
      <c r="F148" s="34">
        <f t="shared" ref="F148:Y148" ca="1" si="128">SUBTOTAL(9,F143:F147)</f>
        <v>-2672710.7800000003</v>
      </c>
      <c r="G148" s="35">
        <f t="shared" ca="1" si="128"/>
        <v>-133635.54</v>
      </c>
      <c r="H148" s="35">
        <f t="shared" ca="1" si="128"/>
        <v>-554934.6399999999</v>
      </c>
      <c r="I148" s="36">
        <f t="shared" ca="1" si="128"/>
        <v>-3361280.9600000004</v>
      </c>
      <c r="J148" s="34">
        <f t="shared" ca="1" si="128"/>
        <v>-2390467.63</v>
      </c>
      <c r="K148" s="35">
        <f t="shared" ca="1" si="128"/>
        <v>-119523.42000000003</v>
      </c>
      <c r="L148" s="35">
        <f t="shared" ca="1" si="128"/>
        <v>-556067.22999999986</v>
      </c>
      <c r="M148" s="36">
        <f t="shared" ca="1" si="128"/>
        <v>-3066058.2800000003</v>
      </c>
      <c r="N148" s="34">
        <f t="shared" ca="1" si="128"/>
        <v>-368879.85000000009</v>
      </c>
      <c r="O148" s="35">
        <f t="shared" ca="1" si="128"/>
        <v>-18444</v>
      </c>
      <c r="P148" s="35">
        <f t="shared" ca="1" si="128"/>
        <v>-86853.559999999983</v>
      </c>
      <c r="Q148" s="36">
        <f t="shared" ca="1" si="128"/>
        <v>-474177.41</v>
      </c>
      <c r="R148" s="34">
        <f t="shared" ca="1" si="128"/>
        <v>-3482662.78</v>
      </c>
      <c r="S148" s="35">
        <f t="shared" ca="1" si="128"/>
        <v>-174133.12000000002</v>
      </c>
      <c r="T148" s="35">
        <f t="shared" ca="1" si="128"/>
        <v>-994340.13</v>
      </c>
      <c r="U148" s="36">
        <f t="shared" ca="1" si="128"/>
        <v>-4651136.0300000012</v>
      </c>
      <c r="V148" s="34">
        <f t="shared" ca="1" si="128"/>
        <v>-8914721.0399999991</v>
      </c>
      <c r="W148" s="35">
        <f t="shared" ca="1" si="128"/>
        <v>-445736.08</v>
      </c>
      <c r="X148" s="35">
        <f t="shared" ca="1" si="128"/>
        <v>-2192195.56</v>
      </c>
      <c r="Y148" s="36">
        <f t="shared" ca="1" si="128"/>
        <v>-11552652.68</v>
      </c>
    </row>
    <row r="149" spans="1:25" outlineLevel="2" x14ac:dyDescent="0.25">
      <c r="A149" t="s">
        <v>436</v>
      </c>
      <c r="B149" t="str">
        <f ca="1">VLOOKUP($A149,IndexLookup,2,FALSE)</f>
        <v>REMC</v>
      </c>
      <c r="C149" t="str">
        <f ca="1">VLOOKUP($B149,ParticipantLookup,2,FALSE)</f>
        <v>Rainbow Energy Marketing Corporation</v>
      </c>
      <c r="D149" t="str">
        <f ca="1">VLOOKUP($A149,IndexLookup,3,FALSE)</f>
        <v>120SIMP</v>
      </c>
      <c r="E149" t="str">
        <f ca="1">VLOOKUP($D149,FacilityLookup,2,FALSE)</f>
        <v>Alberta-Montana Intertie - Import</v>
      </c>
      <c r="F149" s="34">
        <f ca="1">IFERROR(VLOOKUP($A149,Lookup2013,53,FALSE),0)</f>
        <v>22.13</v>
      </c>
      <c r="G149" s="35">
        <f ca="1">IFERROR(VLOOKUP($A149,Lookup2013,54,FALSE),0)</f>
        <v>1.1100000000000001</v>
      </c>
      <c r="H149" s="35">
        <f ca="1">IFERROR(VLOOKUP($A149,Lookup2013,55,FALSE),0)</f>
        <v>4.3</v>
      </c>
      <c r="I149" s="36">
        <f ca="1">IFERROR(VLOOKUP($A149,Lookup2013,56,FALSE),0)</f>
        <v>27.54</v>
      </c>
      <c r="J149" s="34">
        <f ca="1">IFERROR(VLOOKUP($A149,Lookup2012,53,FALSE),0)</f>
        <v>0</v>
      </c>
      <c r="K149" s="35">
        <f ca="1">IFERROR(VLOOKUP($A149,Lookup2012,54,FALSE),0)</f>
        <v>0</v>
      </c>
      <c r="L149" s="35">
        <f ca="1">IFERROR(VLOOKUP($A149,Lookup2012,55,FALSE),0)</f>
        <v>0</v>
      </c>
      <c r="M149" s="36">
        <f ca="1">IFERROR(VLOOKUP($A149,Lookup2012,56,FALSE),0)</f>
        <v>0</v>
      </c>
      <c r="N149" s="34">
        <f ca="1">IFERROR(VLOOKUP($A149,Lookup2011,53,FALSE),0)</f>
        <v>0</v>
      </c>
      <c r="O149" s="35">
        <f ca="1">IFERROR(VLOOKUP($A149,Lookup2011,54,FALSE),0)</f>
        <v>0</v>
      </c>
      <c r="P149" s="35">
        <f ca="1">IFERROR(VLOOKUP($A149,Lookup2011,55,FALSE),0)</f>
        <v>0</v>
      </c>
      <c r="Q149" s="36">
        <f ca="1">IFERROR(VLOOKUP($A149,Lookup2011,56,FALSE),0)</f>
        <v>0</v>
      </c>
      <c r="R149" s="34">
        <f ca="1">IFERROR(VLOOKUP($A149,Lookup2010,53,FALSE),0)</f>
        <v>0</v>
      </c>
      <c r="S149" s="35">
        <f ca="1">IFERROR(VLOOKUP($A149,Lookup2010,54,FALSE),0)</f>
        <v>0</v>
      </c>
      <c r="T149" s="35">
        <f ca="1">IFERROR(VLOOKUP($A149,Lookup2010,55,FALSE),0)</f>
        <v>0</v>
      </c>
      <c r="U149" s="36">
        <f ca="1">IFERROR(VLOOKUP($A149,Lookup2010,56,FALSE),0)</f>
        <v>0</v>
      </c>
      <c r="V149" s="34">
        <f t="shared" ref="V149:Y153" ca="1" si="129">F149+J149+N149+R149</f>
        <v>22.13</v>
      </c>
      <c r="W149" s="35">
        <f t="shared" ca="1" si="129"/>
        <v>1.1100000000000001</v>
      </c>
      <c r="X149" s="35">
        <f t="shared" ca="1" si="129"/>
        <v>4.3</v>
      </c>
      <c r="Y149" s="36">
        <f t="shared" ca="1" si="129"/>
        <v>27.54</v>
      </c>
    </row>
    <row r="150" spans="1:25" outlineLevel="2" x14ac:dyDescent="0.25">
      <c r="A150" t="s">
        <v>437</v>
      </c>
      <c r="B150" t="str">
        <f ca="1">VLOOKUP($A150,IndexLookup,2,FALSE)</f>
        <v>REMC</v>
      </c>
      <c r="C150" t="str">
        <f ca="1">VLOOKUP($B150,ParticipantLookup,2,FALSE)</f>
        <v>Rainbow Energy Marketing Corporation</v>
      </c>
      <c r="D150" t="str">
        <f ca="1">VLOOKUP($A150,IndexLookup,3,FALSE)</f>
        <v>BCHEXP</v>
      </c>
      <c r="E150" t="str">
        <f ca="1">VLOOKUP($D150,FacilityLookup,2,FALSE)</f>
        <v>Alberta-BC Intertie - Export</v>
      </c>
      <c r="F150" s="34">
        <f ca="1">IFERROR(VLOOKUP($A150,Lookup2013,53,FALSE),0)</f>
        <v>3.1700000000000004</v>
      </c>
      <c r="G150" s="35">
        <f ca="1">IFERROR(VLOOKUP($A150,Lookup2013,54,FALSE),0)</f>
        <v>0.16</v>
      </c>
      <c r="H150" s="35">
        <f ca="1">IFERROR(VLOOKUP($A150,Lookup2013,55,FALSE),0)</f>
        <v>0.62</v>
      </c>
      <c r="I150" s="36">
        <f ca="1">IFERROR(VLOOKUP($A150,Lookup2013,56,FALSE),0)</f>
        <v>3.9500000000000006</v>
      </c>
      <c r="J150" s="34">
        <f ca="1">IFERROR(VLOOKUP($A150,Lookup2012,53,FALSE),0)</f>
        <v>0</v>
      </c>
      <c r="K150" s="35">
        <f ca="1">IFERROR(VLOOKUP($A150,Lookup2012,54,FALSE),0)</f>
        <v>0</v>
      </c>
      <c r="L150" s="35">
        <f ca="1">IFERROR(VLOOKUP($A150,Lookup2012,55,FALSE),0)</f>
        <v>0</v>
      </c>
      <c r="M150" s="36">
        <f ca="1">IFERROR(VLOOKUP($A150,Lookup2012,56,FALSE),0)</f>
        <v>0</v>
      </c>
      <c r="N150" s="34">
        <f ca="1">IFERROR(VLOOKUP($A150,Lookup2011,53,FALSE),0)</f>
        <v>0</v>
      </c>
      <c r="O150" s="35">
        <f ca="1">IFERROR(VLOOKUP($A150,Lookup2011,54,FALSE),0)</f>
        <v>0</v>
      </c>
      <c r="P150" s="35">
        <f ca="1">IFERROR(VLOOKUP($A150,Lookup2011,55,FALSE),0)</f>
        <v>0</v>
      </c>
      <c r="Q150" s="36">
        <f ca="1">IFERROR(VLOOKUP($A150,Lookup2011,56,FALSE),0)</f>
        <v>0</v>
      </c>
      <c r="R150" s="34">
        <f ca="1">IFERROR(VLOOKUP($A150,Lookup2010,53,FALSE),0)</f>
        <v>0</v>
      </c>
      <c r="S150" s="35">
        <f ca="1">IFERROR(VLOOKUP($A150,Lookup2010,54,FALSE),0)</f>
        <v>0</v>
      </c>
      <c r="T150" s="35">
        <f ca="1">IFERROR(VLOOKUP($A150,Lookup2010,55,FALSE),0)</f>
        <v>0</v>
      </c>
      <c r="U150" s="36">
        <f ca="1">IFERROR(VLOOKUP($A150,Lookup2010,56,FALSE),0)</f>
        <v>0</v>
      </c>
      <c r="V150" s="34">
        <f t="shared" ca="1" si="129"/>
        <v>3.1700000000000004</v>
      </c>
      <c r="W150" s="35">
        <f t="shared" ca="1" si="129"/>
        <v>0.16</v>
      </c>
      <c r="X150" s="35">
        <f t="shared" ca="1" si="129"/>
        <v>0.62</v>
      </c>
      <c r="Y150" s="36">
        <f t="shared" ca="1" si="129"/>
        <v>3.9500000000000006</v>
      </c>
    </row>
    <row r="151" spans="1:25" outlineLevel="2" x14ac:dyDescent="0.25">
      <c r="A151" t="s">
        <v>362</v>
      </c>
      <c r="B151" t="str">
        <f ca="1">VLOOKUP($A151,IndexLookup,2,FALSE)</f>
        <v>REMC</v>
      </c>
      <c r="C151" t="str">
        <f ca="1">VLOOKUP($B151,ParticipantLookup,2,FALSE)</f>
        <v>Rainbow Energy Marketing Corporation</v>
      </c>
      <c r="D151" t="str">
        <f ca="1">VLOOKUP($A151,IndexLookup,3,FALSE)</f>
        <v>BCHIMP</v>
      </c>
      <c r="E151" t="str">
        <f ca="1">VLOOKUP($D151,FacilityLookup,2,FALSE)</f>
        <v>Alberta-BC Intertie - Import</v>
      </c>
      <c r="F151" s="34">
        <f ca="1">IFERROR(VLOOKUP($A151,Lookup2013,53,FALSE),0)</f>
        <v>-3744.27</v>
      </c>
      <c r="G151" s="35">
        <f ca="1">IFERROR(VLOOKUP($A151,Lookup2013,54,FALSE),0)</f>
        <v>-187.21</v>
      </c>
      <c r="H151" s="35">
        <f ca="1">IFERROR(VLOOKUP($A151,Lookup2013,55,FALSE),0)</f>
        <v>-763.16999999999985</v>
      </c>
      <c r="I151" s="36">
        <f ca="1">IFERROR(VLOOKUP($A151,Lookup2013,56,FALSE),0)</f>
        <v>-4694.6500000000005</v>
      </c>
      <c r="J151" s="34">
        <f ca="1">IFERROR(VLOOKUP($A151,Lookup2012,53,FALSE),0)</f>
        <v>-3065.58</v>
      </c>
      <c r="K151" s="35">
        <f ca="1">IFERROR(VLOOKUP($A151,Lookup2012,54,FALSE),0)</f>
        <v>-153.27999999999997</v>
      </c>
      <c r="L151" s="35">
        <f ca="1">IFERROR(VLOOKUP($A151,Lookup2012,55,FALSE),0)</f>
        <v>-735.71999999999991</v>
      </c>
      <c r="M151" s="36">
        <f ca="1">IFERROR(VLOOKUP($A151,Lookup2012,56,FALSE),0)</f>
        <v>-3954.5799999999995</v>
      </c>
      <c r="N151" s="34">
        <f ca="1">IFERROR(VLOOKUP($A151,Lookup2011,53,FALSE),0)</f>
        <v>522.46</v>
      </c>
      <c r="O151" s="35">
        <f ca="1">IFERROR(VLOOKUP($A151,Lookup2011,54,FALSE),0)</f>
        <v>26.129999999999995</v>
      </c>
      <c r="P151" s="35">
        <f ca="1">IFERROR(VLOOKUP($A151,Lookup2011,55,FALSE),0)</f>
        <v>142.87</v>
      </c>
      <c r="Q151" s="36">
        <f ca="1">IFERROR(VLOOKUP($A151,Lookup2011,56,FALSE),0)</f>
        <v>691.46000000000015</v>
      </c>
      <c r="R151" s="34">
        <f ca="1">IFERROR(VLOOKUP($A151,Lookup2010,53,FALSE),0)</f>
        <v>-23398.699999999997</v>
      </c>
      <c r="S151" s="35">
        <f ca="1">IFERROR(VLOOKUP($A151,Lookup2010,54,FALSE),0)</f>
        <v>-1169.94</v>
      </c>
      <c r="T151" s="35">
        <f ca="1">IFERROR(VLOOKUP($A151,Lookup2010,55,FALSE),0)</f>
        <v>-6477.8099999999995</v>
      </c>
      <c r="U151" s="36">
        <f ca="1">IFERROR(VLOOKUP($A151,Lookup2010,56,FALSE),0)</f>
        <v>-31046.45</v>
      </c>
      <c r="V151" s="34">
        <f t="shared" ca="1" si="129"/>
        <v>-29686.089999999997</v>
      </c>
      <c r="W151" s="35">
        <f t="shared" ca="1" si="129"/>
        <v>-1484.3000000000002</v>
      </c>
      <c r="X151" s="35">
        <f t="shared" ca="1" si="129"/>
        <v>-7833.83</v>
      </c>
      <c r="Y151" s="36">
        <f t="shared" ca="1" si="129"/>
        <v>-39004.22</v>
      </c>
    </row>
    <row r="152" spans="1:25" outlineLevel="2" x14ac:dyDescent="0.25">
      <c r="A152" t="s">
        <v>428</v>
      </c>
      <c r="B152" t="str">
        <f ca="1">VLOOKUP($A152,IndexLookup,2,FALSE)</f>
        <v>REMC</v>
      </c>
      <c r="C152" t="str">
        <f ca="1">VLOOKUP($B152,ParticipantLookup,2,FALSE)</f>
        <v>Rainbow Energy Marketing Corporation</v>
      </c>
      <c r="D152" t="str">
        <f ca="1">VLOOKUP($A152,IndexLookup,3,FALSE)</f>
        <v>SPCEXP</v>
      </c>
      <c r="E152" t="str">
        <f ca="1">VLOOKUP($D152,FacilityLookup,2,FALSE)</f>
        <v>Alberta-Saskatchewan Intertie - Export</v>
      </c>
      <c r="F152" s="34">
        <f ca="1">IFERROR(VLOOKUP($A152,Lookup2013,53,FALSE),0)</f>
        <v>45.370000000000005</v>
      </c>
      <c r="G152" s="35">
        <f ca="1">IFERROR(VLOOKUP($A152,Lookup2013,54,FALSE),0)</f>
        <v>2.27</v>
      </c>
      <c r="H152" s="35">
        <f ca="1">IFERROR(VLOOKUP($A152,Lookup2013,55,FALSE),0)</f>
        <v>8.75</v>
      </c>
      <c r="I152" s="36">
        <f ca="1">IFERROR(VLOOKUP($A152,Lookup2013,56,FALSE),0)</f>
        <v>56.39</v>
      </c>
      <c r="J152" s="34">
        <f ca="1">IFERROR(VLOOKUP($A152,Lookup2012,53,FALSE),0)</f>
        <v>6.5400000000000489</v>
      </c>
      <c r="K152" s="35">
        <f ca="1">IFERROR(VLOOKUP($A152,Lookup2012,54,FALSE),0)</f>
        <v>0.33000000000000007</v>
      </c>
      <c r="L152" s="35">
        <f ca="1">IFERROR(VLOOKUP($A152,Lookup2012,55,FALSE),0)</f>
        <v>1.4100000000000001</v>
      </c>
      <c r="M152" s="36">
        <f ca="1">IFERROR(VLOOKUP($A152,Lookup2012,56,FALSE),0)</f>
        <v>8.2800000000000438</v>
      </c>
      <c r="N152" s="34">
        <f ca="1">IFERROR(VLOOKUP($A152,Lookup2011,53,FALSE),0)</f>
        <v>2.3099999999999956</v>
      </c>
      <c r="O152" s="35">
        <f ca="1">IFERROR(VLOOKUP($A152,Lookup2011,54,FALSE),0)</f>
        <v>0.12</v>
      </c>
      <c r="P152" s="35">
        <f ca="1">IFERROR(VLOOKUP($A152,Lookup2011,55,FALSE),0)</f>
        <v>0.6</v>
      </c>
      <c r="Q152" s="36">
        <f ca="1">IFERROR(VLOOKUP($A152,Lookup2011,56,FALSE),0)</f>
        <v>3.0299999999999958</v>
      </c>
      <c r="R152" s="34">
        <f ca="1">IFERROR(VLOOKUP($A152,Lookup2010,53,FALSE),0)</f>
        <v>0</v>
      </c>
      <c r="S152" s="35">
        <f ca="1">IFERROR(VLOOKUP($A152,Lookup2010,54,FALSE),0)</f>
        <v>0</v>
      </c>
      <c r="T152" s="35">
        <f ca="1">IFERROR(VLOOKUP($A152,Lookup2010,55,FALSE),0)</f>
        <v>0</v>
      </c>
      <c r="U152" s="36">
        <f ca="1">IFERROR(VLOOKUP($A152,Lookup2010,56,FALSE),0)</f>
        <v>0</v>
      </c>
      <c r="V152" s="34">
        <f t="shared" ca="1" si="129"/>
        <v>54.220000000000049</v>
      </c>
      <c r="W152" s="35">
        <f t="shared" ca="1" si="129"/>
        <v>2.72</v>
      </c>
      <c r="X152" s="35">
        <f t="shared" ca="1" si="129"/>
        <v>10.76</v>
      </c>
      <c r="Y152" s="36">
        <f t="shared" ca="1" si="129"/>
        <v>67.700000000000045</v>
      </c>
    </row>
    <row r="153" spans="1:25" outlineLevel="2" x14ac:dyDescent="0.25">
      <c r="A153" t="s">
        <v>363</v>
      </c>
      <c r="B153" t="str">
        <f ca="1">VLOOKUP($A153,IndexLookup,2,FALSE)</f>
        <v>REMC</v>
      </c>
      <c r="C153" t="str">
        <f ca="1">VLOOKUP($B153,ParticipantLookup,2,FALSE)</f>
        <v>Rainbow Energy Marketing Corporation</v>
      </c>
      <c r="D153" t="str">
        <f ca="1">VLOOKUP($A153,IndexLookup,3,FALSE)</f>
        <v>SPCIMP</v>
      </c>
      <c r="E153" t="str">
        <f ca="1">VLOOKUP($D153,FacilityLookup,2,FALSE)</f>
        <v>Alberta-Saskatchewan Intertie - Import</v>
      </c>
      <c r="F153" s="34">
        <f ca="1">IFERROR(VLOOKUP($A153,Lookup2013,53,FALSE),0)</f>
        <v>29838.05000000001</v>
      </c>
      <c r="G153" s="35">
        <f ca="1">IFERROR(VLOOKUP($A153,Lookup2013,54,FALSE),0)</f>
        <v>1491.9299999999998</v>
      </c>
      <c r="H153" s="35">
        <f ca="1">IFERROR(VLOOKUP($A153,Lookup2013,55,FALSE),0)</f>
        <v>6235.829999999999</v>
      </c>
      <c r="I153" s="36">
        <f ca="1">IFERROR(VLOOKUP($A153,Lookup2013,56,FALSE),0)</f>
        <v>37565.810000000005</v>
      </c>
      <c r="J153" s="34">
        <f ca="1">IFERROR(VLOOKUP($A153,Lookup2012,53,FALSE),0)</f>
        <v>3847.4900000000016</v>
      </c>
      <c r="K153" s="35">
        <f ca="1">IFERROR(VLOOKUP($A153,Lookup2012,54,FALSE),0)</f>
        <v>192.39</v>
      </c>
      <c r="L153" s="35">
        <f ca="1">IFERROR(VLOOKUP($A153,Lookup2012,55,FALSE),0)</f>
        <v>823.56</v>
      </c>
      <c r="M153" s="36">
        <f ca="1">IFERROR(VLOOKUP($A153,Lookup2012,56,FALSE),0)</f>
        <v>4863.4400000000005</v>
      </c>
      <c r="N153" s="34">
        <f ca="1">IFERROR(VLOOKUP($A153,Lookup2011,53,FALSE),0)</f>
        <v>21024.119999999995</v>
      </c>
      <c r="O153" s="35">
        <f ca="1">IFERROR(VLOOKUP($A153,Lookup2011,54,FALSE),0)</f>
        <v>1051.2100000000003</v>
      </c>
      <c r="P153" s="35">
        <f ca="1">IFERROR(VLOOKUP($A153,Lookup2011,55,FALSE),0)</f>
        <v>5507.4400000000005</v>
      </c>
      <c r="Q153" s="36">
        <f ca="1">IFERROR(VLOOKUP($A153,Lookup2011,56,FALSE),0)</f>
        <v>27582.769999999997</v>
      </c>
      <c r="R153" s="34">
        <f ca="1">IFERROR(VLOOKUP($A153,Lookup2010,53,FALSE),0)</f>
        <v>-689.09</v>
      </c>
      <c r="S153" s="35">
        <f ca="1">IFERROR(VLOOKUP($A153,Lookup2010,54,FALSE),0)</f>
        <v>-34.46</v>
      </c>
      <c r="T153" s="35">
        <f ca="1">IFERROR(VLOOKUP($A153,Lookup2010,55,FALSE),0)</f>
        <v>-192.32999999999998</v>
      </c>
      <c r="U153" s="36">
        <f ca="1">IFERROR(VLOOKUP($A153,Lookup2010,56,FALSE),0)</f>
        <v>-915.88</v>
      </c>
      <c r="V153" s="34">
        <f t="shared" ca="1" si="129"/>
        <v>54020.570000000007</v>
      </c>
      <c r="W153" s="35">
        <f t="shared" ca="1" si="129"/>
        <v>2701.0699999999997</v>
      </c>
      <c r="X153" s="35">
        <f t="shared" ca="1" si="129"/>
        <v>12374.5</v>
      </c>
      <c r="Y153" s="36">
        <f t="shared" ca="1" si="129"/>
        <v>69096.14</v>
      </c>
    </row>
    <row r="154" spans="1:25" outlineLevel="1" x14ac:dyDescent="0.25">
      <c r="C154" s="2" t="s">
        <v>776</v>
      </c>
      <c r="F154" s="34">
        <f t="shared" ref="F154:Y154" ca="1" si="130">SUBTOTAL(9,F149:F153)</f>
        <v>26164.450000000012</v>
      </c>
      <c r="G154" s="35">
        <f t="shared" ca="1" si="130"/>
        <v>1308.2599999999998</v>
      </c>
      <c r="H154" s="35">
        <f t="shared" ca="1" si="130"/>
        <v>5486.329999999999</v>
      </c>
      <c r="I154" s="36">
        <f t="shared" ca="1" si="130"/>
        <v>32959.040000000008</v>
      </c>
      <c r="J154" s="34">
        <f t="shared" ca="1" si="130"/>
        <v>788.45000000000164</v>
      </c>
      <c r="K154" s="35">
        <f t="shared" ca="1" si="130"/>
        <v>39.440000000000026</v>
      </c>
      <c r="L154" s="35">
        <f t="shared" ca="1" si="130"/>
        <v>89.25</v>
      </c>
      <c r="M154" s="36">
        <f t="shared" ca="1" si="130"/>
        <v>917.14000000000124</v>
      </c>
      <c r="N154" s="34">
        <f t="shared" ca="1" si="130"/>
        <v>21548.889999999996</v>
      </c>
      <c r="O154" s="35">
        <f t="shared" ca="1" si="130"/>
        <v>1077.4600000000003</v>
      </c>
      <c r="P154" s="35">
        <f t="shared" ca="1" si="130"/>
        <v>5650.9100000000008</v>
      </c>
      <c r="Q154" s="36">
        <f t="shared" ca="1" si="130"/>
        <v>28277.26</v>
      </c>
      <c r="R154" s="34">
        <f t="shared" ca="1" si="130"/>
        <v>-24087.789999999997</v>
      </c>
      <c r="S154" s="35">
        <f t="shared" ca="1" si="130"/>
        <v>-1204.4000000000001</v>
      </c>
      <c r="T154" s="35">
        <f t="shared" ca="1" si="130"/>
        <v>-6670.1399999999994</v>
      </c>
      <c r="U154" s="36">
        <f t="shared" ca="1" si="130"/>
        <v>-31962.33</v>
      </c>
      <c r="V154" s="34">
        <f t="shared" ca="1" si="130"/>
        <v>24414.000000000011</v>
      </c>
      <c r="W154" s="35">
        <f t="shared" ca="1" si="130"/>
        <v>1220.7599999999995</v>
      </c>
      <c r="X154" s="35">
        <f t="shared" ca="1" si="130"/>
        <v>4556.3500000000004</v>
      </c>
      <c r="Y154" s="36">
        <f t="shared" ca="1" si="130"/>
        <v>30191.109999999993</v>
      </c>
    </row>
    <row r="155" spans="1:25" outlineLevel="2" x14ac:dyDescent="0.25">
      <c r="A155" t="s">
        <v>340</v>
      </c>
      <c r="B155" t="str">
        <f ca="1">VLOOKUP($A155,IndexLookup,2,FALSE)</f>
        <v>SCE</v>
      </c>
      <c r="C155" t="str">
        <f ca="1">VLOOKUP($B155,ParticipantLookup,2,FALSE)</f>
        <v>Shell Canada Energy</v>
      </c>
      <c r="D155" t="str">
        <f ca="1">VLOOKUP($A155,IndexLookup,3,FALSE)</f>
        <v>MKR1</v>
      </c>
      <c r="E155" t="str">
        <f ca="1">VLOOKUP($D155,FacilityLookup,2,FALSE)</f>
        <v>Muskeg River Industrial System</v>
      </c>
      <c r="F155" s="34">
        <f ca="1">IFERROR(VLOOKUP($A155,Lookup2013,53,FALSE),0)</f>
        <v>616551.47000000009</v>
      </c>
      <c r="G155" s="35">
        <f ca="1">IFERROR(VLOOKUP($A155,Lookup2013,54,FALSE),0)</f>
        <v>30827.57</v>
      </c>
      <c r="H155" s="35">
        <f ca="1">IFERROR(VLOOKUP($A155,Lookup2013,55,FALSE),0)</f>
        <v>126864.76999999999</v>
      </c>
      <c r="I155" s="36">
        <f ca="1">IFERROR(VLOOKUP($A155,Lookup2013,56,FALSE),0)</f>
        <v>774243.81</v>
      </c>
      <c r="J155" s="34">
        <f ca="1">IFERROR(VLOOKUP($A155,Lookup2012,53,FALSE),0)</f>
        <v>688310.8</v>
      </c>
      <c r="K155" s="35">
        <f ca="1">IFERROR(VLOOKUP($A155,Lookup2012,54,FALSE),0)</f>
        <v>34415.540000000008</v>
      </c>
      <c r="L155" s="35">
        <f ca="1">IFERROR(VLOOKUP($A155,Lookup2012,55,FALSE),0)</f>
        <v>158690.96000000002</v>
      </c>
      <c r="M155" s="36">
        <f ca="1">IFERROR(VLOOKUP($A155,Lookup2012,56,FALSE),0)</f>
        <v>881417.29999999981</v>
      </c>
      <c r="N155" s="34">
        <f ca="1">IFERROR(VLOOKUP($A155,Lookup2011,53,FALSE),0)</f>
        <v>-253029.97000000006</v>
      </c>
      <c r="O155" s="35">
        <f ca="1">IFERROR(VLOOKUP($A155,Lookup2011,54,FALSE),0)</f>
        <v>-12651.490000000002</v>
      </c>
      <c r="P155" s="35">
        <f ca="1">IFERROR(VLOOKUP($A155,Lookup2011,55,FALSE),0)</f>
        <v>-65719.520000000004</v>
      </c>
      <c r="Q155" s="36">
        <f ca="1">IFERROR(VLOOKUP($A155,Lookup2011,56,FALSE),0)</f>
        <v>-331400.98000000004</v>
      </c>
      <c r="R155" s="34">
        <f ca="1">IFERROR(VLOOKUP($A155,Lookup2010,53,FALSE),0)</f>
        <v>536925.90000000014</v>
      </c>
      <c r="S155" s="35">
        <f ca="1">IFERROR(VLOOKUP($A155,Lookup2010,54,FALSE),0)</f>
        <v>26846.31</v>
      </c>
      <c r="T155" s="35">
        <f ca="1">IFERROR(VLOOKUP($A155,Lookup2010,55,FALSE),0)</f>
        <v>154546.15</v>
      </c>
      <c r="U155" s="36">
        <f ca="1">IFERROR(VLOOKUP($A155,Lookup2010,56,FALSE),0)</f>
        <v>718318.3600000001</v>
      </c>
      <c r="V155" s="34">
        <f ca="1">F155+J155+N155+R155</f>
        <v>1588758.2000000002</v>
      </c>
      <c r="W155" s="35">
        <f ca="1">G155+K155+O155+S155</f>
        <v>79437.930000000008</v>
      </c>
      <c r="X155" s="35">
        <f ca="1">H155+L155+P155+T155</f>
        <v>374382.36</v>
      </c>
      <c r="Y155" s="36">
        <f ca="1">I155+M155+Q155+U155</f>
        <v>2042578.49</v>
      </c>
    </row>
    <row r="156" spans="1:25" outlineLevel="1" x14ac:dyDescent="0.25">
      <c r="C156" s="2" t="s">
        <v>777</v>
      </c>
      <c r="F156" s="34">
        <f t="shared" ref="F156:Y156" ca="1" si="131">SUBTOTAL(9,F155:F155)</f>
        <v>616551.47000000009</v>
      </c>
      <c r="G156" s="35">
        <f t="shared" ca="1" si="131"/>
        <v>30827.57</v>
      </c>
      <c r="H156" s="35">
        <f t="shared" ca="1" si="131"/>
        <v>126864.76999999999</v>
      </c>
      <c r="I156" s="36">
        <f t="shared" ca="1" si="131"/>
        <v>774243.81</v>
      </c>
      <c r="J156" s="34">
        <f t="shared" ca="1" si="131"/>
        <v>688310.8</v>
      </c>
      <c r="K156" s="35">
        <f t="shared" ca="1" si="131"/>
        <v>34415.540000000008</v>
      </c>
      <c r="L156" s="35">
        <f t="shared" ca="1" si="131"/>
        <v>158690.96000000002</v>
      </c>
      <c r="M156" s="36">
        <f t="shared" ca="1" si="131"/>
        <v>881417.29999999981</v>
      </c>
      <c r="N156" s="34">
        <f t="shared" ca="1" si="131"/>
        <v>-253029.97000000006</v>
      </c>
      <c r="O156" s="35">
        <f t="shared" ca="1" si="131"/>
        <v>-12651.490000000002</v>
      </c>
      <c r="P156" s="35">
        <f t="shared" ca="1" si="131"/>
        <v>-65719.520000000004</v>
      </c>
      <c r="Q156" s="36">
        <f t="shared" ca="1" si="131"/>
        <v>-331400.98000000004</v>
      </c>
      <c r="R156" s="34">
        <f t="shared" ca="1" si="131"/>
        <v>536925.90000000014</v>
      </c>
      <c r="S156" s="35">
        <f t="shared" ca="1" si="131"/>
        <v>26846.31</v>
      </c>
      <c r="T156" s="35">
        <f t="shared" ca="1" si="131"/>
        <v>154546.15</v>
      </c>
      <c r="U156" s="36">
        <f t="shared" ca="1" si="131"/>
        <v>718318.3600000001</v>
      </c>
      <c r="V156" s="34">
        <f t="shared" ca="1" si="131"/>
        <v>1588758.2000000002</v>
      </c>
      <c r="W156" s="35">
        <f t="shared" ca="1" si="131"/>
        <v>79437.930000000008</v>
      </c>
      <c r="X156" s="35">
        <f t="shared" ca="1" si="131"/>
        <v>374382.36</v>
      </c>
      <c r="Y156" s="36">
        <f t="shared" ca="1" si="131"/>
        <v>2042578.49</v>
      </c>
    </row>
    <row r="157" spans="1:25" outlineLevel="2" x14ac:dyDescent="0.25">
      <c r="A157" t="s">
        <v>372</v>
      </c>
      <c r="B157" t="str">
        <f ca="1">VLOOKUP($A157,IndexLookup,2,FALSE)</f>
        <v>SHEL</v>
      </c>
      <c r="C157" t="str">
        <f ca="1">VLOOKUP($B157,ParticipantLookup,2,FALSE)</f>
        <v>Shell Canada Limited</v>
      </c>
      <c r="D157" t="str">
        <f ca="1">VLOOKUP($A157,IndexLookup,3,FALSE)</f>
        <v>SCTG</v>
      </c>
      <c r="E157" t="str">
        <f ca="1">VLOOKUP($D157,FacilityLookup,2,FALSE)</f>
        <v>Scotford Industrial System</v>
      </c>
      <c r="F157" s="34">
        <f ca="1">IFERROR(VLOOKUP($A157,Lookup2013,53,FALSE),0)</f>
        <v>63335.38</v>
      </c>
      <c r="G157" s="35">
        <f ca="1">IFERROR(VLOOKUP($A157,Lookup2013,54,FALSE),0)</f>
        <v>3166.7799999999993</v>
      </c>
      <c r="H157" s="35">
        <f ca="1">IFERROR(VLOOKUP($A157,Lookup2013,55,FALSE),0)</f>
        <v>12764.34</v>
      </c>
      <c r="I157" s="36">
        <f ca="1">IFERROR(VLOOKUP($A157,Lookup2013,56,FALSE),0)</f>
        <v>79266.5</v>
      </c>
      <c r="J157" s="34">
        <f ca="1">IFERROR(VLOOKUP($A157,Lookup2012,53,FALSE),0)</f>
        <v>22188.62</v>
      </c>
      <c r="K157" s="35">
        <f ca="1">IFERROR(VLOOKUP($A157,Lookup2012,54,FALSE),0)</f>
        <v>1109.44</v>
      </c>
      <c r="L157" s="35">
        <f ca="1">IFERROR(VLOOKUP($A157,Lookup2012,55,FALSE),0)</f>
        <v>5003.13</v>
      </c>
      <c r="M157" s="36">
        <f ca="1">IFERROR(VLOOKUP($A157,Lookup2012,56,FALSE),0)</f>
        <v>28301.19</v>
      </c>
      <c r="N157" s="34">
        <f ca="1">IFERROR(VLOOKUP($A157,Lookup2011,53,FALSE),0)</f>
        <v>-4727.2999999999993</v>
      </c>
      <c r="O157" s="35">
        <f ca="1">IFERROR(VLOOKUP($A157,Lookup2011,54,FALSE),0)</f>
        <v>-236.37</v>
      </c>
      <c r="P157" s="35">
        <f ca="1">IFERROR(VLOOKUP($A157,Lookup2011,55,FALSE),0)</f>
        <v>-1250.3000000000002</v>
      </c>
      <c r="Q157" s="36">
        <f ca="1">IFERROR(VLOOKUP($A157,Lookup2011,56,FALSE),0)</f>
        <v>-6213.9699999999993</v>
      </c>
      <c r="R157" s="34">
        <f ca="1">IFERROR(VLOOKUP($A157,Lookup2010,53,FALSE),0)</f>
        <v>33901.060000000005</v>
      </c>
      <c r="S157" s="35">
        <f ca="1">IFERROR(VLOOKUP($A157,Lookup2010,54,FALSE),0)</f>
        <v>1695.04</v>
      </c>
      <c r="T157" s="35">
        <f ca="1">IFERROR(VLOOKUP($A157,Lookup2010,55,FALSE),0)</f>
        <v>9826</v>
      </c>
      <c r="U157" s="36">
        <f ca="1">IFERROR(VLOOKUP($A157,Lookup2010,56,FALSE),0)</f>
        <v>45422.100000000006</v>
      </c>
      <c r="V157" s="34">
        <f t="shared" ref="V157:Y158" ca="1" si="132">F157+J157+N157+R157</f>
        <v>114697.76000000001</v>
      </c>
      <c r="W157" s="35">
        <f t="shared" ca="1" si="132"/>
        <v>5734.8899999999994</v>
      </c>
      <c r="X157" s="35">
        <f t="shared" ca="1" si="132"/>
        <v>26343.170000000002</v>
      </c>
      <c r="Y157" s="36">
        <f t="shared" ca="1" si="132"/>
        <v>146775.82</v>
      </c>
    </row>
    <row r="158" spans="1:25" outlineLevel="2" x14ac:dyDescent="0.25">
      <c r="A158" t="s">
        <v>390</v>
      </c>
      <c r="B158" t="str">
        <f ca="1">VLOOKUP($A158,IndexLookup,2,FALSE)</f>
        <v>SHEL</v>
      </c>
      <c r="C158" t="str">
        <f ca="1">VLOOKUP($B158,ParticipantLookup,2,FALSE)</f>
        <v>Shell Canada Limited</v>
      </c>
      <c r="D158" t="str">
        <f ca="1">VLOOKUP($A158,IndexLookup,3,FALSE)</f>
        <v>SHCG</v>
      </c>
      <c r="E158" t="str">
        <f ca="1">VLOOKUP($D158,FacilityLookup,2,FALSE)</f>
        <v>Shell Caroline</v>
      </c>
      <c r="F158" s="34">
        <f ca="1">IFERROR(VLOOKUP($A158,Lookup2013,53,FALSE),0)</f>
        <v>21.55</v>
      </c>
      <c r="G158" s="35">
        <f ca="1">IFERROR(VLOOKUP($A158,Lookup2013,54,FALSE),0)</f>
        <v>1.0799999999999998</v>
      </c>
      <c r="H158" s="35">
        <f ca="1">IFERROR(VLOOKUP($A158,Lookup2013,55,FALSE),0)</f>
        <v>4.49</v>
      </c>
      <c r="I158" s="36">
        <f ca="1">IFERROR(VLOOKUP($A158,Lookup2013,56,FALSE),0)</f>
        <v>27.119999999999997</v>
      </c>
      <c r="J158" s="34">
        <f ca="1">IFERROR(VLOOKUP($A158,Lookup2012,53,FALSE),0)</f>
        <v>-7366.13</v>
      </c>
      <c r="K158" s="35">
        <f ca="1">IFERROR(VLOOKUP($A158,Lookup2012,54,FALSE),0)</f>
        <v>-368.3</v>
      </c>
      <c r="L158" s="35">
        <f ca="1">IFERROR(VLOOKUP($A158,Lookup2012,55,FALSE),0)</f>
        <v>-1772.1200000000001</v>
      </c>
      <c r="M158" s="36">
        <f ca="1">IFERROR(VLOOKUP($A158,Lookup2012,56,FALSE),0)</f>
        <v>-9506.5499999999993</v>
      </c>
      <c r="N158" s="34">
        <f ca="1">IFERROR(VLOOKUP($A158,Lookup2011,53,FALSE),0)</f>
        <v>-6213.72</v>
      </c>
      <c r="O158" s="35">
        <f ca="1">IFERROR(VLOOKUP($A158,Lookup2011,54,FALSE),0)</f>
        <v>-310.66999999999996</v>
      </c>
      <c r="P158" s="35">
        <f ca="1">IFERROR(VLOOKUP($A158,Lookup2011,55,FALSE),0)</f>
        <v>-1567.09</v>
      </c>
      <c r="Q158" s="36">
        <f ca="1">IFERROR(VLOOKUP($A158,Lookup2011,56,FALSE),0)</f>
        <v>-8091.48</v>
      </c>
      <c r="R158" s="34">
        <f ca="1">IFERROR(VLOOKUP($A158,Lookup2010,53,FALSE),0)</f>
        <v>-4196.4799999999996</v>
      </c>
      <c r="S158" s="35">
        <f ca="1">IFERROR(VLOOKUP($A158,Lookup2010,54,FALSE),0)</f>
        <v>-209.81</v>
      </c>
      <c r="T158" s="35">
        <f ca="1">IFERROR(VLOOKUP($A158,Lookup2010,55,FALSE),0)</f>
        <v>-1209.5100000000002</v>
      </c>
      <c r="U158" s="36">
        <f ca="1">IFERROR(VLOOKUP($A158,Lookup2010,56,FALSE),0)</f>
        <v>-5615.8000000000011</v>
      </c>
      <c r="V158" s="34">
        <f t="shared" ca="1" si="132"/>
        <v>-17754.78</v>
      </c>
      <c r="W158" s="35">
        <f t="shared" ca="1" si="132"/>
        <v>-887.7</v>
      </c>
      <c r="X158" s="35">
        <f t="shared" ca="1" si="132"/>
        <v>-4544.2300000000005</v>
      </c>
      <c r="Y158" s="36">
        <f t="shared" ca="1" si="132"/>
        <v>-23186.71</v>
      </c>
    </row>
    <row r="159" spans="1:25" outlineLevel="1" x14ac:dyDescent="0.25">
      <c r="C159" s="2" t="s">
        <v>778</v>
      </c>
      <c r="F159" s="34">
        <f t="shared" ref="F159:Y159" ca="1" si="133">SUBTOTAL(9,F157:F158)</f>
        <v>63356.93</v>
      </c>
      <c r="G159" s="35">
        <f t="shared" ca="1" si="133"/>
        <v>3167.8599999999992</v>
      </c>
      <c r="H159" s="35">
        <f t="shared" ca="1" si="133"/>
        <v>12768.83</v>
      </c>
      <c r="I159" s="36">
        <f t="shared" ca="1" si="133"/>
        <v>79293.62</v>
      </c>
      <c r="J159" s="34">
        <f t="shared" ca="1" si="133"/>
        <v>14822.489999999998</v>
      </c>
      <c r="K159" s="35">
        <f t="shared" ca="1" si="133"/>
        <v>741.1400000000001</v>
      </c>
      <c r="L159" s="35">
        <f t="shared" ca="1" si="133"/>
        <v>3231.01</v>
      </c>
      <c r="M159" s="36">
        <f t="shared" ca="1" si="133"/>
        <v>18794.64</v>
      </c>
      <c r="N159" s="34">
        <f t="shared" ca="1" si="133"/>
        <v>-10941.02</v>
      </c>
      <c r="O159" s="35">
        <f t="shared" ca="1" si="133"/>
        <v>-547.04</v>
      </c>
      <c r="P159" s="35">
        <f t="shared" ca="1" si="133"/>
        <v>-2817.3900000000003</v>
      </c>
      <c r="Q159" s="36">
        <f t="shared" ca="1" si="133"/>
        <v>-14305.449999999999</v>
      </c>
      <c r="R159" s="34">
        <f t="shared" ca="1" si="133"/>
        <v>29704.580000000005</v>
      </c>
      <c r="S159" s="35">
        <f t="shared" ca="1" si="133"/>
        <v>1485.23</v>
      </c>
      <c r="T159" s="35">
        <f t="shared" ca="1" si="133"/>
        <v>8616.49</v>
      </c>
      <c r="U159" s="36">
        <f t="shared" ca="1" si="133"/>
        <v>39806.300000000003</v>
      </c>
      <c r="V159" s="34">
        <f t="shared" ca="1" si="133"/>
        <v>96942.98000000001</v>
      </c>
      <c r="W159" s="35">
        <f t="shared" ca="1" si="133"/>
        <v>4847.1899999999996</v>
      </c>
      <c r="X159" s="35">
        <f t="shared" ca="1" si="133"/>
        <v>21798.940000000002</v>
      </c>
      <c r="Y159" s="36">
        <f t="shared" ca="1" si="133"/>
        <v>123589.11000000002</v>
      </c>
    </row>
    <row r="160" spans="1:25" outlineLevel="2" x14ac:dyDescent="0.25">
      <c r="A160" t="s">
        <v>391</v>
      </c>
      <c r="B160" t="str">
        <f ca="1">VLOOKUP($A160,IndexLookup,2,FALSE)</f>
        <v>CECI</v>
      </c>
      <c r="C160" t="str">
        <f ca="1">VLOOKUP($B160,ParticipantLookup,2,FALSE)</f>
        <v>Shell Energy North America (Canada) Inc.</v>
      </c>
      <c r="D160" t="str">
        <f ca="1">VLOOKUP($A160,IndexLookup,3,FALSE)</f>
        <v>BCHEXP</v>
      </c>
      <c r="E160" t="str">
        <f ca="1">VLOOKUP($D160,FacilityLookup,2,FALSE)</f>
        <v>Alberta-BC Intertie - Export</v>
      </c>
      <c r="F160" s="34">
        <f ca="1">IFERROR(VLOOKUP($A160,Lookup2013,53,FALSE),0)</f>
        <v>0</v>
      </c>
      <c r="G160" s="35">
        <f ca="1">IFERROR(VLOOKUP($A160,Lookup2013,54,FALSE),0)</f>
        <v>0</v>
      </c>
      <c r="H160" s="35">
        <f ca="1">IFERROR(VLOOKUP($A160,Lookup2013,55,FALSE),0)</f>
        <v>0</v>
      </c>
      <c r="I160" s="36">
        <f ca="1">IFERROR(VLOOKUP($A160,Lookup2013,56,FALSE),0)</f>
        <v>0</v>
      </c>
      <c r="J160" s="34">
        <f ca="1">IFERROR(VLOOKUP($A160,Lookup2012,53,FALSE),0)</f>
        <v>0</v>
      </c>
      <c r="K160" s="35">
        <f ca="1">IFERROR(VLOOKUP($A160,Lookup2012,54,FALSE),0)</f>
        <v>0</v>
      </c>
      <c r="L160" s="35">
        <f ca="1">IFERROR(VLOOKUP($A160,Lookup2012,55,FALSE),0)</f>
        <v>0</v>
      </c>
      <c r="M160" s="36">
        <f ca="1">IFERROR(VLOOKUP($A160,Lookup2012,56,FALSE),0)</f>
        <v>0</v>
      </c>
      <c r="N160" s="34">
        <f ca="1">IFERROR(VLOOKUP($A160,Lookup2011,53,FALSE),0)</f>
        <v>8.7400000000000553</v>
      </c>
      <c r="O160" s="35">
        <f ca="1">IFERROR(VLOOKUP($A160,Lookup2011,54,FALSE),0)</f>
        <v>0.44</v>
      </c>
      <c r="P160" s="35">
        <f ca="1">IFERROR(VLOOKUP($A160,Lookup2011,55,FALSE),0)</f>
        <v>2.38</v>
      </c>
      <c r="Q160" s="36">
        <f ca="1">IFERROR(VLOOKUP($A160,Lookup2011,56,FALSE),0)</f>
        <v>11.560000000000056</v>
      </c>
      <c r="R160" s="34">
        <f ca="1">IFERROR(VLOOKUP($A160,Lookup2010,53,FALSE),0)</f>
        <v>-378.6699999999999</v>
      </c>
      <c r="S160" s="35">
        <f ca="1">IFERROR(VLOOKUP($A160,Lookup2010,54,FALSE),0)</f>
        <v>-18.93</v>
      </c>
      <c r="T160" s="35">
        <f ca="1">IFERROR(VLOOKUP($A160,Lookup2010,55,FALSE),0)</f>
        <v>-104.91</v>
      </c>
      <c r="U160" s="36">
        <f ca="1">IFERROR(VLOOKUP($A160,Lookup2010,56,FALSE),0)</f>
        <v>-502.50999999999988</v>
      </c>
      <c r="V160" s="34">
        <f t="shared" ref="V160:Y161" ca="1" si="134">F160+J160+N160+R160</f>
        <v>-369.92999999999984</v>
      </c>
      <c r="W160" s="35">
        <f t="shared" ca="1" si="134"/>
        <v>-18.489999999999998</v>
      </c>
      <c r="X160" s="35">
        <f t="shared" ca="1" si="134"/>
        <v>-102.53</v>
      </c>
      <c r="Y160" s="36">
        <f t="shared" ca="1" si="134"/>
        <v>-490.94999999999982</v>
      </c>
    </row>
    <row r="161" spans="1:25" outlineLevel="2" x14ac:dyDescent="0.25">
      <c r="A161" t="s">
        <v>389</v>
      </c>
      <c r="B161" t="str">
        <f ca="1">VLOOKUP($A161,IndexLookup,2,FALSE)</f>
        <v>CECI</v>
      </c>
      <c r="C161" t="str">
        <f ca="1">VLOOKUP($B161,ParticipantLookup,2,FALSE)</f>
        <v>Shell Energy North America (Canada) Inc.</v>
      </c>
      <c r="D161" t="str">
        <f ca="1">VLOOKUP($A161,IndexLookup,3,FALSE)</f>
        <v>BCHIMP</v>
      </c>
      <c r="E161" t="str">
        <f ca="1">VLOOKUP($D161,FacilityLookup,2,FALSE)</f>
        <v>Alberta-BC Intertie - Import</v>
      </c>
      <c r="F161" s="34">
        <f ca="1">IFERROR(VLOOKUP($A161,Lookup2013,53,FALSE),0)</f>
        <v>0</v>
      </c>
      <c r="G161" s="35">
        <f ca="1">IFERROR(VLOOKUP($A161,Lookup2013,54,FALSE),0)</f>
        <v>0</v>
      </c>
      <c r="H161" s="35">
        <f ca="1">IFERROR(VLOOKUP($A161,Lookup2013,55,FALSE),0)</f>
        <v>0</v>
      </c>
      <c r="I161" s="36">
        <f ca="1">IFERROR(VLOOKUP($A161,Lookup2013,56,FALSE),0)</f>
        <v>0</v>
      </c>
      <c r="J161" s="34">
        <f ca="1">IFERROR(VLOOKUP($A161,Lookup2012,53,FALSE),0)</f>
        <v>0</v>
      </c>
      <c r="K161" s="35">
        <f ca="1">IFERROR(VLOOKUP($A161,Lookup2012,54,FALSE),0)</f>
        <v>0</v>
      </c>
      <c r="L161" s="35">
        <f ca="1">IFERROR(VLOOKUP($A161,Lookup2012,55,FALSE),0)</f>
        <v>0</v>
      </c>
      <c r="M161" s="36">
        <f ca="1">IFERROR(VLOOKUP($A161,Lookup2012,56,FALSE),0)</f>
        <v>0</v>
      </c>
      <c r="N161" s="34">
        <f ca="1">IFERROR(VLOOKUP($A161,Lookup2011,53,FALSE),0)</f>
        <v>10.26</v>
      </c>
      <c r="O161" s="35">
        <f ca="1">IFERROR(VLOOKUP($A161,Lookup2011,54,FALSE),0)</f>
        <v>0.51</v>
      </c>
      <c r="P161" s="35">
        <f ca="1">IFERROR(VLOOKUP($A161,Lookup2011,55,FALSE),0)</f>
        <v>2.79</v>
      </c>
      <c r="Q161" s="36">
        <f ca="1">IFERROR(VLOOKUP($A161,Lookup2011,56,FALSE),0)</f>
        <v>13.559999999999999</v>
      </c>
      <c r="R161" s="34">
        <f ca="1">IFERROR(VLOOKUP($A161,Lookup2010,53,FALSE),0)</f>
        <v>-511.45000000000005</v>
      </c>
      <c r="S161" s="35">
        <f ca="1">IFERROR(VLOOKUP($A161,Lookup2010,54,FALSE),0)</f>
        <v>-25.58</v>
      </c>
      <c r="T161" s="35">
        <f ca="1">IFERROR(VLOOKUP($A161,Lookup2010,55,FALSE),0)</f>
        <v>-142.31</v>
      </c>
      <c r="U161" s="36">
        <f ca="1">IFERROR(VLOOKUP($A161,Lookup2010,56,FALSE),0)</f>
        <v>-679.34</v>
      </c>
      <c r="V161" s="34">
        <f t="shared" ca="1" si="134"/>
        <v>-501.19000000000005</v>
      </c>
      <c r="W161" s="35">
        <f t="shared" ca="1" si="134"/>
        <v>-25.069999999999997</v>
      </c>
      <c r="X161" s="35">
        <f t="shared" ca="1" si="134"/>
        <v>-139.52000000000001</v>
      </c>
      <c r="Y161" s="36">
        <f t="shared" ca="1" si="134"/>
        <v>-665.78000000000009</v>
      </c>
    </row>
    <row r="162" spans="1:25" outlineLevel="1" x14ac:dyDescent="0.25">
      <c r="C162" s="2" t="s">
        <v>779</v>
      </c>
      <c r="F162" s="34">
        <f t="shared" ref="F162:Y162" ca="1" si="135">SUBTOTAL(9,F160:F161)</f>
        <v>0</v>
      </c>
      <c r="G162" s="35">
        <f t="shared" ca="1" si="135"/>
        <v>0</v>
      </c>
      <c r="H162" s="35">
        <f t="shared" ca="1" si="135"/>
        <v>0</v>
      </c>
      <c r="I162" s="36">
        <f t="shared" ca="1" si="135"/>
        <v>0</v>
      </c>
      <c r="J162" s="34">
        <f t="shared" ca="1" si="135"/>
        <v>0</v>
      </c>
      <c r="K162" s="35">
        <f t="shared" ca="1" si="135"/>
        <v>0</v>
      </c>
      <c r="L162" s="35">
        <f t="shared" ca="1" si="135"/>
        <v>0</v>
      </c>
      <c r="M162" s="36">
        <f t="shared" ca="1" si="135"/>
        <v>0</v>
      </c>
      <c r="N162" s="34">
        <f t="shared" ca="1" si="135"/>
        <v>19.000000000000057</v>
      </c>
      <c r="O162" s="35">
        <f t="shared" ca="1" si="135"/>
        <v>0.95</v>
      </c>
      <c r="P162" s="35">
        <f t="shared" ca="1" si="135"/>
        <v>5.17</v>
      </c>
      <c r="Q162" s="36">
        <f t="shared" ca="1" si="135"/>
        <v>25.120000000000054</v>
      </c>
      <c r="R162" s="34">
        <f t="shared" ca="1" si="135"/>
        <v>-890.11999999999989</v>
      </c>
      <c r="S162" s="35">
        <f t="shared" ca="1" si="135"/>
        <v>-44.51</v>
      </c>
      <c r="T162" s="35">
        <f t="shared" ca="1" si="135"/>
        <v>-247.22</v>
      </c>
      <c r="U162" s="36">
        <f t="shared" ca="1" si="135"/>
        <v>-1181.8499999999999</v>
      </c>
      <c r="V162" s="34">
        <f t="shared" ca="1" si="135"/>
        <v>-871.11999999999989</v>
      </c>
      <c r="W162" s="35">
        <f t="shared" ca="1" si="135"/>
        <v>-43.559999999999995</v>
      </c>
      <c r="X162" s="35">
        <f t="shared" ca="1" si="135"/>
        <v>-242.05</v>
      </c>
      <c r="Y162" s="36">
        <f t="shared" ca="1" si="135"/>
        <v>-1156.73</v>
      </c>
    </row>
    <row r="163" spans="1:25" outlineLevel="2" x14ac:dyDescent="0.25">
      <c r="A163" t="s">
        <v>368</v>
      </c>
      <c r="B163" t="str">
        <f ca="1">VLOOKUP($A163,IndexLookup,2,FALSE)</f>
        <v>SCR</v>
      </c>
      <c r="C163" t="str">
        <f ca="1">VLOOKUP($B163,ParticipantLookup,2,FALSE)</f>
        <v>Suncor Energy Inc.</v>
      </c>
      <c r="D163" t="str">
        <f ca="1">VLOOKUP($A163,IndexLookup,3,FALSE)</f>
        <v>SCR1</v>
      </c>
      <c r="E163" t="str">
        <f ca="1">VLOOKUP($D163,FacilityLookup,2,FALSE)</f>
        <v>Suncor Industrial System</v>
      </c>
      <c r="F163" s="34">
        <f ca="1">IFERROR(VLOOKUP($A163,Lookup2013,53,FALSE),0)</f>
        <v>-2605441.21</v>
      </c>
      <c r="G163" s="35">
        <f ca="1">IFERROR(VLOOKUP($A163,Lookup2013,54,FALSE),0)</f>
        <v>-130272.06999999999</v>
      </c>
      <c r="H163" s="35">
        <f ca="1">IFERROR(VLOOKUP($A163,Lookup2013,55,FALSE),0)</f>
        <v>-537010.43000000005</v>
      </c>
      <c r="I163" s="36">
        <f ca="1">IFERROR(VLOOKUP($A163,Lookup2013,56,FALSE),0)</f>
        <v>-3272723.71</v>
      </c>
      <c r="J163" s="34">
        <f ca="1">IFERROR(VLOOKUP($A163,Lookup2012,53,FALSE),0)</f>
        <v>64655.41</v>
      </c>
      <c r="K163" s="35">
        <f ca="1">IFERROR(VLOOKUP($A163,Lookup2012,54,FALSE),0)</f>
        <v>3232.78</v>
      </c>
      <c r="L163" s="35">
        <f ca="1">IFERROR(VLOOKUP($A163,Lookup2012,55,FALSE),0)</f>
        <v>13600.759999999998</v>
      </c>
      <c r="M163" s="36">
        <f ca="1">IFERROR(VLOOKUP($A163,Lookup2012,56,FALSE),0)</f>
        <v>81488.949999999983</v>
      </c>
      <c r="N163" s="34">
        <f ca="1">IFERROR(VLOOKUP($A163,Lookup2011,53,FALSE),0)</f>
        <v>-1391384.55</v>
      </c>
      <c r="O163" s="35">
        <f ca="1">IFERROR(VLOOKUP($A163,Lookup2011,54,FALSE),0)</f>
        <v>-69569.229999999981</v>
      </c>
      <c r="P163" s="35">
        <f ca="1">IFERROR(VLOOKUP($A163,Lookup2011,55,FALSE),0)</f>
        <v>-362275.52999999991</v>
      </c>
      <c r="Q163" s="36">
        <f ca="1">IFERROR(VLOOKUP($A163,Lookup2011,56,FALSE),0)</f>
        <v>-1823229.3099999998</v>
      </c>
      <c r="R163" s="34">
        <f ca="1">IFERROR(VLOOKUP($A163,Lookup2010,53,FALSE),0)</f>
        <v>450269.62000000023</v>
      </c>
      <c r="S163" s="35">
        <f ca="1">IFERROR(VLOOKUP($A163,Lookup2010,54,FALSE),0)</f>
        <v>22513.48</v>
      </c>
      <c r="T163" s="35">
        <f ca="1">IFERROR(VLOOKUP($A163,Lookup2010,55,FALSE),0)</f>
        <v>130101.13</v>
      </c>
      <c r="U163" s="36">
        <f ca="1">IFERROR(VLOOKUP($A163,Lookup2010,56,FALSE),0)</f>
        <v>602884.23000000021</v>
      </c>
      <c r="V163" s="34">
        <f ca="1">F163+J163+N163+R163</f>
        <v>-3481900.7299999995</v>
      </c>
      <c r="W163" s="35">
        <f ca="1">G163+K163+O163+S163</f>
        <v>-174095.03999999995</v>
      </c>
      <c r="X163" s="35">
        <f ca="1">H163+L163+P163+T163</f>
        <v>-755584.07</v>
      </c>
      <c r="Y163" s="36">
        <f ca="1">I163+M163+Q163+U163</f>
        <v>-4411579.8399999989</v>
      </c>
    </row>
    <row r="164" spans="1:25" outlineLevel="1" x14ac:dyDescent="0.25">
      <c r="C164" s="2" t="s">
        <v>780</v>
      </c>
      <c r="F164" s="34">
        <f t="shared" ref="F164:Y164" ca="1" si="136">SUBTOTAL(9,F163:F163)</f>
        <v>-2605441.21</v>
      </c>
      <c r="G164" s="35">
        <f t="shared" ca="1" si="136"/>
        <v>-130272.06999999999</v>
      </c>
      <c r="H164" s="35">
        <f t="shared" ca="1" si="136"/>
        <v>-537010.43000000005</v>
      </c>
      <c r="I164" s="36">
        <f t="shared" ca="1" si="136"/>
        <v>-3272723.71</v>
      </c>
      <c r="J164" s="34">
        <f t="shared" ca="1" si="136"/>
        <v>64655.41</v>
      </c>
      <c r="K164" s="35">
        <f t="shared" ca="1" si="136"/>
        <v>3232.78</v>
      </c>
      <c r="L164" s="35">
        <f t="shared" ca="1" si="136"/>
        <v>13600.759999999998</v>
      </c>
      <c r="M164" s="36">
        <f t="shared" ca="1" si="136"/>
        <v>81488.949999999983</v>
      </c>
      <c r="N164" s="34">
        <f t="shared" ca="1" si="136"/>
        <v>-1391384.55</v>
      </c>
      <c r="O164" s="35">
        <f t="shared" ca="1" si="136"/>
        <v>-69569.229999999981</v>
      </c>
      <c r="P164" s="35">
        <f t="shared" ca="1" si="136"/>
        <v>-362275.52999999991</v>
      </c>
      <c r="Q164" s="36">
        <f t="shared" ca="1" si="136"/>
        <v>-1823229.3099999998</v>
      </c>
      <c r="R164" s="34">
        <f t="shared" ca="1" si="136"/>
        <v>450269.62000000023</v>
      </c>
      <c r="S164" s="35">
        <f t="shared" ca="1" si="136"/>
        <v>22513.48</v>
      </c>
      <c r="T164" s="35">
        <f t="shared" ca="1" si="136"/>
        <v>130101.13</v>
      </c>
      <c r="U164" s="36">
        <f t="shared" ca="1" si="136"/>
        <v>602884.23000000021</v>
      </c>
      <c r="V164" s="34">
        <f t="shared" ca="1" si="136"/>
        <v>-3481900.7299999995</v>
      </c>
      <c r="W164" s="35">
        <f t="shared" ca="1" si="136"/>
        <v>-174095.03999999995</v>
      </c>
      <c r="X164" s="35">
        <f t="shared" ca="1" si="136"/>
        <v>-755584.07</v>
      </c>
      <c r="Y164" s="36">
        <f t="shared" ca="1" si="136"/>
        <v>-4411579.8399999989</v>
      </c>
    </row>
    <row r="165" spans="1:25" outlineLevel="2" x14ac:dyDescent="0.25">
      <c r="A165" t="s">
        <v>369</v>
      </c>
      <c r="B165" t="str">
        <f ca="1">VLOOKUP($A165,IndexLookup,2,FALSE)</f>
        <v>SEPI</v>
      </c>
      <c r="C165" t="str">
        <f ca="1">VLOOKUP($B165,ParticipantLookup,2,FALSE)</f>
        <v>Suncor Energy Products Inc.</v>
      </c>
      <c r="D165" t="str">
        <f ca="1">VLOOKUP($A165,IndexLookup,3,FALSE)</f>
        <v>SCR2</v>
      </c>
      <c r="E165" t="str">
        <f ca="1">VLOOKUP($D165,FacilityLookup,2,FALSE)</f>
        <v>Magrath Wind Facility</v>
      </c>
      <c r="F165" s="34">
        <f ca="1">IFERROR(VLOOKUP($A165,Lookup2013,53,FALSE),0)</f>
        <v>5818.5500000000011</v>
      </c>
      <c r="G165" s="35">
        <f ca="1">IFERROR(VLOOKUP($A165,Lookup2013,54,FALSE),0)</f>
        <v>290.91000000000003</v>
      </c>
      <c r="H165" s="35">
        <f ca="1">IFERROR(VLOOKUP($A165,Lookup2013,55,FALSE),0)</f>
        <v>1139.1500000000001</v>
      </c>
      <c r="I165" s="36">
        <f ca="1">IFERROR(VLOOKUP($A165,Lookup2013,56,FALSE),0)</f>
        <v>7248.6100000000006</v>
      </c>
      <c r="J165" s="34">
        <f ca="1">IFERROR(VLOOKUP($A165,Lookup2012,53,FALSE),0)</f>
        <v>79017</v>
      </c>
      <c r="K165" s="35">
        <f ca="1">IFERROR(VLOOKUP($A165,Lookup2012,54,FALSE),0)</f>
        <v>3950.85</v>
      </c>
      <c r="L165" s="35">
        <f ca="1">IFERROR(VLOOKUP($A165,Lookup2012,55,FALSE),0)</f>
        <v>18180.5</v>
      </c>
      <c r="M165" s="36">
        <f ca="1">IFERROR(VLOOKUP($A165,Lookup2012,56,FALSE),0)</f>
        <v>101148.35</v>
      </c>
      <c r="N165" s="34">
        <f ca="1">IFERROR(VLOOKUP($A165,Lookup2011,53,FALSE),0)</f>
        <v>150756.50999999998</v>
      </c>
      <c r="O165" s="35">
        <f ca="1">IFERROR(VLOOKUP($A165,Lookup2011,54,FALSE),0)</f>
        <v>7537.829999999999</v>
      </c>
      <c r="P165" s="35">
        <f ca="1">IFERROR(VLOOKUP($A165,Lookup2011,55,FALSE),0)</f>
        <v>39007.380000000005</v>
      </c>
      <c r="Q165" s="36">
        <f ca="1">IFERROR(VLOOKUP($A165,Lookup2011,56,FALSE),0)</f>
        <v>197301.72000000003</v>
      </c>
      <c r="R165" s="34">
        <f ca="1">IFERROR(VLOOKUP($A165,Lookup2010,53,FALSE),0)</f>
        <v>-81943.300000000017</v>
      </c>
      <c r="S165" s="35">
        <f ca="1">IFERROR(VLOOKUP($A165,Lookup2010,54,FALSE),0)</f>
        <v>-4097.18</v>
      </c>
      <c r="T165" s="35">
        <f ca="1">IFERROR(VLOOKUP($A165,Lookup2010,55,FALSE),0)</f>
        <v>-23398.63</v>
      </c>
      <c r="U165" s="36">
        <f ca="1">IFERROR(VLOOKUP($A165,Lookup2010,56,FALSE),0)</f>
        <v>-109439.11</v>
      </c>
      <c r="V165" s="34">
        <f t="shared" ref="V165:Y167" ca="1" si="137">F165+J165+N165+R165</f>
        <v>153648.75999999998</v>
      </c>
      <c r="W165" s="35">
        <f t="shared" ca="1" si="137"/>
        <v>7682.41</v>
      </c>
      <c r="X165" s="35">
        <f t="shared" ca="1" si="137"/>
        <v>34928.400000000009</v>
      </c>
      <c r="Y165" s="36">
        <f t="shared" ca="1" si="137"/>
        <v>196259.57000000007</v>
      </c>
    </row>
    <row r="166" spans="1:25" outlineLevel="2" x14ac:dyDescent="0.25">
      <c r="A166" t="s">
        <v>370</v>
      </c>
      <c r="B166" t="str">
        <f ca="1">VLOOKUP($A166,IndexLookup,2,FALSE)</f>
        <v>SEPI</v>
      </c>
      <c r="C166" t="str">
        <f ca="1">VLOOKUP($B166,ParticipantLookup,2,FALSE)</f>
        <v>Suncor Energy Products Inc.</v>
      </c>
      <c r="D166" t="str">
        <f ca="1">VLOOKUP($A166,IndexLookup,3,FALSE)</f>
        <v>SCR3</v>
      </c>
      <c r="E166" t="str">
        <f ca="1">VLOOKUP($D166,FacilityLookup,2,FALSE)</f>
        <v>Chin Chute Wind Facility</v>
      </c>
      <c r="F166" s="34">
        <f ca="1">IFERROR(VLOOKUP($A166,Lookup2013,53,FALSE),0)</f>
        <v>-28458.719999999998</v>
      </c>
      <c r="G166" s="35">
        <f ca="1">IFERROR(VLOOKUP($A166,Lookup2013,54,FALSE),0)</f>
        <v>-1422.9399999999998</v>
      </c>
      <c r="H166" s="35">
        <f ca="1">IFERROR(VLOOKUP($A166,Lookup2013,55,FALSE),0)</f>
        <v>-5940.9699999999984</v>
      </c>
      <c r="I166" s="36">
        <f ca="1">IFERROR(VLOOKUP($A166,Lookup2013,56,FALSE),0)</f>
        <v>-35822.62999999999</v>
      </c>
      <c r="J166" s="34">
        <f ca="1">IFERROR(VLOOKUP($A166,Lookup2012,53,FALSE),0)</f>
        <v>43831.6</v>
      </c>
      <c r="K166" s="35">
        <f ca="1">IFERROR(VLOOKUP($A166,Lookup2012,54,FALSE),0)</f>
        <v>2191.58</v>
      </c>
      <c r="L166" s="35">
        <f ca="1">IFERROR(VLOOKUP($A166,Lookup2012,55,FALSE),0)</f>
        <v>9977.8000000000011</v>
      </c>
      <c r="M166" s="36">
        <f ca="1">IFERROR(VLOOKUP($A166,Lookup2012,56,FALSE),0)</f>
        <v>56000.979999999996</v>
      </c>
      <c r="N166" s="34">
        <f ca="1">IFERROR(VLOOKUP($A166,Lookup2011,53,FALSE),0)</f>
        <v>125213.17000000001</v>
      </c>
      <c r="O166" s="35">
        <f ca="1">IFERROR(VLOOKUP($A166,Lookup2011,54,FALSE),0)</f>
        <v>6260.68</v>
      </c>
      <c r="P166" s="35">
        <f ca="1">IFERROR(VLOOKUP($A166,Lookup2011,55,FALSE),0)</f>
        <v>32602.34</v>
      </c>
      <c r="Q166" s="36">
        <f ca="1">IFERROR(VLOOKUP($A166,Lookup2011,56,FALSE),0)</f>
        <v>164076.19000000003</v>
      </c>
      <c r="R166" s="34">
        <f ca="1">IFERROR(VLOOKUP($A166,Lookup2010,53,FALSE),0)</f>
        <v>-124313.38</v>
      </c>
      <c r="S166" s="35">
        <f ca="1">IFERROR(VLOOKUP($A166,Lookup2010,54,FALSE),0)</f>
        <v>-6215.670000000001</v>
      </c>
      <c r="T166" s="35">
        <f ca="1">IFERROR(VLOOKUP($A166,Lookup2010,55,FALSE),0)</f>
        <v>-35532.370000000003</v>
      </c>
      <c r="U166" s="36">
        <f ca="1">IFERROR(VLOOKUP($A166,Lookup2010,56,FALSE),0)</f>
        <v>-166061.42000000001</v>
      </c>
      <c r="V166" s="34">
        <f t="shared" ca="1" si="137"/>
        <v>16272.670000000013</v>
      </c>
      <c r="W166" s="35">
        <f t="shared" ca="1" si="137"/>
        <v>813.64999999999964</v>
      </c>
      <c r="X166" s="35">
        <f t="shared" ca="1" si="137"/>
        <v>1106.8000000000029</v>
      </c>
      <c r="Y166" s="36">
        <f t="shared" ca="1" si="137"/>
        <v>18193.120000000024</v>
      </c>
    </row>
    <row r="167" spans="1:25" outlineLevel="2" x14ac:dyDescent="0.25">
      <c r="A167" t="s">
        <v>429</v>
      </c>
      <c r="B167" t="str">
        <f ca="1">VLOOKUP($A167,IndexLookup,2,FALSE)</f>
        <v>SEPI</v>
      </c>
      <c r="C167" t="str">
        <f ca="1">VLOOKUP($B167,ParticipantLookup,2,FALSE)</f>
        <v>Suncor Energy Products Inc.</v>
      </c>
      <c r="D167" t="str">
        <f ca="1">VLOOKUP($A167,IndexLookup,3,FALSE)</f>
        <v>SCR4</v>
      </c>
      <c r="E167" t="str">
        <f ca="1">VLOOKUP($D167,FacilityLookup,2,FALSE)</f>
        <v>Wintering Hills Wind Facility</v>
      </c>
      <c r="F167" s="34">
        <f ca="1">IFERROR(VLOOKUP($A167,Lookup2013,53,FALSE),0)</f>
        <v>176889.94000000003</v>
      </c>
      <c r="G167" s="35">
        <f ca="1">IFERROR(VLOOKUP($A167,Lookup2013,54,FALSE),0)</f>
        <v>8844.5</v>
      </c>
      <c r="H167" s="35">
        <f ca="1">IFERROR(VLOOKUP($A167,Lookup2013,55,FALSE),0)</f>
        <v>36158.499999999993</v>
      </c>
      <c r="I167" s="36">
        <f ca="1">IFERROR(VLOOKUP($A167,Lookup2013,56,FALSE),0)</f>
        <v>221892.94000000003</v>
      </c>
      <c r="J167" s="34">
        <f ca="1">IFERROR(VLOOKUP($A167,Lookup2012,53,FALSE),0)</f>
        <v>329797.61000000004</v>
      </c>
      <c r="K167" s="35">
        <f ca="1">IFERROR(VLOOKUP($A167,Lookup2012,54,FALSE),0)</f>
        <v>16489.88</v>
      </c>
      <c r="L167" s="35">
        <f ca="1">IFERROR(VLOOKUP($A167,Lookup2012,55,FALSE),0)</f>
        <v>75744.310000000012</v>
      </c>
      <c r="M167" s="36">
        <f ca="1">IFERROR(VLOOKUP($A167,Lookup2012,56,FALSE),0)</f>
        <v>422031.79999999993</v>
      </c>
      <c r="N167" s="34">
        <f ca="1">IFERROR(VLOOKUP($A167,Lookup2011,53,FALSE),0)</f>
        <v>70562.100000000006</v>
      </c>
      <c r="O167" s="35">
        <f ca="1">IFERROR(VLOOKUP($A167,Lookup2011,54,FALSE),0)</f>
        <v>3528.1099999999997</v>
      </c>
      <c r="P167" s="35">
        <f ca="1">IFERROR(VLOOKUP($A167,Lookup2011,55,FALSE),0)</f>
        <v>17471.650000000001</v>
      </c>
      <c r="Q167" s="36">
        <f ca="1">IFERROR(VLOOKUP($A167,Lookup2011,56,FALSE),0)</f>
        <v>91561.859999999986</v>
      </c>
      <c r="R167" s="34">
        <f ca="1">IFERROR(VLOOKUP($A167,Lookup2010,53,FALSE),0)</f>
        <v>0</v>
      </c>
      <c r="S167" s="35">
        <f ca="1">IFERROR(VLOOKUP($A167,Lookup2010,54,FALSE),0)</f>
        <v>0</v>
      </c>
      <c r="T167" s="35">
        <f ca="1">IFERROR(VLOOKUP($A167,Lookup2010,55,FALSE),0)</f>
        <v>0</v>
      </c>
      <c r="U167" s="36">
        <f ca="1">IFERROR(VLOOKUP($A167,Lookup2010,56,FALSE),0)</f>
        <v>0</v>
      </c>
      <c r="V167" s="34">
        <f t="shared" ca="1" si="137"/>
        <v>577249.65</v>
      </c>
      <c r="W167" s="35">
        <f t="shared" ca="1" si="137"/>
        <v>28862.49</v>
      </c>
      <c r="X167" s="35">
        <f t="shared" ca="1" si="137"/>
        <v>129374.45999999999</v>
      </c>
      <c r="Y167" s="36">
        <f t="shared" ca="1" si="137"/>
        <v>735486.6</v>
      </c>
    </row>
    <row r="168" spans="1:25" outlineLevel="1" x14ac:dyDescent="0.25">
      <c r="C168" s="2" t="s">
        <v>781</v>
      </c>
      <c r="F168" s="34">
        <f t="shared" ref="F168:Y168" ca="1" si="138">SUBTOTAL(9,F165:F167)</f>
        <v>154249.77000000002</v>
      </c>
      <c r="G168" s="35">
        <f t="shared" ca="1" si="138"/>
        <v>7712.47</v>
      </c>
      <c r="H168" s="35">
        <f t="shared" ca="1" si="138"/>
        <v>31356.679999999993</v>
      </c>
      <c r="I168" s="36">
        <f t="shared" ca="1" si="138"/>
        <v>193318.92000000004</v>
      </c>
      <c r="J168" s="34">
        <f t="shared" ca="1" si="138"/>
        <v>452646.21000000008</v>
      </c>
      <c r="K168" s="35">
        <f t="shared" ca="1" si="138"/>
        <v>22632.31</v>
      </c>
      <c r="L168" s="35">
        <f t="shared" ca="1" si="138"/>
        <v>103902.61000000002</v>
      </c>
      <c r="M168" s="36">
        <f t="shared" ca="1" si="138"/>
        <v>579181.12999999989</v>
      </c>
      <c r="N168" s="34">
        <f t="shared" ca="1" si="138"/>
        <v>346531.78</v>
      </c>
      <c r="O168" s="35">
        <f t="shared" ca="1" si="138"/>
        <v>17326.62</v>
      </c>
      <c r="P168" s="35">
        <f t="shared" ca="1" si="138"/>
        <v>89081.37</v>
      </c>
      <c r="Q168" s="36">
        <f t="shared" ca="1" si="138"/>
        <v>452939.77</v>
      </c>
      <c r="R168" s="34">
        <f t="shared" ca="1" si="138"/>
        <v>-206256.68000000002</v>
      </c>
      <c r="S168" s="35">
        <f t="shared" ca="1" si="138"/>
        <v>-10312.850000000002</v>
      </c>
      <c r="T168" s="35">
        <f t="shared" ca="1" si="138"/>
        <v>-58931</v>
      </c>
      <c r="U168" s="36">
        <f t="shared" ca="1" si="138"/>
        <v>-275500.53000000003</v>
      </c>
      <c r="V168" s="34">
        <f t="shared" ca="1" si="138"/>
        <v>747171.08000000007</v>
      </c>
      <c r="W168" s="35">
        <f t="shared" ca="1" si="138"/>
        <v>37358.550000000003</v>
      </c>
      <c r="X168" s="35">
        <f t="shared" ca="1" si="138"/>
        <v>165409.66</v>
      </c>
      <c r="Y168" s="36">
        <f t="shared" ca="1" si="138"/>
        <v>949939.29</v>
      </c>
    </row>
    <row r="169" spans="1:25" outlineLevel="2" x14ac:dyDescent="0.25">
      <c r="A169" t="s">
        <v>721</v>
      </c>
      <c r="B169" t="str">
        <f ca="1">VLOOKUP($A169,IndexLookup,2,FALSE)</f>
        <v>SCL</v>
      </c>
      <c r="C169" t="str">
        <f ca="1">VLOOKUP($B169,ParticipantLookup,2,FALSE)</f>
        <v>Syncrude Canada Ltd.</v>
      </c>
      <c r="D169" t="str">
        <f ca="1">VLOOKUP($A169,IndexLookup,3,FALSE)</f>
        <v>341S025</v>
      </c>
      <c r="E169" t="str">
        <f ca="1">VLOOKUP($D169,FacilityLookup,2,FALSE)</f>
        <v>Syncrude Industrial System DOS</v>
      </c>
      <c r="F169" s="34">
        <f ca="1">IFERROR(VLOOKUP($A169,Lookup2013,53,FALSE),0)</f>
        <v>3585.920000000001</v>
      </c>
      <c r="G169" s="35">
        <f ca="1">IFERROR(VLOOKUP($A169,Lookup2013,54,FALSE),0)</f>
        <v>179.3</v>
      </c>
      <c r="H169" s="35">
        <f ca="1">IFERROR(VLOOKUP($A169,Lookup2013,55,FALSE),0)</f>
        <v>779.25</v>
      </c>
      <c r="I169" s="36">
        <f ca="1">IFERROR(VLOOKUP($A169,Lookup2013,56,FALSE),0)</f>
        <v>4544.4700000000012</v>
      </c>
      <c r="J169" s="34">
        <f ca="1">IFERROR(VLOOKUP($A169,Lookup2012,53,FALSE),0)</f>
        <v>50269.59</v>
      </c>
      <c r="K169" s="35">
        <f ca="1">IFERROR(VLOOKUP($A169,Lookup2012,54,FALSE),0)</f>
        <v>2513.4900000000002</v>
      </c>
      <c r="L169" s="35">
        <f ca="1">IFERROR(VLOOKUP($A169,Lookup2012,55,FALSE),0)</f>
        <v>11364.939999999999</v>
      </c>
      <c r="M169" s="36">
        <f ca="1">IFERROR(VLOOKUP($A169,Lookup2012,56,FALSE),0)</f>
        <v>64148.02</v>
      </c>
      <c r="N169" s="34">
        <f ca="1">IFERROR(VLOOKUP($A169,Lookup2011,53,FALSE),0)</f>
        <v>3846.6</v>
      </c>
      <c r="O169" s="35">
        <f ca="1">IFERROR(VLOOKUP($A169,Lookup2011,54,FALSE),0)</f>
        <v>192.33</v>
      </c>
      <c r="P169" s="35">
        <f ca="1">IFERROR(VLOOKUP($A169,Lookup2011,55,FALSE),0)</f>
        <v>986.62999999999988</v>
      </c>
      <c r="Q169" s="36">
        <f ca="1">IFERROR(VLOOKUP($A169,Lookup2011,56,FALSE),0)</f>
        <v>5025.5600000000004</v>
      </c>
      <c r="R169" s="34">
        <f ca="1">IFERROR(VLOOKUP($A169,Lookup2010,53,FALSE),0)</f>
        <v>4192.010000000002</v>
      </c>
      <c r="S169" s="35">
        <f ca="1">IFERROR(VLOOKUP($A169,Lookup2010,54,FALSE),0)</f>
        <v>209.61000000000004</v>
      </c>
      <c r="T169" s="35">
        <f ca="1">IFERROR(VLOOKUP($A169,Lookup2010,55,FALSE),0)</f>
        <v>1229.58</v>
      </c>
      <c r="U169" s="36">
        <f ca="1">IFERROR(VLOOKUP($A169,Lookup2010,56,FALSE),0)</f>
        <v>5631.2000000000016</v>
      </c>
      <c r="V169" s="34">
        <f t="shared" ref="V169:Y170" ca="1" si="139">F169+J169+N169+R169</f>
        <v>61894.119999999995</v>
      </c>
      <c r="W169" s="35">
        <f t="shared" ca="1" si="139"/>
        <v>3094.7300000000005</v>
      </c>
      <c r="X169" s="35">
        <f t="shared" ca="1" si="139"/>
        <v>14360.399999999998</v>
      </c>
      <c r="Y169" s="36">
        <f t="shared" ca="1" si="139"/>
        <v>79349.249999999985</v>
      </c>
    </row>
    <row r="170" spans="1:25" outlineLevel="2" x14ac:dyDescent="0.25">
      <c r="A170" t="s">
        <v>367</v>
      </c>
      <c r="B170" t="str">
        <f ca="1">VLOOKUP($A170,IndexLookup,2,FALSE)</f>
        <v>SCL</v>
      </c>
      <c r="C170" t="str">
        <f ca="1">VLOOKUP($B170,ParticipantLookup,2,FALSE)</f>
        <v>Syncrude Canada Ltd.</v>
      </c>
      <c r="D170" t="str">
        <f ca="1">VLOOKUP($A170,IndexLookup,3,FALSE)</f>
        <v>SCL1</v>
      </c>
      <c r="E170" t="str">
        <f ca="1">VLOOKUP($D170,FacilityLookup,2,FALSE)</f>
        <v>Syncrude Industrial System</v>
      </c>
      <c r="F170" s="34">
        <f ca="1">IFERROR(VLOOKUP($A170,Lookup2013,53,FALSE),0)</f>
        <v>689389.61999999988</v>
      </c>
      <c r="G170" s="35">
        <f ca="1">IFERROR(VLOOKUP($A170,Lookup2013,54,FALSE),0)</f>
        <v>34469.5</v>
      </c>
      <c r="H170" s="35">
        <f ca="1">IFERROR(VLOOKUP($A170,Lookup2013,55,FALSE),0)</f>
        <v>138378.94999999998</v>
      </c>
      <c r="I170" s="36">
        <f ca="1">IFERROR(VLOOKUP($A170,Lookup2013,56,FALSE),0)</f>
        <v>862238.06999999983</v>
      </c>
      <c r="J170" s="34">
        <f ca="1">IFERROR(VLOOKUP($A170,Lookup2012,53,FALSE),0)</f>
        <v>387529.49000000005</v>
      </c>
      <c r="K170" s="35">
        <f ca="1">IFERROR(VLOOKUP($A170,Lookup2012,54,FALSE),0)</f>
        <v>19376.480000000003</v>
      </c>
      <c r="L170" s="35">
        <f ca="1">IFERROR(VLOOKUP($A170,Lookup2012,55,FALSE),0)</f>
        <v>91991.81</v>
      </c>
      <c r="M170" s="36">
        <f ca="1">IFERROR(VLOOKUP($A170,Lookup2012,56,FALSE),0)</f>
        <v>498897.77999999997</v>
      </c>
      <c r="N170" s="34">
        <f ca="1">IFERROR(VLOOKUP($A170,Lookup2011,53,FALSE),0)</f>
        <v>-87518.75999999998</v>
      </c>
      <c r="O170" s="35">
        <f ca="1">IFERROR(VLOOKUP($A170,Lookup2011,54,FALSE),0)</f>
        <v>-4375.93</v>
      </c>
      <c r="P170" s="35">
        <f ca="1">IFERROR(VLOOKUP($A170,Lookup2011,55,FALSE),0)</f>
        <v>-22395.11</v>
      </c>
      <c r="Q170" s="36">
        <f ca="1">IFERROR(VLOOKUP($A170,Lookup2011,56,FALSE),0)</f>
        <v>-114289.79999999997</v>
      </c>
      <c r="R170" s="34">
        <f ca="1">IFERROR(VLOOKUP($A170,Lookup2010,53,FALSE),0)</f>
        <v>207464.41999999998</v>
      </c>
      <c r="S170" s="35">
        <f ca="1">IFERROR(VLOOKUP($A170,Lookup2010,54,FALSE),0)</f>
        <v>10373.210000000001</v>
      </c>
      <c r="T170" s="35">
        <f ca="1">IFERROR(VLOOKUP($A170,Lookup2010,55,FALSE),0)</f>
        <v>59177.229999999996</v>
      </c>
      <c r="U170" s="36">
        <f ca="1">IFERROR(VLOOKUP($A170,Lookup2010,56,FALSE),0)</f>
        <v>277014.86</v>
      </c>
      <c r="V170" s="34">
        <f t="shared" ca="1" si="139"/>
        <v>1196864.7699999998</v>
      </c>
      <c r="W170" s="35">
        <f t="shared" ca="1" si="139"/>
        <v>59843.26</v>
      </c>
      <c r="X170" s="35">
        <f t="shared" ca="1" si="139"/>
        <v>267152.87999999995</v>
      </c>
      <c r="Y170" s="36">
        <f t="shared" ca="1" si="139"/>
        <v>1523860.9099999997</v>
      </c>
    </row>
    <row r="171" spans="1:25" outlineLevel="1" x14ac:dyDescent="0.25">
      <c r="C171" s="2" t="s">
        <v>782</v>
      </c>
      <c r="F171" s="34">
        <f t="shared" ref="F171:Y171" ca="1" si="140">SUBTOTAL(9,F169:F170)</f>
        <v>692975.53999999992</v>
      </c>
      <c r="G171" s="35">
        <f t="shared" ca="1" si="140"/>
        <v>34648.800000000003</v>
      </c>
      <c r="H171" s="35">
        <f t="shared" ca="1" si="140"/>
        <v>139158.19999999998</v>
      </c>
      <c r="I171" s="36">
        <f t="shared" ca="1" si="140"/>
        <v>866782.5399999998</v>
      </c>
      <c r="J171" s="34">
        <f t="shared" ca="1" si="140"/>
        <v>437799.08000000007</v>
      </c>
      <c r="K171" s="35">
        <f t="shared" ca="1" si="140"/>
        <v>21889.970000000005</v>
      </c>
      <c r="L171" s="35">
        <f t="shared" ca="1" si="140"/>
        <v>103356.75</v>
      </c>
      <c r="M171" s="36">
        <f t="shared" ca="1" si="140"/>
        <v>563045.79999999993</v>
      </c>
      <c r="N171" s="34">
        <f t="shared" ca="1" si="140"/>
        <v>-83672.159999999974</v>
      </c>
      <c r="O171" s="35">
        <f t="shared" ca="1" si="140"/>
        <v>-4183.6000000000004</v>
      </c>
      <c r="P171" s="35">
        <f t="shared" ca="1" si="140"/>
        <v>-21408.48</v>
      </c>
      <c r="Q171" s="36">
        <f t="shared" ca="1" si="140"/>
        <v>-109264.23999999998</v>
      </c>
      <c r="R171" s="34">
        <f t="shared" ca="1" si="140"/>
        <v>211656.43</v>
      </c>
      <c r="S171" s="35">
        <f t="shared" ca="1" si="140"/>
        <v>10582.820000000002</v>
      </c>
      <c r="T171" s="35">
        <f t="shared" ca="1" si="140"/>
        <v>60406.81</v>
      </c>
      <c r="U171" s="36">
        <f t="shared" ca="1" si="140"/>
        <v>282646.06</v>
      </c>
      <c r="V171" s="34">
        <f t="shared" ca="1" si="140"/>
        <v>1258758.8899999997</v>
      </c>
      <c r="W171" s="35">
        <f t="shared" ca="1" si="140"/>
        <v>62937.990000000005</v>
      </c>
      <c r="X171" s="35">
        <f t="shared" ca="1" si="140"/>
        <v>281513.27999999997</v>
      </c>
      <c r="Y171" s="36">
        <f t="shared" ca="1" si="140"/>
        <v>1603210.1599999997</v>
      </c>
    </row>
    <row r="172" spans="1:25" outlineLevel="2" x14ac:dyDescent="0.25">
      <c r="A172" t="s">
        <v>337</v>
      </c>
      <c r="B172" t="str">
        <f ca="1">VLOOKUP($A172,IndexLookup,2,FALSE)</f>
        <v>MANH</v>
      </c>
      <c r="C172" t="str">
        <f ca="1">VLOOKUP($B172,ParticipantLookup,2,FALSE)</f>
        <v>The Manitoba Hydro-Electric Board</v>
      </c>
      <c r="D172" t="str">
        <f ca="1">VLOOKUP($A172,IndexLookup,3,FALSE)</f>
        <v>SPCIMP</v>
      </c>
      <c r="E172" t="str">
        <f ca="1">VLOOKUP($D172,FacilityLookup,2,FALSE)</f>
        <v>Alberta-Saskatchewan Intertie - Import</v>
      </c>
      <c r="F172" s="34">
        <f ca="1">IFERROR(VLOOKUP($A172,Lookup2013,53,FALSE),0)</f>
        <v>14750.110000000002</v>
      </c>
      <c r="G172" s="35">
        <f ca="1">IFERROR(VLOOKUP($A172,Lookup2013,54,FALSE),0)</f>
        <v>737.49</v>
      </c>
      <c r="H172" s="35">
        <f ca="1">IFERROR(VLOOKUP($A172,Lookup2013,55,FALSE),0)</f>
        <v>2979.29</v>
      </c>
      <c r="I172" s="36">
        <f ca="1">IFERROR(VLOOKUP($A172,Lookup2013,56,FALSE),0)</f>
        <v>18466.89</v>
      </c>
      <c r="J172" s="34">
        <f ca="1">IFERROR(VLOOKUP($A172,Lookup2012,53,FALSE),0)</f>
        <v>-30.509999999999536</v>
      </c>
      <c r="K172" s="35">
        <f ca="1">IFERROR(VLOOKUP($A172,Lookup2012,54,FALSE),0)</f>
        <v>-1.529999999999994</v>
      </c>
      <c r="L172" s="35">
        <f ca="1">IFERROR(VLOOKUP($A172,Lookup2012,55,FALSE),0)</f>
        <v>-25.199999999999989</v>
      </c>
      <c r="M172" s="36">
        <f ca="1">IFERROR(VLOOKUP($A172,Lookup2012,56,FALSE),0)</f>
        <v>-57.239999999999441</v>
      </c>
      <c r="N172" s="34">
        <f ca="1">IFERROR(VLOOKUP($A172,Lookup2011,53,FALSE),0)</f>
        <v>45666.84</v>
      </c>
      <c r="O172" s="35">
        <f ca="1">IFERROR(VLOOKUP($A172,Lookup2011,54,FALSE),0)</f>
        <v>2283.35</v>
      </c>
      <c r="P172" s="35">
        <f ca="1">IFERROR(VLOOKUP($A172,Lookup2011,55,FALSE),0)</f>
        <v>12043.800000000001</v>
      </c>
      <c r="Q172" s="36">
        <f ca="1">IFERROR(VLOOKUP($A172,Lookup2011,56,FALSE),0)</f>
        <v>59993.99</v>
      </c>
      <c r="R172" s="34">
        <f ca="1">IFERROR(VLOOKUP($A172,Lookup2010,53,FALSE),0)</f>
        <v>-25040.510000000002</v>
      </c>
      <c r="S172" s="35">
        <f ca="1">IFERROR(VLOOKUP($A172,Lookup2010,54,FALSE),0)</f>
        <v>-1252.0199999999998</v>
      </c>
      <c r="T172" s="35">
        <f ca="1">IFERROR(VLOOKUP($A172,Lookup2010,55,FALSE),0)</f>
        <v>-7121.5999999999995</v>
      </c>
      <c r="U172" s="36">
        <f ca="1">IFERROR(VLOOKUP($A172,Lookup2010,56,FALSE),0)</f>
        <v>-33414.130000000005</v>
      </c>
      <c r="V172" s="34">
        <f ca="1">F172+J172+N172+R172</f>
        <v>35345.93</v>
      </c>
      <c r="W172" s="35">
        <f ca="1">G172+K172+O172+S172</f>
        <v>1767.2900000000002</v>
      </c>
      <c r="X172" s="35">
        <f ca="1">H172+L172+P172+T172</f>
        <v>7876.2900000000018</v>
      </c>
      <c r="Y172" s="36">
        <f ca="1">I172+M172+Q172+U172</f>
        <v>44989.509999999995</v>
      </c>
    </row>
    <row r="173" spans="1:25" outlineLevel="1" x14ac:dyDescent="0.25">
      <c r="C173" s="2" t="s">
        <v>783</v>
      </c>
      <c r="F173" s="34">
        <f t="shared" ref="F173:Y173" ca="1" si="141">SUBTOTAL(9,F172:F172)</f>
        <v>14750.110000000002</v>
      </c>
      <c r="G173" s="35">
        <f t="shared" ca="1" si="141"/>
        <v>737.49</v>
      </c>
      <c r="H173" s="35">
        <f t="shared" ca="1" si="141"/>
        <v>2979.29</v>
      </c>
      <c r="I173" s="36">
        <f t="shared" ca="1" si="141"/>
        <v>18466.89</v>
      </c>
      <c r="J173" s="34">
        <f t="shared" ca="1" si="141"/>
        <v>-30.509999999999536</v>
      </c>
      <c r="K173" s="35">
        <f t="shared" ca="1" si="141"/>
        <v>-1.529999999999994</v>
      </c>
      <c r="L173" s="35">
        <f t="shared" ca="1" si="141"/>
        <v>-25.199999999999989</v>
      </c>
      <c r="M173" s="36">
        <f t="shared" ca="1" si="141"/>
        <v>-57.239999999999441</v>
      </c>
      <c r="N173" s="34">
        <f t="shared" ca="1" si="141"/>
        <v>45666.84</v>
      </c>
      <c r="O173" s="35">
        <f t="shared" ca="1" si="141"/>
        <v>2283.35</v>
      </c>
      <c r="P173" s="35">
        <f t="shared" ca="1" si="141"/>
        <v>12043.800000000001</v>
      </c>
      <c r="Q173" s="36">
        <f t="shared" ca="1" si="141"/>
        <v>59993.99</v>
      </c>
      <c r="R173" s="34">
        <f t="shared" ca="1" si="141"/>
        <v>-25040.510000000002</v>
      </c>
      <c r="S173" s="35">
        <f t="shared" ca="1" si="141"/>
        <v>-1252.0199999999998</v>
      </c>
      <c r="T173" s="35">
        <f t="shared" ca="1" si="141"/>
        <v>-7121.5999999999995</v>
      </c>
      <c r="U173" s="36">
        <f t="shared" ca="1" si="141"/>
        <v>-33414.130000000005</v>
      </c>
      <c r="V173" s="34">
        <f t="shared" ca="1" si="141"/>
        <v>35345.93</v>
      </c>
      <c r="W173" s="35">
        <f t="shared" ca="1" si="141"/>
        <v>1767.2900000000002</v>
      </c>
      <c r="X173" s="35">
        <f t="shared" ca="1" si="141"/>
        <v>7876.2900000000018</v>
      </c>
      <c r="Y173" s="36">
        <f t="shared" ca="1" si="141"/>
        <v>44989.509999999995</v>
      </c>
    </row>
    <row r="174" spans="1:25" outlineLevel="2" x14ac:dyDescent="0.25">
      <c r="A174" t="s">
        <v>267</v>
      </c>
      <c r="B174" t="str">
        <f ca="1">VLOOKUP($A174,IndexLookup,2,FALSE)</f>
        <v>VQW</v>
      </c>
      <c r="C174" t="str">
        <f ca="1">VLOOKUP($B174,ParticipantLookup,2,FALSE)</f>
        <v>TransAlta Corporation</v>
      </c>
      <c r="D174" t="str">
        <f ca="1">VLOOKUP($A174,IndexLookup,3,FALSE)</f>
        <v>ARD1</v>
      </c>
      <c r="E174" t="str">
        <f ca="1">VLOOKUP($D174,FacilityLookup,2,FALSE)</f>
        <v>Ardenville Wind Facility</v>
      </c>
      <c r="F174" s="34">
        <f ca="1">IFERROR(VLOOKUP($A174,Lookup2013,53,FALSE),0)</f>
        <v>150328.46000000002</v>
      </c>
      <c r="G174" s="35">
        <f ca="1">IFERROR(VLOOKUP($A174,Lookup2013,54,FALSE),0)</f>
        <v>7516.4299999999994</v>
      </c>
      <c r="H174" s="35">
        <f ca="1">IFERROR(VLOOKUP($A174,Lookup2013,55,FALSE),0)</f>
        <v>30894.890000000003</v>
      </c>
      <c r="I174" s="36">
        <f ca="1">IFERROR(VLOOKUP($A174,Lookup2013,56,FALSE),0)</f>
        <v>188739.78000000003</v>
      </c>
      <c r="J174" s="34">
        <f ca="1">IFERROR(VLOOKUP($A174,Lookup2012,53,FALSE),0)</f>
        <v>240299.34000000003</v>
      </c>
      <c r="K174" s="35">
        <f ca="1">IFERROR(VLOOKUP($A174,Lookup2012,54,FALSE),0)</f>
        <v>12014.970000000001</v>
      </c>
      <c r="L174" s="35">
        <f ca="1">IFERROR(VLOOKUP($A174,Lookup2012,55,FALSE),0)</f>
        <v>55301.98</v>
      </c>
      <c r="M174" s="36">
        <f ca="1">IFERROR(VLOOKUP($A174,Lookup2012,56,FALSE),0)</f>
        <v>307616.29000000004</v>
      </c>
      <c r="N174" s="34">
        <f ca="1">IFERROR(VLOOKUP($A174,Lookup2011,53,FALSE),0)</f>
        <v>411270.73</v>
      </c>
      <c r="O174" s="35">
        <f ca="1">IFERROR(VLOOKUP($A174,Lookup2011,54,FALSE),0)</f>
        <v>20563.54</v>
      </c>
      <c r="P174" s="35">
        <f ca="1">IFERROR(VLOOKUP($A174,Lookup2011,55,FALSE),0)</f>
        <v>105982.57999999999</v>
      </c>
      <c r="Q174" s="36">
        <f ca="1">IFERROR(VLOOKUP($A174,Lookup2011,56,FALSE),0)</f>
        <v>537816.85</v>
      </c>
      <c r="R174" s="34">
        <f ca="1">IFERROR(VLOOKUP($A174,Lookup2010,53,FALSE),0)</f>
        <v>17914.640000000003</v>
      </c>
      <c r="S174" s="35">
        <f ca="1">IFERROR(VLOOKUP($A174,Lookup2010,54,FALSE),0)</f>
        <v>895.73</v>
      </c>
      <c r="T174" s="35">
        <f ca="1">IFERROR(VLOOKUP($A174,Lookup2010,55,FALSE),0)</f>
        <v>4929.9399999999996</v>
      </c>
      <c r="U174" s="36">
        <f ca="1">IFERROR(VLOOKUP($A174,Lookup2010,56,FALSE),0)</f>
        <v>23740.31</v>
      </c>
      <c r="V174" s="34">
        <f t="shared" ref="V174:Y178" ca="1" si="142">F174+J174+N174+R174</f>
        <v>819813.17</v>
      </c>
      <c r="W174" s="35">
        <f t="shared" ca="1" si="142"/>
        <v>40990.670000000006</v>
      </c>
      <c r="X174" s="35">
        <f t="shared" ca="1" si="142"/>
        <v>197109.39</v>
      </c>
      <c r="Y174" s="36">
        <f t="shared" ca="1" si="142"/>
        <v>1057913.23</v>
      </c>
    </row>
    <row r="175" spans="1:25" outlineLevel="2" x14ac:dyDescent="0.25">
      <c r="A175" t="s">
        <v>279</v>
      </c>
      <c r="B175" t="str">
        <f ca="1">VLOOKUP($A175,IndexLookup,2,FALSE)</f>
        <v>VQW</v>
      </c>
      <c r="C175" t="str">
        <f ca="1">VLOOKUP($B175,ParticipantLookup,2,FALSE)</f>
        <v>TransAlta Corporation</v>
      </c>
      <c r="D175" t="str">
        <f ca="1">VLOOKUP($A175,IndexLookup,3,FALSE)</f>
        <v>BTR1</v>
      </c>
      <c r="E175" t="str">
        <f ca="1">VLOOKUP($D175,FacilityLookup,2,FALSE)</f>
        <v>Blue Trail Wind Facility</v>
      </c>
      <c r="F175" s="34">
        <f ca="1">IFERROR(VLOOKUP($A175,Lookup2013,53,FALSE),0)</f>
        <v>130020.43999999997</v>
      </c>
      <c r="G175" s="35">
        <f ca="1">IFERROR(VLOOKUP($A175,Lookup2013,54,FALSE),0)</f>
        <v>6501.0199999999995</v>
      </c>
      <c r="H175" s="35">
        <f ca="1">IFERROR(VLOOKUP($A175,Lookup2013,55,FALSE),0)</f>
        <v>26682.79</v>
      </c>
      <c r="I175" s="36">
        <f ca="1">IFERROR(VLOOKUP($A175,Lookup2013,56,FALSE),0)</f>
        <v>163204.24999999997</v>
      </c>
      <c r="J175" s="34">
        <f ca="1">IFERROR(VLOOKUP($A175,Lookup2012,53,FALSE),0)</f>
        <v>219742.83</v>
      </c>
      <c r="K175" s="35">
        <f ca="1">IFERROR(VLOOKUP($A175,Lookup2012,54,FALSE),0)</f>
        <v>10987.16</v>
      </c>
      <c r="L175" s="35">
        <f ca="1">IFERROR(VLOOKUP($A175,Lookup2012,55,FALSE),0)</f>
        <v>50586.42</v>
      </c>
      <c r="M175" s="36">
        <f ca="1">IFERROR(VLOOKUP($A175,Lookup2012,56,FALSE),0)</f>
        <v>281316.40999999997</v>
      </c>
      <c r="N175" s="34">
        <f ca="1">IFERROR(VLOOKUP($A175,Lookup2011,53,FALSE),0)</f>
        <v>366310.92000000004</v>
      </c>
      <c r="O175" s="35">
        <f ca="1">IFERROR(VLOOKUP($A175,Lookup2011,54,FALSE),0)</f>
        <v>18315.54</v>
      </c>
      <c r="P175" s="35">
        <f ca="1">IFERROR(VLOOKUP($A175,Lookup2011,55,FALSE),0)</f>
        <v>94572.860000000015</v>
      </c>
      <c r="Q175" s="36">
        <f ca="1">IFERROR(VLOOKUP($A175,Lookup2011,56,FALSE),0)</f>
        <v>479199.31999999995</v>
      </c>
      <c r="R175" s="34">
        <f ca="1">IFERROR(VLOOKUP($A175,Lookup2010,53,FALSE),0)</f>
        <v>-38623.550000000003</v>
      </c>
      <c r="S175" s="35">
        <f ca="1">IFERROR(VLOOKUP($A175,Lookup2010,54,FALSE),0)</f>
        <v>-1931.17</v>
      </c>
      <c r="T175" s="35">
        <f ca="1">IFERROR(VLOOKUP($A175,Lookup2010,55,FALSE),0)</f>
        <v>-10932.469999999998</v>
      </c>
      <c r="U175" s="36">
        <f ca="1">IFERROR(VLOOKUP($A175,Lookup2010,56,FALSE),0)</f>
        <v>-51487.19</v>
      </c>
      <c r="V175" s="34">
        <f t="shared" ca="1" si="142"/>
        <v>677450.6399999999</v>
      </c>
      <c r="W175" s="35">
        <f t="shared" ca="1" si="142"/>
        <v>33872.550000000003</v>
      </c>
      <c r="X175" s="35">
        <f t="shared" ca="1" si="142"/>
        <v>160909.6</v>
      </c>
      <c r="Y175" s="36">
        <f t="shared" ca="1" si="142"/>
        <v>872232.7899999998</v>
      </c>
    </row>
    <row r="176" spans="1:25" outlineLevel="2" x14ac:dyDescent="0.25">
      <c r="A176" t="s">
        <v>285</v>
      </c>
      <c r="B176" t="str">
        <f ca="1">VLOOKUP($A176,IndexLookup,2,FALSE)</f>
        <v>VQW</v>
      </c>
      <c r="C176" t="str">
        <f ca="1">VLOOKUP($B176,ParticipantLookup,2,FALSE)</f>
        <v>TransAlta Corporation</v>
      </c>
      <c r="D176" t="str">
        <f ca="1">VLOOKUP($A176,IndexLookup,3,FALSE)</f>
        <v>CR1</v>
      </c>
      <c r="E176" t="str">
        <f ca="1">VLOOKUP($D176,FacilityLookup,2,FALSE)</f>
        <v>Castle River #1 Wind Facility</v>
      </c>
      <c r="F176" s="34">
        <f ca="1">IFERROR(VLOOKUP($A176,Lookup2013,53,FALSE),0)</f>
        <v>29049.270000000004</v>
      </c>
      <c r="G176" s="35">
        <f ca="1">IFERROR(VLOOKUP($A176,Lookup2013,54,FALSE),0)</f>
        <v>1452.47</v>
      </c>
      <c r="H176" s="35">
        <f ca="1">IFERROR(VLOOKUP($A176,Lookup2013,55,FALSE),0)</f>
        <v>5913.73</v>
      </c>
      <c r="I176" s="36">
        <f ca="1">IFERROR(VLOOKUP($A176,Lookup2013,56,FALSE),0)</f>
        <v>36415.47</v>
      </c>
      <c r="J176" s="34">
        <f ca="1">IFERROR(VLOOKUP($A176,Lookup2012,53,FALSE),0)</f>
        <v>115575.5</v>
      </c>
      <c r="K176" s="35">
        <f ca="1">IFERROR(VLOOKUP($A176,Lookup2012,54,FALSE),0)</f>
        <v>5778.7800000000007</v>
      </c>
      <c r="L176" s="35">
        <f ca="1">IFERROR(VLOOKUP($A176,Lookup2012,55,FALSE),0)</f>
        <v>26618.29</v>
      </c>
      <c r="M176" s="36">
        <f ca="1">IFERROR(VLOOKUP($A176,Lookup2012,56,FALSE),0)</f>
        <v>147972.57</v>
      </c>
      <c r="N176" s="34">
        <f ca="1">IFERROR(VLOOKUP($A176,Lookup2011,53,FALSE),0)</f>
        <v>189562.00000000003</v>
      </c>
      <c r="O176" s="35">
        <f ca="1">IFERROR(VLOOKUP($A176,Lookup2011,54,FALSE),0)</f>
        <v>9478.11</v>
      </c>
      <c r="P176" s="35">
        <f ca="1">IFERROR(VLOOKUP($A176,Lookup2011,55,FALSE),0)</f>
        <v>49040.770000000004</v>
      </c>
      <c r="Q176" s="36">
        <f ca="1">IFERROR(VLOOKUP($A176,Lookup2011,56,FALSE),0)</f>
        <v>248080.87999999998</v>
      </c>
      <c r="R176" s="34">
        <f ca="1">IFERROR(VLOOKUP($A176,Lookup2010,53,FALSE),0)</f>
        <v>-4523.0999999999995</v>
      </c>
      <c r="S176" s="35">
        <f ca="1">IFERROR(VLOOKUP($A176,Lookup2010,54,FALSE),0)</f>
        <v>-226.16</v>
      </c>
      <c r="T176" s="35">
        <f ca="1">IFERROR(VLOOKUP($A176,Lookup2010,55,FALSE),0)</f>
        <v>-1229.8600000000001</v>
      </c>
      <c r="U176" s="36">
        <f ca="1">IFERROR(VLOOKUP($A176,Lookup2010,56,FALSE),0)</f>
        <v>-5979.119999999999</v>
      </c>
      <c r="V176" s="34">
        <f t="shared" ca="1" si="142"/>
        <v>329663.67000000004</v>
      </c>
      <c r="W176" s="35">
        <f t="shared" ca="1" si="142"/>
        <v>16483.2</v>
      </c>
      <c r="X176" s="35">
        <f t="shared" ca="1" si="142"/>
        <v>80342.930000000008</v>
      </c>
      <c r="Y176" s="36">
        <f t="shared" ca="1" si="142"/>
        <v>426489.8</v>
      </c>
    </row>
    <row r="177" spans="1:25" outlineLevel="2" x14ac:dyDescent="0.25">
      <c r="A177" t="s">
        <v>326</v>
      </c>
      <c r="B177" t="str">
        <f ca="1">VLOOKUP($A177,IndexLookup,2,FALSE)</f>
        <v>VQW</v>
      </c>
      <c r="C177" t="str">
        <f ca="1">VLOOKUP($B177,ParticipantLookup,2,FALSE)</f>
        <v>TransAlta Corporation</v>
      </c>
      <c r="D177" t="str">
        <f ca="1">VLOOKUP($A177,IndexLookup,3,FALSE)</f>
        <v>IEW1</v>
      </c>
      <c r="E177" t="str">
        <f ca="1">VLOOKUP($D177,FacilityLookup,2,FALSE)</f>
        <v>Summerview 1 Wind Facility</v>
      </c>
      <c r="F177" s="34">
        <f ca="1">IFERROR(VLOOKUP($A177,Lookup2013,53,FALSE),0)</f>
        <v>155590.64000000001</v>
      </c>
      <c r="G177" s="35">
        <f ca="1">IFERROR(VLOOKUP($A177,Lookup2013,54,FALSE),0)</f>
        <v>7779.5399999999991</v>
      </c>
      <c r="H177" s="35">
        <f ca="1">IFERROR(VLOOKUP($A177,Lookup2013,55,FALSE),0)</f>
        <v>31974.989999999998</v>
      </c>
      <c r="I177" s="36">
        <f ca="1">IFERROR(VLOOKUP($A177,Lookup2013,56,FALSE),0)</f>
        <v>195345.16999999998</v>
      </c>
      <c r="J177" s="34">
        <f ca="1">IFERROR(VLOOKUP($A177,Lookup2012,53,FALSE),0)</f>
        <v>256205.1</v>
      </c>
      <c r="K177" s="35">
        <f ca="1">IFERROR(VLOOKUP($A177,Lookup2012,54,FALSE),0)</f>
        <v>12810.26</v>
      </c>
      <c r="L177" s="35">
        <f ca="1">IFERROR(VLOOKUP($A177,Lookup2012,55,FALSE),0)</f>
        <v>59038.48000000001</v>
      </c>
      <c r="M177" s="36">
        <f ca="1">IFERROR(VLOOKUP($A177,Lookup2012,56,FALSE),0)</f>
        <v>328053.83999999997</v>
      </c>
      <c r="N177" s="34">
        <f ca="1">IFERROR(VLOOKUP($A177,Lookup2011,53,FALSE),0)</f>
        <v>485717.77999999997</v>
      </c>
      <c r="O177" s="35">
        <f ca="1">IFERROR(VLOOKUP($A177,Lookup2011,54,FALSE),0)</f>
        <v>24285.88</v>
      </c>
      <c r="P177" s="35">
        <f ca="1">IFERROR(VLOOKUP($A177,Lookup2011,55,FALSE),0)</f>
        <v>125180.02000000003</v>
      </c>
      <c r="Q177" s="36">
        <f ca="1">IFERROR(VLOOKUP($A177,Lookup2011,56,FALSE),0)</f>
        <v>635183.68000000005</v>
      </c>
      <c r="R177" s="34">
        <f ca="1">IFERROR(VLOOKUP($A177,Lookup2010,53,FALSE),0)</f>
        <v>25525.720000000005</v>
      </c>
      <c r="S177" s="35">
        <f ca="1">IFERROR(VLOOKUP($A177,Lookup2010,54,FALSE),0)</f>
        <v>1276.28</v>
      </c>
      <c r="T177" s="35">
        <f ca="1">IFERROR(VLOOKUP($A177,Lookup2010,55,FALSE),0)</f>
        <v>7428.36</v>
      </c>
      <c r="U177" s="36">
        <f ca="1">IFERROR(VLOOKUP($A177,Lookup2010,56,FALSE),0)</f>
        <v>34230.360000000008</v>
      </c>
      <c r="V177" s="34">
        <f t="shared" ca="1" si="142"/>
        <v>923039.24</v>
      </c>
      <c r="W177" s="35">
        <f t="shared" ca="1" si="142"/>
        <v>46151.96</v>
      </c>
      <c r="X177" s="35">
        <f t="shared" ca="1" si="142"/>
        <v>223621.85000000003</v>
      </c>
      <c r="Y177" s="36">
        <f t="shared" ca="1" si="142"/>
        <v>1192813.05</v>
      </c>
    </row>
    <row r="178" spans="1:25" outlineLevel="2" x14ac:dyDescent="0.25">
      <c r="A178" t="s">
        <v>327</v>
      </c>
      <c r="B178" t="str">
        <f ca="1">VLOOKUP($A178,IndexLookup,2,FALSE)</f>
        <v>VQW</v>
      </c>
      <c r="C178" t="str">
        <f ca="1">VLOOKUP($B178,ParticipantLookup,2,FALSE)</f>
        <v>TransAlta Corporation</v>
      </c>
      <c r="D178" t="str">
        <f ca="1">VLOOKUP($A178,IndexLookup,3,FALSE)</f>
        <v>IEW2</v>
      </c>
      <c r="E178" t="str">
        <f ca="1">VLOOKUP($D178,FacilityLookup,2,FALSE)</f>
        <v>Summerview 2 Wind Facility</v>
      </c>
      <c r="F178" s="34">
        <f ca="1">IFERROR(VLOOKUP($A178,Lookup2013,53,FALSE),0)</f>
        <v>159495.53</v>
      </c>
      <c r="G178" s="35">
        <f ca="1">IFERROR(VLOOKUP($A178,Lookup2013,54,FALSE),0)</f>
        <v>7974.7799999999988</v>
      </c>
      <c r="H178" s="35">
        <f ca="1">IFERROR(VLOOKUP($A178,Lookup2013,55,FALSE),0)</f>
        <v>32802.339999999997</v>
      </c>
      <c r="I178" s="36">
        <f ca="1">IFERROR(VLOOKUP($A178,Lookup2013,56,FALSE),0)</f>
        <v>200272.64999999997</v>
      </c>
      <c r="J178" s="34">
        <f ca="1">IFERROR(VLOOKUP($A178,Lookup2012,53,FALSE),0)</f>
        <v>253624.87</v>
      </c>
      <c r="K178" s="35">
        <f ca="1">IFERROR(VLOOKUP($A178,Lookup2012,54,FALSE),0)</f>
        <v>12681.24</v>
      </c>
      <c r="L178" s="35">
        <f ca="1">IFERROR(VLOOKUP($A178,Lookup2012,55,FALSE),0)</f>
        <v>58463.359999999986</v>
      </c>
      <c r="M178" s="36">
        <f ca="1">IFERROR(VLOOKUP($A178,Lookup2012,56,FALSE),0)</f>
        <v>324769.46999999997</v>
      </c>
      <c r="N178" s="34">
        <f ca="1">IFERROR(VLOOKUP($A178,Lookup2011,53,FALSE),0)</f>
        <v>453088.16</v>
      </c>
      <c r="O178" s="35">
        <f ca="1">IFERROR(VLOOKUP($A178,Lookup2011,54,FALSE),0)</f>
        <v>22654.400000000001</v>
      </c>
      <c r="P178" s="35">
        <f ca="1">IFERROR(VLOOKUP($A178,Lookup2011,55,FALSE),0)</f>
        <v>116882.87000000001</v>
      </c>
      <c r="Q178" s="36">
        <f ca="1">IFERROR(VLOOKUP($A178,Lookup2011,56,FALSE),0)</f>
        <v>592625.42999999993</v>
      </c>
      <c r="R178" s="34">
        <f ca="1">IFERROR(VLOOKUP($A178,Lookup2010,53,FALSE),0)</f>
        <v>53561.29</v>
      </c>
      <c r="S178" s="35">
        <f ca="1">IFERROR(VLOOKUP($A178,Lookup2010,54,FALSE),0)</f>
        <v>2678.0699999999997</v>
      </c>
      <c r="T178" s="35">
        <f ca="1">IFERROR(VLOOKUP($A178,Lookup2010,55,FALSE),0)</f>
        <v>15259.63</v>
      </c>
      <c r="U178" s="36">
        <f ca="1">IFERROR(VLOOKUP($A178,Lookup2010,56,FALSE),0)</f>
        <v>71498.990000000005</v>
      </c>
      <c r="V178" s="34">
        <f t="shared" ca="1" si="142"/>
        <v>919769.85000000009</v>
      </c>
      <c r="W178" s="35">
        <f t="shared" ca="1" si="142"/>
        <v>45988.49</v>
      </c>
      <c r="X178" s="35">
        <f t="shared" ca="1" si="142"/>
        <v>223408.2</v>
      </c>
      <c r="Y178" s="36">
        <f t="shared" ca="1" si="142"/>
        <v>1189166.5399999998</v>
      </c>
    </row>
    <row r="179" spans="1:25" outlineLevel="1" x14ac:dyDescent="0.25">
      <c r="C179" s="2" t="s">
        <v>784</v>
      </c>
      <c r="F179" s="34">
        <f t="shared" ref="F179:Y179" ca="1" si="143">SUBTOTAL(9,F174:F178)</f>
        <v>624484.34000000008</v>
      </c>
      <c r="G179" s="35">
        <f t="shared" ca="1" si="143"/>
        <v>31224.239999999998</v>
      </c>
      <c r="H179" s="35">
        <f t="shared" ca="1" si="143"/>
        <v>128268.73999999999</v>
      </c>
      <c r="I179" s="36">
        <f t="shared" ca="1" si="143"/>
        <v>783977.31999999983</v>
      </c>
      <c r="J179" s="34">
        <f t="shared" ca="1" si="143"/>
        <v>1085447.6400000001</v>
      </c>
      <c r="K179" s="35">
        <f t="shared" ca="1" si="143"/>
        <v>54272.41</v>
      </c>
      <c r="L179" s="35">
        <f t="shared" ca="1" si="143"/>
        <v>250008.53</v>
      </c>
      <c r="M179" s="36">
        <f t="shared" ca="1" si="143"/>
        <v>1389728.5799999998</v>
      </c>
      <c r="N179" s="34">
        <f t="shared" ca="1" si="143"/>
        <v>1905949.5899999999</v>
      </c>
      <c r="O179" s="35">
        <f t="shared" ca="1" si="143"/>
        <v>95297.47</v>
      </c>
      <c r="P179" s="35">
        <f t="shared" ca="1" si="143"/>
        <v>491659.10000000003</v>
      </c>
      <c r="Q179" s="36">
        <f t="shared" ca="1" si="143"/>
        <v>2492906.16</v>
      </c>
      <c r="R179" s="34">
        <f t="shared" ca="1" si="143"/>
        <v>53855.000000000007</v>
      </c>
      <c r="S179" s="35">
        <f t="shared" ca="1" si="143"/>
        <v>2692.7499999999995</v>
      </c>
      <c r="T179" s="35">
        <f t="shared" ca="1" si="143"/>
        <v>15455.600000000002</v>
      </c>
      <c r="U179" s="36">
        <f t="shared" ca="1" si="143"/>
        <v>72003.350000000006</v>
      </c>
      <c r="V179" s="34">
        <f t="shared" ca="1" si="143"/>
        <v>3669736.57</v>
      </c>
      <c r="W179" s="35">
        <f t="shared" ca="1" si="143"/>
        <v>183486.87</v>
      </c>
      <c r="X179" s="35">
        <f t="shared" ca="1" si="143"/>
        <v>885391.97</v>
      </c>
      <c r="Y179" s="36">
        <f t="shared" ca="1" si="143"/>
        <v>4738615.41</v>
      </c>
    </row>
    <row r="180" spans="1:25" outlineLevel="2" x14ac:dyDescent="0.25">
      <c r="A180" t="s">
        <v>403</v>
      </c>
      <c r="B180" t="str">
        <f ca="1">VLOOKUP($A180,IndexLookup,2,FALSE)</f>
        <v>TEN</v>
      </c>
      <c r="C180" t="str">
        <f ca="1">VLOOKUP($B180,ParticipantLookup,2,FALSE)</f>
        <v>TransAlta Energy Marketing Corp.</v>
      </c>
      <c r="D180" t="str">
        <f ca="1">VLOOKUP($A180,IndexLookup,3,FALSE)</f>
        <v>BCHEXP</v>
      </c>
      <c r="E180" t="str">
        <f ca="1">VLOOKUP($D180,FacilityLookup,2,FALSE)</f>
        <v>Alberta-BC Intertie - Export</v>
      </c>
      <c r="F180" s="34">
        <f ca="1">IFERROR(VLOOKUP($A180,Lookup2013,53,FALSE),0)</f>
        <v>146.61999999999998</v>
      </c>
      <c r="G180" s="35">
        <f ca="1">IFERROR(VLOOKUP($A180,Lookup2013,54,FALSE),0)</f>
        <v>7.33</v>
      </c>
      <c r="H180" s="35">
        <f ca="1">IFERROR(VLOOKUP($A180,Lookup2013,55,FALSE),0)</f>
        <v>28.15</v>
      </c>
      <c r="I180" s="36">
        <f ca="1">IFERROR(VLOOKUP($A180,Lookup2013,56,FALSE),0)</f>
        <v>182.1</v>
      </c>
      <c r="J180" s="34">
        <f ca="1">IFERROR(VLOOKUP($A180,Lookup2012,53,FALSE),0)</f>
        <v>-77.289999999999992</v>
      </c>
      <c r="K180" s="35">
        <f ca="1">IFERROR(VLOOKUP($A180,Lookup2012,54,FALSE),0)</f>
        <v>-3.87</v>
      </c>
      <c r="L180" s="35">
        <f ca="1">IFERROR(VLOOKUP($A180,Lookup2012,55,FALSE),0)</f>
        <v>-18.810000000000002</v>
      </c>
      <c r="M180" s="36">
        <f ca="1">IFERROR(VLOOKUP($A180,Lookup2012,56,FALSE),0)</f>
        <v>-99.970000000000013</v>
      </c>
      <c r="N180" s="34">
        <f ca="1">IFERROR(VLOOKUP($A180,Lookup2011,53,FALSE),0)</f>
        <v>25.839999999999669</v>
      </c>
      <c r="O180" s="35">
        <f ca="1">IFERROR(VLOOKUP($A180,Lookup2011,54,FALSE),0)</f>
        <v>1.2900000000000003</v>
      </c>
      <c r="P180" s="35">
        <f ca="1">IFERROR(VLOOKUP($A180,Lookup2011,55,FALSE),0)</f>
        <v>6.6400000000000006</v>
      </c>
      <c r="Q180" s="36">
        <f ca="1">IFERROR(VLOOKUP($A180,Lookup2011,56,FALSE),0)</f>
        <v>33.769999999999669</v>
      </c>
      <c r="R180" s="34">
        <f ca="1">IFERROR(VLOOKUP($A180,Lookup2010,53,FALSE),0)</f>
        <v>-3396.0200000000013</v>
      </c>
      <c r="S180" s="35">
        <f ca="1">IFERROR(VLOOKUP($A180,Lookup2010,54,FALSE),0)</f>
        <v>-169.8</v>
      </c>
      <c r="T180" s="35">
        <f ca="1">IFERROR(VLOOKUP($A180,Lookup2010,55,FALSE),0)</f>
        <v>-919.15000000000009</v>
      </c>
      <c r="U180" s="36">
        <f ca="1">IFERROR(VLOOKUP($A180,Lookup2010,56,FALSE),0)</f>
        <v>-4484.9700000000021</v>
      </c>
      <c r="V180" s="34">
        <f t="shared" ref="V180:Y183" ca="1" si="144">F180+J180+N180+R180</f>
        <v>-3300.8500000000017</v>
      </c>
      <c r="W180" s="35">
        <f t="shared" ca="1" si="144"/>
        <v>-165.05</v>
      </c>
      <c r="X180" s="35">
        <f t="shared" ca="1" si="144"/>
        <v>-903.17000000000007</v>
      </c>
      <c r="Y180" s="36">
        <f t="shared" ca="1" si="144"/>
        <v>-4369.0700000000024</v>
      </c>
    </row>
    <row r="181" spans="1:25" outlineLevel="2" x14ac:dyDescent="0.25">
      <c r="A181" t="s">
        <v>402</v>
      </c>
      <c r="B181" t="str">
        <f ca="1">VLOOKUP($A181,IndexLookup,2,FALSE)</f>
        <v>TEN</v>
      </c>
      <c r="C181" t="str">
        <f ca="1">VLOOKUP($B181,ParticipantLookup,2,FALSE)</f>
        <v>TransAlta Energy Marketing Corp.</v>
      </c>
      <c r="D181" t="str">
        <f ca="1">VLOOKUP($A181,IndexLookup,3,FALSE)</f>
        <v>BCHIMP</v>
      </c>
      <c r="E181" t="str">
        <f ca="1">VLOOKUP($D181,FacilityLookup,2,FALSE)</f>
        <v>Alberta-BC Intertie - Import</v>
      </c>
      <c r="F181" s="34">
        <f ca="1">IFERROR(VLOOKUP($A181,Lookup2013,53,FALSE),0)</f>
        <v>-4160.3500000000004</v>
      </c>
      <c r="G181" s="35">
        <f ca="1">IFERROR(VLOOKUP($A181,Lookup2013,54,FALSE),0)</f>
        <v>-208.03</v>
      </c>
      <c r="H181" s="35">
        <f ca="1">IFERROR(VLOOKUP($A181,Lookup2013,55,FALSE),0)</f>
        <v>-875.36000000000013</v>
      </c>
      <c r="I181" s="36">
        <f ca="1">IFERROR(VLOOKUP($A181,Lookup2013,56,FALSE),0)</f>
        <v>-5243.7400000000007</v>
      </c>
      <c r="J181" s="34">
        <f ca="1">IFERROR(VLOOKUP($A181,Lookup2012,53,FALSE),0)</f>
        <v>-970.9</v>
      </c>
      <c r="K181" s="35">
        <f ca="1">IFERROR(VLOOKUP($A181,Lookup2012,54,FALSE),0)</f>
        <v>-48.55</v>
      </c>
      <c r="L181" s="35">
        <f ca="1">IFERROR(VLOOKUP($A181,Lookup2012,55,FALSE),0)</f>
        <v>-231.06</v>
      </c>
      <c r="M181" s="36">
        <f ca="1">IFERROR(VLOOKUP($A181,Lookup2012,56,FALSE),0)</f>
        <v>-1250.5099999999998</v>
      </c>
      <c r="N181" s="34">
        <f ca="1">IFERROR(VLOOKUP($A181,Lookup2011,53,FALSE),0)</f>
        <v>-172.27999999999952</v>
      </c>
      <c r="O181" s="35">
        <f ca="1">IFERROR(VLOOKUP($A181,Lookup2011,54,FALSE),0)</f>
        <v>-8.6000000000000014</v>
      </c>
      <c r="P181" s="35">
        <f ca="1">IFERROR(VLOOKUP($A181,Lookup2011,55,FALSE),0)</f>
        <v>-25.629999999999995</v>
      </c>
      <c r="Q181" s="36">
        <f ca="1">IFERROR(VLOOKUP($A181,Lookup2011,56,FALSE),0)</f>
        <v>-206.50999999999965</v>
      </c>
      <c r="R181" s="34">
        <f ca="1">IFERROR(VLOOKUP($A181,Lookup2010,53,FALSE),0)</f>
        <v>-36146.729999999996</v>
      </c>
      <c r="S181" s="35">
        <f ca="1">IFERROR(VLOOKUP($A181,Lookup2010,54,FALSE),0)</f>
        <v>-1807.35</v>
      </c>
      <c r="T181" s="35">
        <f ca="1">IFERROR(VLOOKUP($A181,Lookup2010,55,FALSE),0)</f>
        <v>-10342.710000000001</v>
      </c>
      <c r="U181" s="36">
        <f ca="1">IFERROR(VLOOKUP($A181,Lookup2010,56,FALSE),0)</f>
        <v>-48296.789999999994</v>
      </c>
      <c r="V181" s="34">
        <f t="shared" ca="1" si="144"/>
        <v>-41450.259999999995</v>
      </c>
      <c r="W181" s="35">
        <f t="shared" ca="1" si="144"/>
        <v>-2072.5299999999997</v>
      </c>
      <c r="X181" s="35">
        <f t="shared" ca="1" si="144"/>
        <v>-11474.760000000002</v>
      </c>
      <c r="Y181" s="36">
        <f t="shared" ca="1" si="144"/>
        <v>-54997.549999999996</v>
      </c>
    </row>
    <row r="182" spans="1:25" outlineLevel="2" x14ac:dyDescent="0.25">
      <c r="A182" t="s">
        <v>723</v>
      </c>
      <c r="B182" t="str">
        <f ca="1">VLOOKUP($A182,IndexLookup,2,FALSE)</f>
        <v>TEN</v>
      </c>
      <c r="C182" t="str">
        <f ca="1">VLOOKUP($B182,ParticipantLookup,2,FALSE)</f>
        <v>TransAlta Energy Marketing Corp.</v>
      </c>
      <c r="D182" t="str">
        <f ca="1">VLOOKUP($A182,IndexLookup,3,FALSE)</f>
        <v>SPCEXP</v>
      </c>
      <c r="E182" t="str">
        <f ca="1">VLOOKUP($D182,FacilityLookup,2,FALSE)</f>
        <v>Alberta-Saskatchewan Intertie - Export</v>
      </c>
      <c r="F182" s="34">
        <f ca="1">IFERROR(VLOOKUP($A182,Lookup2013,53,FALSE),0)</f>
        <v>0</v>
      </c>
      <c r="G182" s="35">
        <f ca="1">IFERROR(VLOOKUP($A182,Lookup2013,54,FALSE),0)</f>
        <v>0</v>
      </c>
      <c r="H182" s="35">
        <f ca="1">IFERROR(VLOOKUP($A182,Lookup2013,55,FALSE),0)</f>
        <v>0</v>
      </c>
      <c r="I182" s="36">
        <f ca="1">IFERROR(VLOOKUP($A182,Lookup2013,56,FALSE),0)</f>
        <v>0</v>
      </c>
      <c r="J182" s="34">
        <f ca="1">IFERROR(VLOOKUP($A182,Lookup2012,53,FALSE),0)</f>
        <v>-0.24000000000000044</v>
      </c>
      <c r="K182" s="35">
        <f ca="1">IFERROR(VLOOKUP($A182,Lookup2012,54,FALSE),0)</f>
        <v>-0.01</v>
      </c>
      <c r="L182" s="35">
        <f ca="1">IFERROR(VLOOKUP($A182,Lookup2012,55,FALSE),0)</f>
        <v>-0.06</v>
      </c>
      <c r="M182" s="36">
        <f ca="1">IFERROR(VLOOKUP($A182,Lookup2012,56,FALSE),0)</f>
        <v>-0.31000000000000044</v>
      </c>
      <c r="N182" s="34">
        <f ca="1">IFERROR(VLOOKUP($A182,Lookup2011,53,FALSE),0)</f>
        <v>7.8900000000000006</v>
      </c>
      <c r="O182" s="35">
        <f ca="1">IFERROR(VLOOKUP($A182,Lookup2011,54,FALSE),0)</f>
        <v>0.39</v>
      </c>
      <c r="P182" s="35">
        <f ca="1">IFERROR(VLOOKUP($A182,Lookup2011,55,FALSE),0)</f>
        <v>2.13</v>
      </c>
      <c r="Q182" s="36">
        <f ca="1">IFERROR(VLOOKUP($A182,Lookup2011,56,FALSE),0)</f>
        <v>10.41</v>
      </c>
      <c r="R182" s="34">
        <f ca="1">IFERROR(VLOOKUP($A182,Lookup2010,53,FALSE),0)</f>
        <v>0</v>
      </c>
      <c r="S182" s="35">
        <f ca="1">IFERROR(VLOOKUP($A182,Lookup2010,54,FALSE),0)</f>
        <v>0</v>
      </c>
      <c r="T182" s="35">
        <f ca="1">IFERROR(VLOOKUP($A182,Lookup2010,55,FALSE),0)</f>
        <v>0</v>
      </c>
      <c r="U182" s="36">
        <f ca="1">IFERROR(VLOOKUP($A182,Lookup2010,56,FALSE),0)</f>
        <v>0</v>
      </c>
      <c r="V182" s="34">
        <f t="shared" ca="1" si="144"/>
        <v>7.65</v>
      </c>
      <c r="W182" s="35">
        <f t="shared" ca="1" si="144"/>
        <v>0.38</v>
      </c>
      <c r="X182" s="35">
        <f t="shared" ca="1" si="144"/>
        <v>2.0699999999999998</v>
      </c>
      <c r="Y182" s="36">
        <f t="shared" ca="1" si="144"/>
        <v>10.1</v>
      </c>
    </row>
    <row r="183" spans="1:25" outlineLevel="2" x14ac:dyDescent="0.25">
      <c r="A183" t="s">
        <v>430</v>
      </c>
      <c r="B183" t="str">
        <f ca="1">VLOOKUP($A183,IndexLookup,2,FALSE)</f>
        <v>TEN</v>
      </c>
      <c r="C183" t="str">
        <f ca="1">VLOOKUP($B183,ParticipantLookup,2,FALSE)</f>
        <v>TransAlta Energy Marketing Corp.</v>
      </c>
      <c r="D183" t="str">
        <f ca="1">VLOOKUP($A183,IndexLookup,3,FALSE)</f>
        <v>SPCIMP</v>
      </c>
      <c r="E183" t="str">
        <f ca="1">VLOOKUP($D183,FacilityLookup,2,FALSE)</f>
        <v>Alberta-Saskatchewan Intertie - Import</v>
      </c>
      <c r="F183" s="34">
        <f ca="1">IFERROR(VLOOKUP($A183,Lookup2013,53,FALSE),0)</f>
        <v>0</v>
      </c>
      <c r="G183" s="35">
        <f ca="1">IFERROR(VLOOKUP($A183,Lookup2013,54,FALSE),0)</f>
        <v>0</v>
      </c>
      <c r="H183" s="35">
        <f ca="1">IFERROR(VLOOKUP($A183,Lookup2013,55,FALSE),0)</f>
        <v>0</v>
      </c>
      <c r="I183" s="36">
        <f ca="1">IFERROR(VLOOKUP($A183,Lookup2013,56,FALSE),0)</f>
        <v>0</v>
      </c>
      <c r="J183" s="34">
        <f ca="1">IFERROR(VLOOKUP($A183,Lookup2012,53,FALSE),0)</f>
        <v>-1.1700000000000004</v>
      </c>
      <c r="K183" s="35">
        <f ca="1">IFERROR(VLOOKUP($A183,Lookup2012,54,FALSE),0)</f>
        <v>-0.06</v>
      </c>
      <c r="L183" s="35">
        <f ca="1">IFERROR(VLOOKUP($A183,Lookup2012,55,FALSE),0)</f>
        <v>-0.28000000000000003</v>
      </c>
      <c r="M183" s="36">
        <f ca="1">IFERROR(VLOOKUP($A183,Lookup2012,56,FALSE),0)</f>
        <v>-1.5100000000000005</v>
      </c>
      <c r="N183" s="34">
        <f ca="1">IFERROR(VLOOKUP($A183,Lookup2011,53,FALSE),0)</f>
        <v>285.85000000000002</v>
      </c>
      <c r="O183" s="35">
        <f ca="1">IFERROR(VLOOKUP($A183,Lookup2011,54,FALSE),0)</f>
        <v>14.3</v>
      </c>
      <c r="P183" s="35">
        <f ca="1">IFERROR(VLOOKUP($A183,Lookup2011,55,FALSE),0)</f>
        <v>77.81</v>
      </c>
      <c r="Q183" s="36">
        <f ca="1">IFERROR(VLOOKUP($A183,Lookup2011,56,FALSE),0)</f>
        <v>377.96</v>
      </c>
      <c r="R183" s="34">
        <f ca="1">IFERROR(VLOOKUP($A183,Lookup2010,53,FALSE),0)</f>
        <v>0</v>
      </c>
      <c r="S183" s="35">
        <f ca="1">IFERROR(VLOOKUP($A183,Lookup2010,54,FALSE),0)</f>
        <v>0</v>
      </c>
      <c r="T183" s="35">
        <f ca="1">IFERROR(VLOOKUP($A183,Lookup2010,55,FALSE),0)</f>
        <v>0</v>
      </c>
      <c r="U183" s="36">
        <f ca="1">IFERROR(VLOOKUP($A183,Lookup2010,56,FALSE),0)</f>
        <v>0</v>
      </c>
      <c r="V183" s="34">
        <f t="shared" ca="1" si="144"/>
        <v>284.68</v>
      </c>
      <c r="W183" s="35">
        <f t="shared" ca="1" si="144"/>
        <v>14.24</v>
      </c>
      <c r="X183" s="35">
        <f t="shared" ca="1" si="144"/>
        <v>77.53</v>
      </c>
      <c r="Y183" s="36">
        <f t="shared" ca="1" si="144"/>
        <v>376.45</v>
      </c>
    </row>
    <row r="184" spans="1:25" outlineLevel="1" x14ac:dyDescent="0.25">
      <c r="C184" s="2" t="s">
        <v>785</v>
      </c>
      <c r="F184" s="34">
        <f t="shared" ref="F184:Y184" ca="1" si="145">SUBTOTAL(9,F180:F183)</f>
        <v>-4013.7300000000005</v>
      </c>
      <c r="G184" s="35">
        <f t="shared" ca="1" si="145"/>
        <v>-200.7</v>
      </c>
      <c r="H184" s="35">
        <f t="shared" ca="1" si="145"/>
        <v>-847.21000000000015</v>
      </c>
      <c r="I184" s="36">
        <f t="shared" ca="1" si="145"/>
        <v>-5061.6400000000003</v>
      </c>
      <c r="J184" s="34">
        <f t="shared" ca="1" si="145"/>
        <v>-1049.6000000000001</v>
      </c>
      <c r="K184" s="35">
        <f t="shared" ca="1" si="145"/>
        <v>-52.489999999999995</v>
      </c>
      <c r="L184" s="35">
        <f t="shared" ca="1" si="145"/>
        <v>-250.21</v>
      </c>
      <c r="M184" s="36">
        <f t="shared" ca="1" si="145"/>
        <v>-1352.2999999999997</v>
      </c>
      <c r="N184" s="34">
        <f t="shared" ca="1" si="145"/>
        <v>147.30000000000018</v>
      </c>
      <c r="O184" s="35">
        <f t="shared" ca="1" si="145"/>
        <v>7.379999999999999</v>
      </c>
      <c r="P184" s="35">
        <f t="shared" ca="1" si="145"/>
        <v>60.95</v>
      </c>
      <c r="Q184" s="36">
        <f t="shared" ca="1" si="145"/>
        <v>215.63</v>
      </c>
      <c r="R184" s="34">
        <f t="shared" ca="1" si="145"/>
        <v>-39542.75</v>
      </c>
      <c r="S184" s="35">
        <f t="shared" ca="1" si="145"/>
        <v>-1977.1499999999999</v>
      </c>
      <c r="T184" s="35">
        <f t="shared" ca="1" si="145"/>
        <v>-11261.86</v>
      </c>
      <c r="U184" s="36">
        <f t="shared" ca="1" si="145"/>
        <v>-52781.759999999995</v>
      </c>
      <c r="V184" s="34">
        <f t="shared" ca="1" si="145"/>
        <v>-44458.779999999992</v>
      </c>
      <c r="W184" s="35">
        <f t="shared" ca="1" si="145"/>
        <v>-2222.96</v>
      </c>
      <c r="X184" s="35">
        <f t="shared" ca="1" si="145"/>
        <v>-12298.330000000002</v>
      </c>
      <c r="Y184" s="36">
        <f t="shared" ca="1" si="145"/>
        <v>-58980.07</v>
      </c>
    </row>
    <row r="185" spans="1:25" outlineLevel="2" x14ac:dyDescent="0.25">
      <c r="A185" t="s">
        <v>268</v>
      </c>
      <c r="B185" t="str">
        <f t="shared" ref="B185:B199" ca="1" si="146">VLOOKUP($A185,IndexLookup,2,FALSE)</f>
        <v>TAU</v>
      </c>
      <c r="C185" t="str">
        <f t="shared" ref="C185:C199" ca="1" si="147">VLOOKUP($B185,ParticipantLookup,2,FALSE)</f>
        <v>TransAlta Generation Partnership</v>
      </c>
      <c r="D185" t="str">
        <f t="shared" ref="D185:D199" ca="1" si="148">VLOOKUP($A185,IndexLookup,3,FALSE)</f>
        <v>BAR</v>
      </c>
      <c r="E185" t="str">
        <f t="shared" ref="E185:E199" ca="1" si="149">VLOOKUP($D185,FacilityLookup,2,FALSE)</f>
        <v>Barrier Hydro Facility</v>
      </c>
      <c r="F185" s="34">
        <f t="shared" ref="F185:F199" ca="1" si="150">IFERROR(VLOOKUP($A185,Lookup2013,53,FALSE),0)</f>
        <v>-4323.3700000000008</v>
      </c>
      <c r="G185" s="35">
        <f t="shared" ref="G185:G199" ca="1" si="151">IFERROR(VLOOKUP($A185,Lookup2013,54,FALSE),0)</f>
        <v>-216.17000000000002</v>
      </c>
      <c r="H185" s="35">
        <f t="shared" ref="H185:H199" ca="1" si="152">IFERROR(VLOOKUP($A185,Lookup2013,55,FALSE),0)</f>
        <v>-903.56</v>
      </c>
      <c r="I185" s="36">
        <f t="shared" ref="I185:I199" ca="1" si="153">IFERROR(VLOOKUP($A185,Lookup2013,56,FALSE),0)</f>
        <v>-5443.1</v>
      </c>
      <c r="J185" s="34">
        <f t="shared" ref="J185:J199" ca="1" si="154">IFERROR(VLOOKUP($A185,Lookup2012,53,FALSE),0)</f>
        <v>44970.96</v>
      </c>
      <c r="K185" s="35">
        <f t="shared" ref="K185:K199" ca="1" si="155">IFERROR(VLOOKUP($A185,Lookup2012,54,FALSE),0)</f>
        <v>2248.5499999999997</v>
      </c>
      <c r="L185" s="35">
        <f t="shared" ref="L185:L199" ca="1" si="156">IFERROR(VLOOKUP($A185,Lookup2012,55,FALSE),0)</f>
        <v>10270.220000000001</v>
      </c>
      <c r="M185" s="36">
        <f t="shared" ref="M185:M199" ca="1" si="157">IFERROR(VLOOKUP($A185,Lookup2012,56,FALSE),0)</f>
        <v>57489.73</v>
      </c>
      <c r="N185" s="34">
        <f t="shared" ref="N185:N199" ca="1" si="158">IFERROR(VLOOKUP($A185,Lookup2011,53,FALSE),0)</f>
        <v>7116.1900000000023</v>
      </c>
      <c r="O185" s="35">
        <f t="shared" ref="O185:O199" ca="1" si="159">IFERROR(VLOOKUP($A185,Lookup2011,54,FALSE),0)</f>
        <v>355.79999999999995</v>
      </c>
      <c r="P185" s="35">
        <f t="shared" ref="P185:P199" ca="1" si="160">IFERROR(VLOOKUP($A185,Lookup2011,55,FALSE),0)</f>
        <v>2048.1000000000008</v>
      </c>
      <c r="Q185" s="36">
        <f t="shared" ref="Q185:Q199" ca="1" si="161">IFERROR(VLOOKUP($A185,Lookup2011,56,FALSE),0)</f>
        <v>9520.0899999999983</v>
      </c>
      <c r="R185" s="34">
        <f t="shared" ref="R185:R199" ca="1" si="162">IFERROR(VLOOKUP($A185,Lookup2010,53,FALSE),0)</f>
        <v>-76501.86</v>
      </c>
      <c r="S185" s="35">
        <f t="shared" ref="S185:S199" ca="1" si="163">IFERROR(VLOOKUP($A185,Lookup2010,54,FALSE),0)</f>
        <v>-3825.1099999999992</v>
      </c>
      <c r="T185" s="35">
        <f t="shared" ref="T185:T199" ca="1" si="164">IFERROR(VLOOKUP($A185,Lookup2010,55,FALSE),0)</f>
        <v>-21901.15</v>
      </c>
      <c r="U185" s="36">
        <f t="shared" ref="U185:U199" ca="1" si="165">IFERROR(VLOOKUP($A185,Lookup2010,56,FALSE),0)</f>
        <v>-102228.12000000001</v>
      </c>
      <c r="V185" s="34">
        <f t="shared" ref="V185:V199" ca="1" si="166">F185+J185+N185+R185</f>
        <v>-28738.080000000002</v>
      </c>
      <c r="W185" s="35">
        <f t="shared" ref="W185:W199" ca="1" si="167">G185+K185+O185+S185</f>
        <v>-1436.9299999999998</v>
      </c>
      <c r="X185" s="35">
        <f t="shared" ref="X185:X199" ca="1" si="168">H185+L185+P185+T185</f>
        <v>-10486.39</v>
      </c>
      <c r="Y185" s="36">
        <f t="shared" ref="Y185:Y199" ca="1" si="169">I185+M185+Q185+U185</f>
        <v>-40661.400000000009</v>
      </c>
    </row>
    <row r="186" spans="1:25" outlineLevel="2" x14ac:dyDescent="0.25">
      <c r="A186" t="s">
        <v>271</v>
      </c>
      <c r="B186" t="str">
        <f t="shared" ca="1" si="146"/>
        <v>TAU</v>
      </c>
      <c r="C186" t="str">
        <f t="shared" ca="1" si="147"/>
        <v>TransAlta Generation Partnership</v>
      </c>
      <c r="D186" t="str">
        <f t="shared" ca="1" si="148"/>
        <v>BIG</v>
      </c>
      <c r="E186" t="str">
        <f t="shared" ca="1" si="149"/>
        <v>Bighorn Hydro Facility</v>
      </c>
      <c r="F186" s="34">
        <f t="shared" ca="1" si="150"/>
        <v>-988299.77999999991</v>
      </c>
      <c r="G186" s="35">
        <f t="shared" ca="1" si="151"/>
        <v>-49414.99</v>
      </c>
      <c r="H186" s="35">
        <f t="shared" ca="1" si="152"/>
        <v>-202441.57</v>
      </c>
      <c r="I186" s="36">
        <f t="shared" ca="1" si="153"/>
        <v>-1240156.3400000001</v>
      </c>
      <c r="J186" s="34">
        <f t="shared" ca="1" si="154"/>
        <v>366797.29</v>
      </c>
      <c r="K186" s="35">
        <f t="shared" ca="1" si="155"/>
        <v>18339.88</v>
      </c>
      <c r="L186" s="35">
        <f t="shared" ca="1" si="156"/>
        <v>83195.48</v>
      </c>
      <c r="M186" s="36">
        <f t="shared" ca="1" si="157"/>
        <v>468332.65</v>
      </c>
      <c r="N186" s="34">
        <f t="shared" ca="1" si="158"/>
        <v>-1020809.44</v>
      </c>
      <c r="O186" s="35">
        <f t="shared" ca="1" si="159"/>
        <v>-51040.479999999996</v>
      </c>
      <c r="P186" s="35">
        <f t="shared" ca="1" si="160"/>
        <v>-263137.31</v>
      </c>
      <c r="Q186" s="36">
        <f t="shared" ca="1" si="161"/>
        <v>-1334987.2300000002</v>
      </c>
      <c r="R186" s="34">
        <f t="shared" ca="1" si="162"/>
        <v>-938282.9800000001</v>
      </c>
      <c r="S186" s="35">
        <f t="shared" ca="1" si="163"/>
        <v>-46914.18</v>
      </c>
      <c r="T186" s="35">
        <f t="shared" ca="1" si="164"/>
        <v>-267551.92</v>
      </c>
      <c r="U186" s="36">
        <f t="shared" ca="1" si="165"/>
        <v>-1252749.08</v>
      </c>
      <c r="V186" s="34">
        <f t="shared" ca="1" si="166"/>
        <v>-2580594.91</v>
      </c>
      <c r="W186" s="35">
        <f t="shared" ca="1" si="167"/>
        <v>-129029.76999999999</v>
      </c>
      <c r="X186" s="35">
        <f t="shared" ca="1" si="168"/>
        <v>-649935.32000000007</v>
      </c>
      <c r="Y186" s="36">
        <f t="shared" ca="1" si="169"/>
        <v>-3359560.0000000005</v>
      </c>
    </row>
    <row r="187" spans="1:25" outlineLevel="2" x14ac:dyDescent="0.25">
      <c r="A187" t="s">
        <v>272</v>
      </c>
      <c r="B187" t="str">
        <f t="shared" ca="1" si="146"/>
        <v>TAU</v>
      </c>
      <c r="C187" t="str">
        <f t="shared" ca="1" si="147"/>
        <v>TransAlta Generation Partnership</v>
      </c>
      <c r="D187" t="str">
        <f t="shared" ca="1" si="148"/>
        <v>BPW</v>
      </c>
      <c r="E187" t="str">
        <f t="shared" ca="1" si="149"/>
        <v>Bearspaw Hydro Facility</v>
      </c>
      <c r="F187" s="34">
        <f t="shared" ca="1" si="150"/>
        <v>-136292.83000000002</v>
      </c>
      <c r="G187" s="35">
        <f t="shared" ca="1" si="151"/>
        <v>-6814.63</v>
      </c>
      <c r="H187" s="35">
        <f t="shared" ca="1" si="152"/>
        <v>-27952.649999999998</v>
      </c>
      <c r="I187" s="36">
        <f t="shared" ca="1" si="153"/>
        <v>-171060.11000000002</v>
      </c>
      <c r="J187" s="34">
        <f t="shared" ca="1" si="154"/>
        <v>-34784.76</v>
      </c>
      <c r="K187" s="35">
        <f t="shared" ca="1" si="155"/>
        <v>-1739.2399999999998</v>
      </c>
      <c r="L187" s="35">
        <f t="shared" ca="1" si="156"/>
        <v>-8219.0399999999991</v>
      </c>
      <c r="M187" s="36">
        <f t="shared" ca="1" si="157"/>
        <v>-44743.040000000001</v>
      </c>
      <c r="N187" s="34">
        <f t="shared" ca="1" si="158"/>
        <v>-80064.25</v>
      </c>
      <c r="O187" s="35">
        <f t="shared" ca="1" si="159"/>
        <v>-4003.1999999999994</v>
      </c>
      <c r="P187" s="35">
        <f t="shared" ca="1" si="160"/>
        <v>-20564.91</v>
      </c>
      <c r="Q187" s="36">
        <f t="shared" ca="1" si="161"/>
        <v>-104632.36000000002</v>
      </c>
      <c r="R187" s="34">
        <f t="shared" ca="1" si="162"/>
        <v>-118096.93</v>
      </c>
      <c r="S187" s="35">
        <f t="shared" ca="1" si="163"/>
        <v>-5904.85</v>
      </c>
      <c r="T187" s="35">
        <f t="shared" ca="1" si="164"/>
        <v>-33764.980000000003</v>
      </c>
      <c r="U187" s="36">
        <f t="shared" ca="1" si="165"/>
        <v>-157766.76</v>
      </c>
      <c r="V187" s="34">
        <f t="shared" ca="1" si="166"/>
        <v>-369238.77</v>
      </c>
      <c r="W187" s="35">
        <f t="shared" ca="1" si="167"/>
        <v>-18461.919999999998</v>
      </c>
      <c r="X187" s="35">
        <f t="shared" ca="1" si="168"/>
        <v>-90501.579999999987</v>
      </c>
      <c r="Y187" s="36">
        <f t="shared" ca="1" si="169"/>
        <v>-478202.27</v>
      </c>
    </row>
    <row r="188" spans="1:25" outlineLevel="2" x14ac:dyDescent="0.25">
      <c r="A188" t="s">
        <v>277</v>
      </c>
      <c r="B188" t="str">
        <f t="shared" ca="1" si="146"/>
        <v>TAU</v>
      </c>
      <c r="C188" t="str">
        <f t="shared" ca="1" si="147"/>
        <v>TransAlta Generation Partnership</v>
      </c>
      <c r="D188" t="str">
        <f t="shared" ca="1" si="148"/>
        <v>BRA</v>
      </c>
      <c r="E188" t="str">
        <f t="shared" ca="1" si="149"/>
        <v>Brazeau Hydro Facility</v>
      </c>
      <c r="F188" s="34">
        <f t="shared" ca="1" si="150"/>
        <v>27736.060000000038</v>
      </c>
      <c r="G188" s="35">
        <f t="shared" ca="1" si="151"/>
        <v>1386.81</v>
      </c>
      <c r="H188" s="35">
        <f t="shared" ca="1" si="152"/>
        <v>5719.2999999999993</v>
      </c>
      <c r="I188" s="36">
        <f t="shared" ca="1" si="153"/>
        <v>34842.170000000042</v>
      </c>
      <c r="J188" s="34">
        <f t="shared" ca="1" si="154"/>
        <v>377158.57</v>
      </c>
      <c r="K188" s="35">
        <f t="shared" ca="1" si="155"/>
        <v>18857.939999999999</v>
      </c>
      <c r="L188" s="35">
        <f t="shared" ca="1" si="156"/>
        <v>86269.05</v>
      </c>
      <c r="M188" s="36">
        <f t="shared" ca="1" si="157"/>
        <v>482285.56</v>
      </c>
      <c r="N188" s="34">
        <f t="shared" ca="1" si="158"/>
        <v>690089.54999999981</v>
      </c>
      <c r="O188" s="35">
        <f t="shared" ca="1" si="159"/>
        <v>34504.480000000003</v>
      </c>
      <c r="P188" s="35">
        <f t="shared" ca="1" si="160"/>
        <v>180334.02</v>
      </c>
      <c r="Q188" s="36">
        <f t="shared" ca="1" si="161"/>
        <v>904928.04999999993</v>
      </c>
      <c r="R188" s="34">
        <f t="shared" ca="1" si="162"/>
        <v>-112162.59</v>
      </c>
      <c r="S188" s="35">
        <f t="shared" ca="1" si="163"/>
        <v>-5608.130000000001</v>
      </c>
      <c r="T188" s="35">
        <f t="shared" ca="1" si="164"/>
        <v>-31655.86</v>
      </c>
      <c r="U188" s="36">
        <f t="shared" ca="1" si="165"/>
        <v>-149426.57999999999</v>
      </c>
      <c r="V188" s="34">
        <f t="shared" ca="1" si="166"/>
        <v>982821.59</v>
      </c>
      <c r="W188" s="35">
        <f t="shared" ca="1" si="167"/>
        <v>49141.100000000006</v>
      </c>
      <c r="X188" s="35">
        <f t="shared" ca="1" si="168"/>
        <v>240666.51</v>
      </c>
      <c r="Y188" s="36">
        <f t="shared" ca="1" si="169"/>
        <v>1272629.2</v>
      </c>
    </row>
    <row r="189" spans="1:25" outlineLevel="2" x14ac:dyDescent="0.25">
      <c r="A189" t="s">
        <v>280</v>
      </c>
      <c r="B189" t="str">
        <f t="shared" ca="1" si="146"/>
        <v>TAU</v>
      </c>
      <c r="C189" t="str">
        <f t="shared" ca="1" si="147"/>
        <v>TransAlta Generation Partnership</v>
      </c>
      <c r="D189" t="str">
        <f t="shared" ca="1" si="148"/>
        <v>CAS</v>
      </c>
      <c r="E189" t="str">
        <f t="shared" ca="1" si="149"/>
        <v>Cascade Hydro Facility</v>
      </c>
      <c r="F189" s="34">
        <f t="shared" ca="1" si="150"/>
        <v>-111871.09</v>
      </c>
      <c r="G189" s="35">
        <f t="shared" ca="1" si="151"/>
        <v>-5593.57</v>
      </c>
      <c r="H189" s="35">
        <f t="shared" ca="1" si="152"/>
        <v>-23378.420000000002</v>
      </c>
      <c r="I189" s="36">
        <f t="shared" ca="1" si="153"/>
        <v>-140843.07999999999</v>
      </c>
      <c r="J189" s="34">
        <f t="shared" ca="1" si="154"/>
        <v>34755.61</v>
      </c>
      <c r="K189" s="35">
        <f t="shared" ca="1" si="155"/>
        <v>1737.79</v>
      </c>
      <c r="L189" s="35">
        <f t="shared" ca="1" si="156"/>
        <v>7845.2800000000007</v>
      </c>
      <c r="M189" s="36">
        <f t="shared" ca="1" si="157"/>
        <v>44338.680000000008</v>
      </c>
      <c r="N189" s="34">
        <f t="shared" ca="1" si="158"/>
        <v>-42259.470000000008</v>
      </c>
      <c r="O189" s="35">
        <f t="shared" ca="1" si="159"/>
        <v>-2112.9700000000003</v>
      </c>
      <c r="P189" s="35">
        <f t="shared" ca="1" si="160"/>
        <v>-10645.320000000002</v>
      </c>
      <c r="Q189" s="36">
        <f t="shared" ca="1" si="161"/>
        <v>-55017.760000000002</v>
      </c>
      <c r="R189" s="34">
        <f t="shared" ca="1" si="162"/>
        <v>-118641.80000000002</v>
      </c>
      <c r="S189" s="35">
        <f t="shared" ca="1" si="163"/>
        <v>-5932.09</v>
      </c>
      <c r="T189" s="35">
        <f t="shared" ca="1" si="164"/>
        <v>-33760.370000000003</v>
      </c>
      <c r="U189" s="36">
        <f t="shared" ca="1" si="165"/>
        <v>-158334.26</v>
      </c>
      <c r="V189" s="34">
        <f t="shared" ca="1" si="166"/>
        <v>-238016.75000000003</v>
      </c>
      <c r="W189" s="35">
        <f t="shared" ca="1" si="167"/>
        <v>-11900.84</v>
      </c>
      <c r="X189" s="35">
        <f t="shared" ca="1" si="168"/>
        <v>-59938.83</v>
      </c>
      <c r="Y189" s="36">
        <f t="shared" ca="1" si="169"/>
        <v>-309856.42</v>
      </c>
    </row>
    <row r="190" spans="1:25" outlineLevel="2" x14ac:dyDescent="0.25">
      <c r="A190" t="s">
        <v>317</v>
      </c>
      <c r="B190" t="str">
        <f t="shared" ca="1" si="146"/>
        <v>TAU</v>
      </c>
      <c r="C190" t="str">
        <f t="shared" ca="1" si="147"/>
        <v>TransAlta Generation Partnership</v>
      </c>
      <c r="D190" t="str">
        <f t="shared" ca="1" si="148"/>
        <v>GHO</v>
      </c>
      <c r="E190" t="str">
        <f t="shared" ca="1" si="149"/>
        <v>Ghost Hydro Facility</v>
      </c>
      <c r="F190" s="34">
        <f t="shared" ca="1" si="150"/>
        <v>-397239.42</v>
      </c>
      <c r="G190" s="35">
        <f t="shared" ca="1" si="151"/>
        <v>-19861.980000000003</v>
      </c>
      <c r="H190" s="35">
        <f t="shared" ca="1" si="152"/>
        <v>-81453.060000000012</v>
      </c>
      <c r="I190" s="36">
        <f t="shared" ca="1" si="153"/>
        <v>-498554.45999999996</v>
      </c>
      <c r="J190" s="34">
        <f t="shared" ca="1" si="154"/>
        <v>-33167.569999999992</v>
      </c>
      <c r="K190" s="35">
        <f t="shared" ca="1" si="155"/>
        <v>-1658.3799999999999</v>
      </c>
      <c r="L190" s="35">
        <f t="shared" ca="1" si="156"/>
        <v>-8082.8999999999987</v>
      </c>
      <c r="M190" s="36">
        <f t="shared" ca="1" si="157"/>
        <v>-42908.849999999984</v>
      </c>
      <c r="N190" s="34">
        <f t="shared" ca="1" si="158"/>
        <v>-222891.08999999997</v>
      </c>
      <c r="O190" s="35">
        <f t="shared" ca="1" si="159"/>
        <v>-11144.550000000001</v>
      </c>
      <c r="P190" s="35">
        <f t="shared" ca="1" si="160"/>
        <v>-57144.850000000006</v>
      </c>
      <c r="Q190" s="36">
        <f t="shared" ca="1" si="161"/>
        <v>-291180.49</v>
      </c>
      <c r="R190" s="34">
        <f t="shared" ca="1" si="162"/>
        <v>-379382.89999999997</v>
      </c>
      <c r="S190" s="35">
        <f t="shared" ca="1" si="163"/>
        <v>-18969.13</v>
      </c>
      <c r="T190" s="35">
        <f t="shared" ca="1" si="164"/>
        <v>-108360.84999999999</v>
      </c>
      <c r="U190" s="36">
        <f t="shared" ca="1" si="165"/>
        <v>-506712.87999999995</v>
      </c>
      <c r="V190" s="34">
        <f t="shared" ca="1" si="166"/>
        <v>-1032680.98</v>
      </c>
      <c r="W190" s="35">
        <f t="shared" ca="1" si="167"/>
        <v>-51634.040000000008</v>
      </c>
      <c r="X190" s="35">
        <f t="shared" ca="1" si="168"/>
        <v>-255041.65999999997</v>
      </c>
      <c r="Y190" s="36">
        <f t="shared" ca="1" si="169"/>
        <v>-1339356.68</v>
      </c>
    </row>
    <row r="191" spans="1:25" outlineLevel="2" x14ac:dyDescent="0.25">
      <c r="A191" t="s">
        <v>325</v>
      </c>
      <c r="B191" t="str">
        <f t="shared" ca="1" si="146"/>
        <v>TAU</v>
      </c>
      <c r="C191" t="str">
        <f t="shared" ca="1" si="147"/>
        <v>TransAlta Generation Partnership</v>
      </c>
      <c r="D191" t="str">
        <f t="shared" ca="1" si="148"/>
        <v>HSH</v>
      </c>
      <c r="E191" t="str">
        <f t="shared" ca="1" si="149"/>
        <v>Horseshoe Hydro Facility</v>
      </c>
      <c r="F191" s="34">
        <f t="shared" ca="1" si="150"/>
        <v>-152222.11000000002</v>
      </c>
      <c r="G191" s="35">
        <f t="shared" ca="1" si="151"/>
        <v>-7611.11</v>
      </c>
      <c r="H191" s="35">
        <f t="shared" ca="1" si="152"/>
        <v>-31293</v>
      </c>
      <c r="I191" s="36">
        <f t="shared" ca="1" si="153"/>
        <v>-191126.22</v>
      </c>
      <c r="J191" s="34">
        <f t="shared" ca="1" si="154"/>
        <v>21904.58</v>
      </c>
      <c r="K191" s="35">
        <f t="shared" ca="1" si="155"/>
        <v>1095.23</v>
      </c>
      <c r="L191" s="35">
        <f t="shared" ca="1" si="156"/>
        <v>4877.78</v>
      </c>
      <c r="M191" s="36">
        <f t="shared" ca="1" si="157"/>
        <v>27877.589999999997</v>
      </c>
      <c r="N191" s="34">
        <f t="shared" ca="1" si="158"/>
        <v>-20419.190000000006</v>
      </c>
      <c r="O191" s="35">
        <f t="shared" ca="1" si="159"/>
        <v>-1020.97</v>
      </c>
      <c r="P191" s="35">
        <f t="shared" ca="1" si="160"/>
        <v>-5029.9500000000007</v>
      </c>
      <c r="Q191" s="36">
        <f t="shared" ca="1" si="161"/>
        <v>-26470.11</v>
      </c>
      <c r="R191" s="34">
        <f t="shared" ca="1" si="162"/>
        <v>-158190.72</v>
      </c>
      <c r="S191" s="35">
        <f t="shared" ca="1" si="163"/>
        <v>-7909.55</v>
      </c>
      <c r="T191" s="35">
        <f t="shared" ca="1" si="164"/>
        <v>-45165.990000000005</v>
      </c>
      <c r="U191" s="36">
        <f t="shared" ca="1" si="165"/>
        <v>-211266.25999999998</v>
      </c>
      <c r="V191" s="34">
        <f t="shared" ca="1" si="166"/>
        <v>-308927.44000000006</v>
      </c>
      <c r="W191" s="35">
        <f t="shared" ca="1" si="167"/>
        <v>-15446.4</v>
      </c>
      <c r="X191" s="35">
        <f t="shared" ca="1" si="168"/>
        <v>-76611.16</v>
      </c>
      <c r="Y191" s="36">
        <f t="shared" ca="1" si="169"/>
        <v>-400985</v>
      </c>
    </row>
    <row r="192" spans="1:25" outlineLevel="2" x14ac:dyDescent="0.25">
      <c r="A192" t="s">
        <v>328</v>
      </c>
      <c r="B192" t="str">
        <f t="shared" ca="1" si="146"/>
        <v>TAU</v>
      </c>
      <c r="C192" t="str">
        <f t="shared" ca="1" si="147"/>
        <v>TransAlta Generation Partnership</v>
      </c>
      <c r="D192" t="str">
        <f t="shared" ca="1" si="148"/>
        <v>INT</v>
      </c>
      <c r="E192" t="str">
        <f t="shared" ca="1" si="149"/>
        <v>Interlakes Hydro Facility</v>
      </c>
      <c r="F192" s="34">
        <f t="shared" ca="1" si="150"/>
        <v>-2755.5399999999995</v>
      </c>
      <c r="G192" s="35">
        <f t="shared" ca="1" si="151"/>
        <v>-137.77000000000001</v>
      </c>
      <c r="H192" s="35">
        <f t="shared" ca="1" si="152"/>
        <v>-564.65</v>
      </c>
      <c r="I192" s="36">
        <f t="shared" ca="1" si="153"/>
        <v>-3457.9599999999991</v>
      </c>
      <c r="J192" s="34">
        <f t="shared" ca="1" si="154"/>
        <v>40497.39</v>
      </c>
      <c r="K192" s="35">
        <f t="shared" ca="1" si="155"/>
        <v>2024.87</v>
      </c>
      <c r="L192" s="35">
        <f t="shared" ca="1" si="156"/>
        <v>9390.0700000000015</v>
      </c>
      <c r="M192" s="36">
        <f t="shared" ca="1" si="157"/>
        <v>51912.330000000009</v>
      </c>
      <c r="N192" s="34">
        <f t="shared" ca="1" si="158"/>
        <v>44353.970000000008</v>
      </c>
      <c r="O192" s="35">
        <f t="shared" ca="1" si="159"/>
        <v>2217.6800000000003</v>
      </c>
      <c r="P192" s="35">
        <f t="shared" ca="1" si="160"/>
        <v>11605.210000000003</v>
      </c>
      <c r="Q192" s="36">
        <f t="shared" ca="1" si="161"/>
        <v>58176.86</v>
      </c>
      <c r="R192" s="34">
        <f t="shared" ca="1" si="162"/>
        <v>3347.9799999999996</v>
      </c>
      <c r="S192" s="35">
        <f t="shared" ca="1" si="163"/>
        <v>167.40000000000003</v>
      </c>
      <c r="T192" s="35">
        <f t="shared" ca="1" si="164"/>
        <v>966.93999999999994</v>
      </c>
      <c r="U192" s="36">
        <f t="shared" ca="1" si="165"/>
        <v>4482.32</v>
      </c>
      <c r="V192" s="34">
        <f t="shared" ca="1" si="166"/>
        <v>85443.8</v>
      </c>
      <c r="W192" s="35">
        <f t="shared" ca="1" si="167"/>
        <v>4272.18</v>
      </c>
      <c r="X192" s="35">
        <f t="shared" ca="1" si="168"/>
        <v>21397.570000000003</v>
      </c>
      <c r="Y192" s="36">
        <f t="shared" ca="1" si="169"/>
        <v>111113.55000000002</v>
      </c>
    </row>
    <row r="193" spans="1:25" outlineLevel="2" x14ac:dyDescent="0.25">
      <c r="A193" t="s">
        <v>332</v>
      </c>
      <c r="B193" t="str">
        <f t="shared" ca="1" si="146"/>
        <v>TAU</v>
      </c>
      <c r="C193" t="str">
        <f t="shared" ca="1" si="147"/>
        <v>TransAlta Generation Partnership</v>
      </c>
      <c r="D193" t="str">
        <f t="shared" ca="1" si="148"/>
        <v>KAN</v>
      </c>
      <c r="E193" t="str">
        <f t="shared" ca="1" si="149"/>
        <v>Kananaskis Hydro Facility</v>
      </c>
      <c r="F193" s="34">
        <f t="shared" ca="1" si="150"/>
        <v>-133847.1</v>
      </c>
      <c r="G193" s="35">
        <f t="shared" ca="1" si="151"/>
        <v>-6692.3499999999995</v>
      </c>
      <c r="H193" s="35">
        <f t="shared" ca="1" si="152"/>
        <v>-27630.039999999997</v>
      </c>
      <c r="I193" s="36">
        <f t="shared" ca="1" si="153"/>
        <v>-168169.49</v>
      </c>
      <c r="J193" s="34">
        <f t="shared" ca="1" si="154"/>
        <v>19726.199999999997</v>
      </c>
      <c r="K193" s="35">
        <f t="shared" ca="1" si="155"/>
        <v>986.32999999999993</v>
      </c>
      <c r="L193" s="35">
        <f t="shared" ca="1" si="156"/>
        <v>4377.8900000000003</v>
      </c>
      <c r="M193" s="36">
        <f t="shared" ca="1" si="157"/>
        <v>25090.420000000002</v>
      </c>
      <c r="N193" s="34">
        <f t="shared" ca="1" si="158"/>
        <v>-33437.460000000006</v>
      </c>
      <c r="O193" s="35">
        <f t="shared" ca="1" si="159"/>
        <v>-1671.8700000000001</v>
      </c>
      <c r="P193" s="35">
        <f t="shared" ca="1" si="160"/>
        <v>-8386.2999999999993</v>
      </c>
      <c r="Q193" s="36">
        <f t="shared" ca="1" si="161"/>
        <v>-43495.630000000005</v>
      </c>
      <c r="R193" s="34">
        <f t="shared" ca="1" si="162"/>
        <v>-174352.31</v>
      </c>
      <c r="S193" s="35">
        <f t="shared" ca="1" si="163"/>
        <v>-8717.6099999999988</v>
      </c>
      <c r="T193" s="35">
        <f t="shared" ca="1" si="164"/>
        <v>-49858.570000000007</v>
      </c>
      <c r="U193" s="36">
        <f t="shared" ca="1" si="165"/>
        <v>-232928.49</v>
      </c>
      <c r="V193" s="34">
        <f t="shared" ca="1" si="166"/>
        <v>-321910.67000000004</v>
      </c>
      <c r="W193" s="35">
        <f t="shared" ca="1" si="167"/>
        <v>-16095.499999999998</v>
      </c>
      <c r="X193" s="35">
        <f t="shared" ca="1" si="168"/>
        <v>-81497.02</v>
      </c>
      <c r="Y193" s="36">
        <f t="shared" ca="1" si="169"/>
        <v>-419503.18999999994</v>
      </c>
    </row>
    <row r="194" spans="1:25" outlineLevel="2" x14ac:dyDescent="0.25">
      <c r="A194" t="s">
        <v>335</v>
      </c>
      <c r="B194" t="str">
        <f t="shared" ca="1" si="146"/>
        <v>TAKH</v>
      </c>
      <c r="C194" t="str">
        <f t="shared" ca="1" si="147"/>
        <v>TransAlta Generation Partnership</v>
      </c>
      <c r="D194" t="str">
        <f t="shared" ca="1" si="148"/>
        <v>KH3</v>
      </c>
      <c r="E194" t="str">
        <f t="shared" ca="1" si="149"/>
        <v>Keephills #3</v>
      </c>
      <c r="F194" s="34">
        <f t="shared" ca="1" si="150"/>
        <v>1770687.26</v>
      </c>
      <c r="G194" s="35">
        <f t="shared" ca="1" si="151"/>
        <v>88534.37000000001</v>
      </c>
      <c r="H194" s="35">
        <f t="shared" ca="1" si="152"/>
        <v>363466.23000000004</v>
      </c>
      <c r="I194" s="36">
        <f t="shared" ca="1" si="153"/>
        <v>2222687.8600000003</v>
      </c>
      <c r="J194" s="34">
        <f t="shared" ca="1" si="154"/>
        <v>910387.12000000011</v>
      </c>
      <c r="K194" s="35">
        <f t="shared" ca="1" si="155"/>
        <v>45519.359999999993</v>
      </c>
      <c r="L194" s="35">
        <f t="shared" ca="1" si="156"/>
        <v>200948.55</v>
      </c>
      <c r="M194" s="36">
        <f t="shared" ca="1" si="157"/>
        <v>1156855.0300000003</v>
      </c>
      <c r="N194" s="34">
        <f t="shared" ca="1" si="158"/>
        <v>621678.46</v>
      </c>
      <c r="O194" s="35">
        <f t="shared" ca="1" si="159"/>
        <v>31083.940000000002</v>
      </c>
      <c r="P194" s="35">
        <f t="shared" ca="1" si="160"/>
        <v>156106.97</v>
      </c>
      <c r="Q194" s="36">
        <f t="shared" ca="1" si="161"/>
        <v>808869.36999999988</v>
      </c>
      <c r="R194" s="34">
        <f t="shared" ca="1" si="162"/>
        <v>0</v>
      </c>
      <c r="S194" s="35">
        <f t="shared" ca="1" si="163"/>
        <v>0</v>
      </c>
      <c r="T194" s="35">
        <f t="shared" ca="1" si="164"/>
        <v>0</v>
      </c>
      <c r="U194" s="36">
        <f t="shared" ca="1" si="165"/>
        <v>0</v>
      </c>
      <c r="V194" s="34">
        <f t="shared" ca="1" si="166"/>
        <v>3302752.84</v>
      </c>
      <c r="W194" s="35">
        <f t="shared" ca="1" si="167"/>
        <v>165137.67000000001</v>
      </c>
      <c r="X194" s="35">
        <f t="shared" ca="1" si="168"/>
        <v>720521.75</v>
      </c>
      <c r="Y194" s="36">
        <f t="shared" ca="1" si="169"/>
        <v>4188412.2600000007</v>
      </c>
    </row>
    <row r="195" spans="1:25" outlineLevel="2" x14ac:dyDescent="0.25">
      <c r="A195" t="s">
        <v>357</v>
      </c>
      <c r="B195" t="str">
        <f t="shared" ca="1" si="146"/>
        <v>TAU</v>
      </c>
      <c r="C195" t="str">
        <f t="shared" ca="1" si="147"/>
        <v>TransAlta Generation Partnership</v>
      </c>
      <c r="D195" t="str">
        <f t="shared" ca="1" si="148"/>
        <v>POC</v>
      </c>
      <c r="E195" t="str">
        <f t="shared" ca="1" si="149"/>
        <v>Pocaterra Hydro Facility</v>
      </c>
      <c r="F195" s="34">
        <f t="shared" ca="1" si="150"/>
        <v>-19562.039999999997</v>
      </c>
      <c r="G195" s="35">
        <f t="shared" ca="1" si="151"/>
        <v>-978.1099999999999</v>
      </c>
      <c r="H195" s="35">
        <f t="shared" ca="1" si="152"/>
        <v>-4014.1</v>
      </c>
      <c r="I195" s="36">
        <f t="shared" ca="1" si="153"/>
        <v>-24554.250000000004</v>
      </c>
      <c r="J195" s="34">
        <f t="shared" ca="1" si="154"/>
        <v>58473.619999999995</v>
      </c>
      <c r="K195" s="35">
        <f t="shared" ca="1" si="155"/>
        <v>2923.6900000000005</v>
      </c>
      <c r="L195" s="35">
        <f t="shared" ca="1" si="156"/>
        <v>13578.24</v>
      </c>
      <c r="M195" s="36">
        <f t="shared" ca="1" si="157"/>
        <v>74975.549999999988</v>
      </c>
      <c r="N195" s="34">
        <f t="shared" ca="1" si="158"/>
        <v>103882.24000000002</v>
      </c>
      <c r="O195" s="35">
        <f t="shared" ca="1" si="159"/>
        <v>5194.1000000000004</v>
      </c>
      <c r="P195" s="35">
        <f t="shared" ca="1" si="160"/>
        <v>27194.04</v>
      </c>
      <c r="Q195" s="36">
        <f t="shared" ca="1" si="161"/>
        <v>136270.38</v>
      </c>
      <c r="R195" s="34">
        <f t="shared" ca="1" si="162"/>
        <v>-26765.71</v>
      </c>
      <c r="S195" s="35">
        <f t="shared" ca="1" si="163"/>
        <v>-1338.3</v>
      </c>
      <c r="T195" s="35">
        <f t="shared" ca="1" si="164"/>
        <v>-7619.58</v>
      </c>
      <c r="U195" s="36">
        <f t="shared" ca="1" si="165"/>
        <v>-35723.589999999997</v>
      </c>
      <c r="V195" s="34">
        <f t="shared" ca="1" si="166"/>
        <v>116028.11000000002</v>
      </c>
      <c r="W195" s="35">
        <f t="shared" ca="1" si="167"/>
        <v>5801.380000000001</v>
      </c>
      <c r="X195" s="35">
        <f t="shared" ca="1" si="168"/>
        <v>29138.6</v>
      </c>
      <c r="Y195" s="36">
        <f t="shared" ca="1" si="169"/>
        <v>150968.09</v>
      </c>
    </row>
    <row r="196" spans="1:25" outlineLevel="2" x14ac:dyDescent="0.25">
      <c r="A196" t="s">
        <v>365</v>
      </c>
      <c r="B196" t="str">
        <f t="shared" ca="1" si="146"/>
        <v>TAU</v>
      </c>
      <c r="C196" t="str">
        <f t="shared" ca="1" si="147"/>
        <v>TransAlta Generation Partnership</v>
      </c>
      <c r="D196" t="str">
        <f t="shared" ca="1" si="148"/>
        <v>RUN</v>
      </c>
      <c r="E196" t="str">
        <f t="shared" ca="1" si="149"/>
        <v>Rundle Hydro Facility</v>
      </c>
      <c r="F196" s="34">
        <f t="shared" ca="1" si="150"/>
        <v>-144962.50000000003</v>
      </c>
      <c r="G196" s="35">
        <f t="shared" ca="1" si="151"/>
        <v>-7248.1100000000006</v>
      </c>
      <c r="H196" s="35">
        <f t="shared" ca="1" si="152"/>
        <v>-29815.290000000005</v>
      </c>
      <c r="I196" s="36">
        <f t="shared" ca="1" si="153"/>
        <v>-182025.89999999997</v>
      </c>
      <c r="J196" s="34">
        <f t="shared" ca="1" si="154"/>
        <v>59373.96</v>
      </c>
      <c r="K196" s="35">
        <f t="shared" ca="1" si="155"/>
        <v>2968.69</v>
      </c>
      <c r="L196" s="35">
        <f t="shared" ca="1" si="156"/>
        <v>13508.16</v>
      </c>
      <c r="M196" s="36">
        <f t="shared" ca="1" si="157"/>
        <v>75850.81</v>
      </c>
      <c r="N196" s="34">
        <f t="shared" ca="1" si="158"/>
        <v>13005.110000000004</v>
      </c>
      <c r="O196" s="35">
        <f t="shared" ca="1" si="159"/>
        <v>650.2600000000001</v>
      </c>
      <c r="P196" s="35">
        <f t="shared" ca="1" si="160"/>
        <v>3674.6800000000012</v>
      </c>
      <c r="Q196" s="36">
        <f t="shared" ca="1" si="161"/>
        <v>17330.050000000003</v>
      </c>
      <c r="R196" s="34">
        <f t="shared" ca="1" si="162"/>
        <v>-148793.27999999997</v>
      </c>
      <c r="S196" s="35">
        <f t="shared" ca="1" si="163"/>
        <v>-7439.6599999999989</v>
      </c>
      <c r="T196" s="35">
        <f t="shared" ca="1" si="164"/>
        <v>-42476.509999999995</v>
      </c>
      <c r="U196" s="36">
        <f t="shared" ca="1" si="165"/>
        <v>-198709.44999999995</v>
      </c>
      <c r="V196" s="34">
        <f t="shared" ca="1" si="166"/>
        <v>-221376.71000000002</v>
      </c>
      <c r="W196" s="35">
        <f t="shared" ca="1" si="167"/>
        <v>-11068.82</v>
      </c>
      <c r="X196" s="35">
        <f t="shared" ca="1" si="168"/>
        <v>-55108.959999999999</v>
      </c>
      <c r="Y196" s="36">
        <f t="shared" ca="1" si="169"/>
        <v>-287554.48999999993</v>
      </c>
    </row>
    <row r="197" spans="1:25" outlineLevel="2" x14ac:dyDescent="0.25">
      <c r="A197" t="s">
        <v>394</v>
      </c>
      <c r="B197" t="str">
        <f t="shared" ca="1" si="146"/>
        <v>TAU</v>
      </c>
      <c r="C197" t="str">
        <f t="shared" ca="1" si="147"/>
        <v>TransAlta Generation Partnership</v>
      </c>
      <c r="D197" t="str">
        <f t="shared" ca="1" si="148"/>
        <v>SPR</v>
      </c>
      <c r="E197" t="str">
        <f t="shared" ca="1" si="149"/>
        <v>Spray Hydro Facility</v>
      </c>
      <c r="F197" s="34">
        <f t="shared" ca="1" si="150"/>
        <v>-677566.72000000009</v>
      </c>
      <c r="G197" s="35">
        <f t="shared" ca="1" si="151"/>
        <v>-33878.33</v>
      </c>
      <c r="H197" s="35">
        <f t="shared" ca="1" si="152"/>
        <v>-139359.47000000003</v>
      </c>
      <c r="I197" s="36">
        <f t="shared" ca="1" si="153"/>
        <v>-850804.52</v>
      </c>
      <c r="J197" s="34">
        <f t="shared" ca="1" si="154"/>
        <v>-18072.46999999999</v>
      </c>
      <c r="K197" s="35">
        <f t="shared" ca="1" si="155"/>
        <v>-903.63000000000045</v>
      </c>
      <c r="L197" s="35">
        <f t="shared" ca="1" si="156"/>
        <v>-4854.5000000000018</v>
      </c>
      <c r="M197" s="36">
        <f t="shared" ca="1" si="157"/>
        <v>-23830.600000000002</v>
      </c>
      <c r="N197" s="34">
        <f t="shared" ca="1" si="158"/>
        <v>-55462.590000000011</v>
      </c>
      <c r="O197" s="35">
        <f t="shared" ca="1" si="159"/>
        <v>-2773.14</v>
      </c>
      <c r="P197" s="35">
        <f t="shared" ca="1" si="160"/>
        <v>-13717.830000000002</v>
      </c>
      <c r="Q197" s="36">
        <f t="shared" ca="1" si="161"/>
        <v>-71953.560000000012</v>
      </c>
      <c r="R197" s="34">
        <f t="shared" ca="1" si="162"/>
        <v>-538776.08000000007</v>
      </c>
      <c r="S197" s="35">
        <f t="shared" ca="1" si="163"/>
        <v>-26938.800000000003</v>
      </c>
      <c r="T197" s="35">
        <f t="shared" ca="1" si="164"/>
        <v>-153898.93999999997</v>
      </c>
      <c r="U197" s="36">
        <f t="shared" ca="1" si="165"/>
        <v>-719613.81999999983</v>
      </c>
      <c r="V197" s="34">
        <f t="shared" ca="1" si="166"/>
        <v>-1289877.8600000001</v>
      </c>
      <c r="W197" s="35">
        <f t="shared" ca="1" si="167"/>
        <v>-64493.9</v>
      </c>
      <c r="X197" s="35">
        <f t="shared" ca="1" si="168"/>
        <v>-311830.74</v>
      </c>
      <c r="Y197" s="36">
        <f t="shared" ca="1" si="169"/>
        <v>-1666202.5</v>
      </c>
    </row>
    <row r="198" spans="1:25" outlineLevel="2" x14ac:dyDescent="0.25">
      <c r="A198" t="s">
        <v>405</v>
      </c>
      <c r="B198" t="str">
        <f t="shared" ca="1" si="146"/>
        <v>TAU</v>
      </c>
      <c r="C198" t="str">
        <f t="shared" ca="1" si="147"/>
        <v>TransAlta Generation Partnership</v>
      </c>
      <c r="D198" t="str">
        <f t="shared" ca="1" si="148"/>
        <v>THS</v>
      </c>
      <c r="E198" t="str">
        <f t="shared" ca="1" si="149"/>
        <v>Three Sisters Hydro Plant</v>
      </c>
      <c r="F198" s="34">
        <f t="shared" ca="1" si="150"/>
        <v>-14812.34</v>
      </c>
      <c r="G198" s="35">
        <f t="shared" ca="1" si="151"/>
        <v>-740.63000000000011</v>
      </c>
      <c r="H198" s="35">
        <f t="shared" ca="1" si="152"/>
        <v>-2984.2200000000003</v>
      </c>
      <c r="I198" s="36">
        <f t="shared" ca="1" si="153"/>
        <v>-18537.190000000002</v>
      </c>
      <c r="J198" s="34">
        <f t="shared" ca="1" si="154"/>
        <v>29662.94</v>
      </c>
      <c r="K198" s="35">
        <f t="shared" ca="1" si="155"/>
        <v>1483.16</v>
      </c>
      <c r="L198" s="35">
        <f t="shared" ca="1" si="156"/>
        <v>6777.6500000000005</v>
      </c>
      <c r="M198" s="36">
        <f t="shared" ca="1" si="157"/>
        <v>37923.75</v>
      </c>
      <c r="N198" s="34">
        <f t="shared" ca="1" si="158"/>
        <v>9424.7099999999991</v>
      </c>
      <c r="O198" s="35">
        <f t="shared" ca="1" si="159"/>
        <v>471.23</v>
      </c>
      <c r="P198" s="35">
        <f t="shared" ca="1" si="160"/>
        <v>2447.2099999999996</v>
      </c>
      <c r="Q198" s="36">
        <f t="shared" ca="1" si="161"/>
        <v>12343.149999999998</v>
      </c>
      <c r="R198" s="34">
        <f t="shared" ca="1" si="162"/>
        <v>7606.8799999999992</v>
      </c>
      <c r="S198" s="35">
        <f t="shared" ca="1" si="163"/>
        <v>380.34000000000003</v>
      </c>
      <c r="T198" s="35">
        <f t="shared" ca="1" si="164"/>
        <v>2140.1600000000003</v>
      </c>
      <c r="U198" s="36">
        <f t="shared" ca="1" si="165"/>
        <v>10127.379999999999</v>
      </c>
      <c r="V198" s="34">
        <f t="shared" ca="1" si="166"/>
        <v>31882.189999999995</v>
      </c>
      <c r="W198" s="35">
        <f t="shared" ca="1" si="167"/>
        <v>1594.1</v>
      </c>
      <c r="X198" s="35">
        <f t="shared" ca="1" si="168"/>
        <v>8380.7999999999993</v>
      </c>
      <c r="Y198" s="36">
        <f t="shared" ca="1" si="169"/>
        <v>41857.089999999997</v>
      </c>
    </row>
    <row r="199" spans="1:25" outlineLevel="2" x14ac:dyDescent="0.25">
      <c r="A199" t="s">
        <v>722</v>
      </c>
      <c r="B199" t="str">
        <f t="shared" ca="1" si="146"/>
        <v>TAU</v>
      </c>
      <c r="C199" t="str">
        <f t="shared" ca="1" si="147"/>
        <v>TransAlta Generation Partnership</v>
      </c>
      <c r="D199" t="str">
        <f t="shared" ca="1" si="148"/>
        <v>WB4</v>
      </c>
      <c r="E199" t="str">
        <f t="shared" ca="1" si="149"/>
        <v>Wabamun #4</v>
      </c>
      <c r="F199" s="34">
        <f t="shared" ca="1" si="150"/>
        <v>0</v>
      </c>
      <c r="G199" s="35">
        <f t="shared" ca="1" si="151"/>
        <v>0</v>
      </c>
      <c r="H199" s="35">
        <f t="shared" ca="1" si="152"/>
        <v>0</v>
      </c>
      <c r="I199" s="36">
        <f t="shared" ca="1" si="153"/>
        <v>0</v>
      </c>
      <c r="J199" s="34">
        <f t="shared" ca="1" si="154"/>
        <v>0</v>
      </c>
      <c r="K199" s="35">
        <f t="shared" ca="1" si="155"/>
        <v>0</v>
      </c>
      <c r="L199" s="35">
        <f t="shared" ca="1" si="156"/>
        <v>0</v>
      </c>
      <c r="M199" s="36">
        <f t="shared" ca="1" si="157"/>
        <v>0</v>
      </c>
      <c r="N199" s="34">
        <f t="shared" ca="1" si="158"/>
        <v>0</v>
      </c>
      <c r="O199" s="35">
        <f t="shared" ca="1" si="159"/>
        <v>0</v>
      </c>
      <c r="P199" s="35">
        <f t="shared" ca="1" si="160"/>
        <v>0</v>
      </c>
      <c r="Q199" s="36">
        <f t="shared" ca="1" si="161"/>
        <v>0</v>
      </c>
      <c r="R199" s="34">
        <f t="shared" ca="1" si="162"/>
        <v>769865.37999999989</v>
      </c>
      <c r="S199" s="35">
        <f t="shared" ca="1" si="163"/>
        <v>38493.26</v>
      </c>
      <c r="T199" s="35">
        <f t="shared" ca="1" si="164"/>
        <v>226550.64</v>
      </c>
      <c r="U199" s="36">
        <f t="shared" ca="1" si="165"/>
        <v>1034909.2799999999</v>
      </c>
      <c r="V199" s="34">
        <f t="shared" ca="1" si="166"/>
        <v>769865.37999999989</v>
      </c>
      <c r="W199" s="35">
        <f t="shared" ca="1" si="167"/>
        <v>38493.26</v>
      </c>
      <c r="X199" s="35">
        <f t="shared" ca="1" si="168"/>
        <v>226550.64</v>
      </c>
      <c r="Y199" s="36">
        <f t="shared" ca="1" si="169"/>
        <v>1034909.2799999999</v>
      </c>
    </row>
    <row r="200" spans="1:25" outlineLevel="1" x14ac:dyDescent="0.25">
      <c r="C200" s="2" t="s">
        <v>786</v>
      </c>
      <c r="F200" s="34">
        <f t="shared" ref="F200:Y200" ca="1" si="170">SUBTOTAL(9,F185:F199)</f>
        <v>-985331.52000000025</v>
      </c>
      <c r="G200" s="35">
        <f t="shared" ca="1" si="170"/>
        <v>-49266.57</v>
      </c>
      <c r="H200" s="35">
        <f t="shared" ca="1" si="170"/>
        <v>-202604.50000000003</v>
      </c>
      <c r="I200" s="36">
        <f t="shared" ca="1" si="170"/>
        <v>-1237202.5900000003</v>
      </c>
      <c r="J200" s="34">
        <f t="shared" ca="1" si="170"/>
        <v>1877683.4400000002</v>
      </c>
      <c r="K200" s="35">
        <f t="shared" ca="1" si="170"/>
        <v>93884.24000000002</v>
      </c>
      <c r="L200" s="35">
        <f t="shared" ca="1" si="170"/>
        <v>419881.93</v>
      </c>
      <c r="M200" s="36">
        <f t="shared" ca="1" si="170"/>
        <v>2391449.6100000003</v>
      </c>
      <c r="N200" s="34">
        <f t="shared" ca="1" si="170"/>
        <v>14206.739999999678</v>
      </c>
      <c r="O200" s="35">
        <f t="shared" ca="1" si="170"/>
        <v>710.31000000000859</v>
      </c>
      <c r="P200" s="35">
        <f t="shared" ca="1" si="170"/>
        <v>4783.7599999999729</v>
      </c>
      <c r="Q200" s="36">
        <f t="shared" ca="1" si="170"/>
        <v>19700.809999999565</v>
      </c>
      <c r="R200" s="34">
        <f t="shared" ca="1" si="170"/>
        <v>-2009126.9200000004</v>
      </c>
      <c r="S200" s="35">
        <f t="shared" ca="1" si="170"/>
        <v>-100456.41</v>
      </c>
      <c r="T200" s="35">
        <f t="shared" ca="1" si="170"/>
        <v>-566356.97999999986</v>
      </c>
      <c r="U200" s="36">
        <f t="shared" ca="1" si="170"/>
        <v>-2675940.3100000005</v>
      </c>
      <c r="V200" s="34">
        <f t="shared" ca="1" si="170"/>
        <v>-1102568.2600000009</v>
      </c>
      <c r="W200" s="35">
        <f t="shared" ca="1" si="170"/>
        <v>-55128.429999999971</v>
      </c>
      <c r="X200" s="35">
        <f t="shared" ca="1" si="170"/>
        <v>-344295.79000000004</v>
      </c>
      <c r="Y200" s="36">
        <f t="shared" ca="1" si="170"/>
        <v>-1501992.4800000004</v>
      </c>
    </row>
    <row r="201" spans="1:25" outlineLevel="2" x14ac:dyDescent="0.25">
      <c r="A201" t="s">
        <v>269</v>
      </c>
      <c r="B201" t="str">
        <f t="shared" ref="B201:B209" ca="1" si="171">VLOOKUP($A201,IndexLookup,2,FALSE)</f>
        <v>TCN</v>
      </c>
      <c r="C201" t="str">
        <f t="shared" ref="C201:C209" ca="1" si="172">VLOOKUP($B201,ParticipantLookup,2,FALSE)</f>
        <v>TransCanada Energy Ltd.</v>
      </c>
      <c r="D201" t="str">
        <f t="shared" ref="D201:D209" ca="1" si="173">VLOOKUP($A201,IndexLookup,3,FALSE)</f>
        <v>BCR2</v>
      </c>
      <c r="E201" t="str">
        <f t="shared" ref="E201:E209" ca="1" si="174">VLOOKUP($D201,FacilityLookup,2,FALSE)</f>
        <v>Bear Creek #2</v>
      </c>
      <c r="F201" s="34">
        <f t="shared" ref="F201:F209" ca="1" si="175">IFERROR(VLOOKUP($A201,Lookup2013,53,FALSE),0)</f>
        <v>-1091709.82</v>
      </c>
      <c r="G201" s="35">
        <f t="shared" ref="G201:G209" ca="1" si="176">IFERROR(VLOOKUP($A201,Lookup2013,54,FALSE),0)</f>
        <v>-54585.490000000005</v>
      </c>
      <c r="H201" s="35">
        <f t="shared" ref="H201:H209" ca="1" si="177">IFERROR(VLOOKUP($A201,Lookup2013,55,FALSE),0)</f>
        <v>-223802</v>
      </c>
      <c r="I201" s="36">
        <f t="shared" ref="I201:I209" ca="1" si="178">IFERROR(VLOOKUP($A201,Lookup2013,56,FALSE),0)</f>
        <v>-1370097.3100000003</v>
      </c>
      <c r="J201" s="34">
        <f t="shared" ref="J201:J209" ca="1" si="179">IFERROR(VLOOKUP($A201,Lookup2012,53,FALSE),0)</f>
        <v>-799383.38000000012</v>
      </c>
      <c r="K201" s="35">
        <f t="shared" ref="K201:K209" ca="1" si="180">IFERROR(VLOOKUP($A201,Lookup2012,54,FALSE),0)</f>
        <v>-39969.17</v>
      </c>
      <c r="L201" s="35">
        <f t="shared" ref="L201:L209" ca="1" si="181">IFERROR(VLOOKUP($A201,Lookup2012,55,FALSE),0)</f>
        <v>-184311.82</v>
      </c>
      <c r="M201" s="36">
        <f t="shared" ref="M201:M209" ca="1" si="182">IFERROR(VLOOKUP($A201,Lookup2012,56,FALSE),0)</f>
        <v>-1023664.37</v>
      </c>
      <c r="N201" s="34">
        <f t="shared" ref="N201:N209" ca="1" si="183">IFERROR(VLOOKUP($A201,Lookup2011,53,FALSE),0)</f>
        <v>-1182276.06</v>
      </c>
      <c r="O201" s="35">
        <f t="shared" ref="O201:O209" ca="1" si="184">IFERROR(VLOOKUP($A201,Lookup2011,54,FALSE),0)</f>
        <v>-59113.8</v>
      </c>
      <c r="P201" s="35">
        <f t="shared" ref="P201:P209" ca="1" si="185">IFERROR(VLOOKUP($A201,Lookup2011,55,FALSE),0)</f>
        <v>-305919.98</v>
      </c>
      <c r="Q201" s="36">
        <f t="shared" ref="Q201:Q209" ca="1" si="186">IFERROR(VLOOKUP($A201,Lookup2011,56,FALSE),0)</f>
        <v>-1547309.84</v>
      </c>
      <c r="R201" s="34">
        <f t="shared" ref="R201:R209" ca="1" si="187">IFERROR(VLOOKUP($A201,Lookup2010,53,FALSE),0)</f>
        <v>-369165.98999999993</v>
      </c>
      <c r="S201" s="35">
        <f t="shared" ref="S201:S209" ca="1" si="188">IFERROR(VLOOKUP($A201,Lookup2010,54,FALSE),0)</f>
        <v>-18458.309999999998</v>
      </c>
      <c r="T201" s="35">
        <f t="shared" ref="T201:T209" ca="1" si="189">IFERROR(VLOOKUP($A201,Lookup2010,55,FALSE),0)</f>
        <v>-105687.69000000002</v>
      </c>
      <c r="U201" s="36">
        <f t="shared" ref="U201:U209" ca="1" si="190">IFERROR(VLOOKUP($A201,Lookup2010,56,FALSE),0)</f>
        <v>-493311.99000000005</v>
      </c>
      <c r="V201" s="34">
        <f t="shared" ref="V201:V209" ca="1" si="191">F201+J201+N201+R201</f>
        <v>-3442535.25</v>
      </c>
      <c r="W201" s="35">
        <f t="shared" ref="W201:W209" ca="1" si="192">G201+K201+O201+S201</f>
        <v>-172126.77000000002</v>
      </c>
      <c r="X201" s="35">
        <f t="shared" ref="X201:X209" ca="1" si="193">H201+L201+P201+T201</f>
        <v>-819721.49000000011</v>
      </c>
      <c r="Y201" s="36">
        <f t="shared" ref="Y201:Y209" ca="1" si="194">I201+M201+Q201+U201</f>
        <v>-4434383.5100000007</v>
      </c>
    </row>
    <row r="202" spans="1:25" outlineLevel="2" x14ac:dyDescent="0.25">
      <c r="A202" t="s">
        <v>270</v>
      </c>
      <c r="B202" t="str">
        <f t="shared" ca="1" si="171"/>
        <v>TCN</v>
      </c>
      <c r="C202" t="str">
        <f t="shared" ca="1" si="172"/>
        <v>TransCanada Energy Ltd.</v>
      </c>
      <c r="D202" t="str">
        <f t="shared" ca="1" si="173"/>
        <v>BCRK</v>
      </c>
      <c r="E202" t="str">
        <f t="shared" ca="1" si="174"/>
        <v>Bear Creek #1</v>
      </c>
      <c r="F202" s="34">
        <f t="shared" ca="1" si="175"/>
        <v>-249206.19</v>
      </c>
      <c r="G202" s="35">
        <f t="shared" ca="1" si="176"/>
        <v>-12460.31</v>
      </c>
      <c r="H202" s="35">
        <f t="shared" ca="1" si="177"/>
        <v>-51247.26</v>
      </c>
      <c r="I202" s="36">
        <f t="shared" ca="1" si="178"/>
        <v>-312913.76</v>
      </c>
      <c r="J202" s="34">
        <f t="shared" ca="1" si="179"/>
        <v>-305426.50999999995</v>
      </c>
      <c r="K202" s="35">
        <f t="shared" ca="1" si="180"/>
        <v>-15271.32</v>
      </c>
      <c r="L202" s="35">
        <f t="shared" ca="1" si="181"/>
        <v>-71298.009999999995</v>
      </c>
      <c r="M202" s="36">
        <f t="shared" ca="1" si="182"/>
        <v>-391995.84</v>
      </c>
      <c r="N202" s="34">
        <f t="shared" ca="1" si="183"/>
        <v>-990158.64</v>
      </c>
      <c r="O202" s="35">
        <f t="shared" ca="1" si="184"/>
        <v>-49507.929999999993</v>
      </c>
      <c r="P202" s="35">
        <f t="shared" ca="1" si="185"/>
        <v>-257354.41999999998</v>
      </c>
      <c r="Q202" s="36">
        <f t="shared" ca="1" si="186"/>
        <v>-1297020.9899999998</v>
      </c>
      <c r="R202" s="34">
        <f t="shared" ca="1" si="187"/>
        <v>-540594.02</v>
      </c>
      <c r="S202" s="35">
        <f t="shared" ca="1" si="188"/>
        <v>-27029.7</v>
      </c>
      <c r="T202" s="35">
        <f t="shared" ca="1" si="189"/>
        <v>-154368.82999999999</v>
      </c>
      <c r="U202" s="36">
        <f t="shared" ca="1" si="190"/>
        <v>-721992.55</v>
      </c>
      <c r="V202" s="34">
        <f t="shared" ca="1" si="191"/>
        <v>-2085385.3599999999</v>
      </c>
      <c r="W202" s="35">
        <f t="shared" ca="1" si="192"/>
        <v>-104269.26</v>
      </c>
      <c r="X202" s="35">
        <f t="shared" ca="1" si="193"/>
        <v>-534268.5199999999</v>
      </c>
      <c r="Y202" s="36">
        <f t="shared" ca="1" si="194"/>
        <v>-2723923.1399999997</v>
      </c>
    </row>
    <row r="203" spans="1:25" outlineLevel="2" x14ac:dyDescent="0.25">
      <c r="A203" t="s">
        <v>341</v>
      </c>
      <c r="B203" t="str">
        <f t="shared" ca="1" si="171"/>
        <v>TCN</v>
      </c>
      <c r="C203" t="str">
        <f t="shared" ca="1" si="172"/>
        <v>TransCanada Energy Ltd.</v>
      </c>
      <c r="D203" t="str">
        <f t="shared" ca="1" si="173"/>
        <v>MKRC</v>
      </c>
      <c r="E203" t="str">
        <f t="shared" ca="1" si="174"/>
        <v>MacKay River Industrial System</v>
      </c>
      <c r="F203" s="34">
        <f t="shared" ca="1" si="175"/>
        <v>2122392.9899999998</v>
      </c>
      <c r="G203" s="35">
        <f t="shared" ca="1" si="176"/>
        <v>106119.65999999999</v>
      </c>
      <c r="H203" s="35">
        <f t="shared" ca="1" si="177"/>
        <v>434567.77000000008</v>
      </c>
      <c r="I203" s="36">
        <f t="shared" ca="1" si="178"/>
        <v>2663080.4200000004</v>
      </c>
      <c r="J203" s="34">
        <f t="shared" ca="1" si="179"/>
        <v>974197.92999999993</v>
      </c>
      <c r="K203" s="35">
        <f t="shared" ca="1" si="180"/>
        <v>48709.899999999994</v>
      </c>
      <c r="L203" s="35">
        <f t="shared" ca="1" si="181"/>
        <v>223470.44999999998</v>
      </c>
      <c r="M203" s="36">
        <f t="shared" ca="1" si="182"/>
        <v>1246378.28</v>
      </c>
      <c r="N203" s="34">
        <f t="shared" ca="1" si="183"/>
        <v>-3419623.09</v>
      </c>
      <c r="O203" s="35">
        <f t="shared" ca="1" si="184"/>
        <v>-170981.16</v>
      </c>
      <c r="P203" s="35">
        <f t="shared" ca="1" si="185"/>
        <v>-887411.19000000006</v>
      </c>
      <c r="Q203" s="36">
        <f t="shared" ca="1" si="186"/>
        <v>-4478015.4400000004</v>
      </c>
      <c r="R203" s="34">
        <f t="shared" ca="1" si="187"/>
        <v>235857.89000000007</v>
      </c>
      <c r="S203" s="35">
        <f t="shared" ca="1" si="188"/>
        <v>11792.89</v>
      </c>
      <c r="T203" s="35">
        <f t="shared" ca="1" si="189"/>
        <v>68573.960000000006</v>
      </c>
      <c r="U203" s="36">
        <f t="shared" ca="1" si="190"/>
        <v>316224.74000000011</v>
      </c>
      <c r="V203" s="34">
        <f t="shared" ca="1" si="191"/>
        <v>-87174.279999999853</v>
      </c>
      <c r="W203" s="35">
        <f t="shared" ca="1" si="192"/>
        <v>-4358.7100000000064</v>
      </c>
      <c r="X203" s="35">
        <f t="shared" ca="1" si="193"/>
        <v>-160799.00999999995</v>
      </c>
      <c r="Y203" s="36">
        <f t="shared" ca="1" si="194"/>
        <v>-252332.00000000012</v>
      </c>
    </row>
    <row r="204" spans="1:25" outlineLevel="2" x14ac:dyDescent="0.25">
      <c r="A204" t="s">
        <v>374</v>
      </c>
      <c r="B204" t="str">
        <f t="shared" ca="1" si="171"/>
        <v>TCN</v>
      </c>
      <c r="C204" t="str">
        <f t="shared" ca="1" si="172"/>
        <v>TransCanada Energy Ltd.</v>
      </c>
      <c r="D204" t="str">
        <f t="shared" ca="1" si="173"/>
        <v>SD1</v>
      </c>
      <c r="E204" t="str">
        <f t="shared" ca="1" si="174"/>
        <v>Sundance #1</v>
      </c>
      <c r="F204" s="34">
        <f t="shared" ca="1" si="175"/>
        <v>1606270.3900000001</v>
      </c>
      <c r="G204" s="35">
        <f t="shared" ca="1" si="176"/>
        <v>80313.51999999999</v>
      </c>
      <c r="H204" s="35">
        <f t="shared" ca="1" si="177"/>
        <v>315720.54000000004</v>
      </c>
      <c r="I204" s="36">
        <f t="shared" ca="1" si="178"/>
        <v>2002304.45</v>
      </c>
      <c r="J204" s="34">
        <f t="shared" ca="1" si="179"/>
        <v>0</v>
      </c>
      <c r="K204" s="35">
        <f t="shared" ca="1" si="180"/>
        <v>0</v>
      </c>
      <c r="L204" s="35">
        <f t="shared" ca="1" si="181"/>
        <v>0</v>
      </c>
      <c r="M204" s="36">
        <f t="shared" ca="1" si="182"/>
        <v>0</v>
      </c>
      <c r="N204" s="34">
        <f t="shared" ca="1" si="183"/>
        <v>0</v>
      </c>
      <c r="O204" s="35">
        <f t="shared" ca="1" si="184"/>
        <v>0</v>
      </c>
      <c r="P204" s="35">
        <f t="shared" ca="1" si="185"/>
        <v>0</v>
      </c>
      <c r="Q204" s="36">
        <f t="shared" ca="1" si="186"/>
        <v>0</v>
      </c>
      <c r="R204" s="34">
        <f t="shared" ca="1" si="187"/>
        <v>2203331.1399999997</v>
      </c>
      <c r="S204" s="35">
        <f t="shared" ca="1" si="188"/>
        <v>110166.56000000001</v>
      </c>
      <c r="T204" s="35">
        <f t="shared" ca="1" si="189"/>
        <v>633901.10999999987</v>
      </c>
      <c r="U204" s="36">
        <f t="shared" ca="1" si="190"/>
        <v>2947398.81</v>
      </c>
      <c r="V204" s="34">
        <f t="shared" ca="1" si="191"/>
        <v>3809601.53</v>
      </c>
      <c r="W204" s="35">
        <f t="shared" ca="1" si="192"/>
        <v>190480.08000000002</v>
      </c>
      <c r="X204" s="35">
        <f t="shared" ca="1" si="193"/>
        <v>949621.64999999991</v>
      </c>
      <c r="Y204" s="36">
        <f t="shared" ca="1" si="194"/>
        <v>4949703.26</v>
      </c>
    </row>
    <row r="205" spans="1:25" outlineLevel="2" x14ac:dyDescent="0.25">
      <c r="A205" t="s">
        <v>376</v>
      </c>
      <c r="B205" t="str">
        <f t="shared" ca="1" si="171"/>
        <v>TCN</v>
      </c>
      <c r="C205" t="str">
        <f t="shared" ca="1" si="172"/>
        <v>TransCanada Energy Ltd.</v>
      </c>
      <c r="D205" t="str">
        <f t="shared" ca="1" si="173"/>
        <v>SD2</v>
      </c>
      <c r="E205" t="str">
        <f t="shared" ca="1" si="174"/>
        <v>Sundance #2</v>
      </c>
      <c r="F205" s="34">
        <f t="shared" ca="1" si="175"/>
        <v>835952.33</v>
      </c>
      <c r="G205" s="35">
        <f t="shared" ca="1" si="176"/>
        <v>41797.620000000003</v>
      </c>
      <c r="H205" s="35">
        <f t="shared" ca="1" si="177"/>
        <v>163076.91</v>
      </c>
      <c r="I205" s="36">
        <f t="shared" ca="1" si="178"/>
        <v>1040826.86</v>
      </c>
      <c r="J205" s="34">
        <f t="shared" ca="1" si="179"/>
        <v>0</v>
      </c>
      <c r="K205" s="35">
        <f t="shared" ca="1" si="180"/>
        <v>0</v>
      </c>
      <c r="L205" s="35">
        <f t="shared" ca="1" si="181"/>
        <v>0</v>
      </c>
      <c r="M205" s="36">
        <f t="shared" ca="1" si="182"/>
        <v>0</v>
      </c>
      <c r="N205" s="34">
        <f t="shared" ca="1" si="183"/>
        <v>0</v>
      </c>
      <c r="O205" s="35">
        <f t="shared" ca="1" si="184"/>
        <v>0</v>
      </c>
      <c r="P205" s="35">
        <f t="shared" ca="1" si="185"/>
        <v>0</v>
      </c>
      <c r="Q205" s="36">
        <f t="shared" ca="1" si="186"/>
        <v>0</v>
      </c>
      <c r="R205" s="34">
        <f t="shared" ca="1" si="187"/>
        <v>2228033.06</v>
      </c>
      <c r="S205" s="35">
        <f t="shared" ca="1" si="188"/>
        <v>111401.64999999998</v>
      </c>
      <c r="T205" s="35">
        <f t="shared" ca="1" si="189"/>
        <v>640864.08000000007</v>
      </c>
      <c r="U205" s="36">
        <f t="shared" ca="1" si="190"/>
        <v>2980298.7899999996</v>
      </c>
      <c r="V205" s="34">
        <f t="shared" ca="1" si="191"/>
        <v>3063985.39</v>
      </c>
      <c r="W205" s="35">
        <f t="shared" ca="1" si="192"/>
        <v>153199.26999999999</v>
      </c>
      <c r="X205" s="35">
        <f t="shared" ca="1" si="193"/>
        <v>803940.99000000011</v>
      </c>
      <c r="Y205" s="36">
        <f t="shared" ca="1" si="194"/>
        <v>4021125.6499999994</v>
      </c>
    </row>
    <row r="206" spans="1:25" outlineLevel="2" x14ac:dyDescent="0.25">
      <c r="A206" t="s">
        <v>386</v>
      </c>
      <c r="B206" t="str">
        <f t="shared" ca="1" si="171"/>
        <v>TCN</v>
      </c>
      <c r="C206" t="str">
        <f t="shared" ca="1" si="172"/>
        <v>TransCanada Energy Ltd.</v>
      </c>
      <c r="D206" t="str">
        <f t="shared" ca="1" si="173"/>
        <v>SH1</v>
      </c>
      <c r="E206" t="str">
        <f t="shared" ca="1" si="174"/>
        <v>Sheerness #1</v>
      </c>
      <c r="F206" s="34">
        <f t="shared" ca="1" si="175"/>
        <v>-1494701.21</v>
      </c>
      <c r="G206" s="35">
        <f t="shared" ca="1" si="176"/>
        <v>-74735.069999999992</v>
      </c>
      <c r="H206" s="35">
        <f t="shared" ca="1" si="177"/>
        <v>-308236.95</v>
      </c>
      <c r="I206" s="36">
        <f t="shared" ca="1" si="178"/>
        <v>-1877673.23</v>
      </c>
      <c r="J206" s="34">
        <f t="shared" ca="1" si="179"/>
        <v>2154711.4700000002</v>
      </c>
      <c r="K206" s="35">
        <f t="shared" ca="1" si="180"/>
        <v>107735.57</v>
      </c>
      <c r="L206" s="35">
        <f t="shared" ca="1" si="181"/>
        <v>490019.78</v>
      </c>
      <c r="M206" s="36">
        <f t="shared" ca="1" si="182"/>
        <v>2752466.82</v>
      </c>
      <c r="N206" s="34">
        <f t="shared" ca="1" si="183"/>
        <v>6112995.3799999999</v>
      </c>
      <c r="O206" s="35">
        <f t="shared" ca="1" si="184"/>
        <v>305649.77999999997</v>
      </c>
      <c r="P206" s="35">
        <f t="shared" ca="1" si="185"/>
        <v>1597928.24</v>
      </c>
      <c r="Q206" s="36">
        <f t="shared" ca="1" si="186"/>
        <v>8016573.4000000004</v>
      </c>
      <c r="R206" s="34">
        <f t="shared" ca="1" si="187"/>
        <v>-2380094.4699999997</v>
      </c>
      <c r="S206" s="35">
        <f t="shared" ca="1" si="188"/>
        <v>-119004.71</v>
      </c>
      <c r="T206" s="35">
        <f t="shared" ca="1" si="189"/>
        <v>-678566.45999999985</v>
      </c>
      <c r="U206" s="36">
        <f t="shared" ca="1" si="190"/>
        <v>-3177665.64</v>
      </c>
      <c r="V206" s="34">
        <f t="shared" ca="1" si="191"/>
        <v>4392911.1700000009</v>
      </c>
      <c r="W206" s="35">
        <f t="shared" ca="1" si="192"/>
        <v>219645.56999999995</v>
      </c>
      <c r="X206" s="35">
        <f t="shared" ca="1" si="193"/>
        <v>1101144.6100000003</v>
      </c>
      <c r="Y206" s="36">
        <f t="shared" ca="1" si="194"/>
        <v>5713701.3499999996</v>
      </c>
    </row>
    <row r="207" spans="1:25" outlineLevel="2" x14ac:dyDescent="0.25">
      <c r="A207" t="s">
        <v>388</v>
      </c>
      <c r="B207" t="str">
        <f t="shared" ca="1" si="171"/>
        <v>TCN</v>
      </c>
      <c r="C207" t="str">
        <f t="shared" ca="1" si="172"/>
        <v>TransCanada Energy Ltd.</v>
      </c>
      <c r="D207" t="str">
        <f t="shared" ca="1" si="173"/>
        <v>SH2</v>
      </c>
      <c r="E207" t="str">
        <f t="shared" ca="1" si="174"/>
        <v>Sheerness #2</v>
      </c>
      <c r="F207" s="34">
        <f t="shared" ca="1" si="175"/>
        <v>-48687.529999999955</v>
      </c>
      <c r="G207" s="35">
        <f t="shared" ca="1" si="176"/>
        <v>-2434.38</v>
      </c>
      <c r="H207" s="35">
        <f t="shared" ca="1" si="177"/>
        <v>-11264.739999999996</v>
      </c>
      <c r="I207" s="36">
        <f t="shared" ca="1" si="178"/>
        <v>-62386.649999999943</v>
      </c>
      <c r="J207" s="34">
        <f t="shared" ca="1" si="179"/>
        <v>1406676.7900000003</v>
      </c>
      <c r="K207" s="35">
        <f t="shared" ca="1" si="180"/>
        <v>70333.84</v>
      </c>
      <c r="L207" s="35">
        <f t="shared" ca="1" si="181"/>
        <v>317174.57</v>
      </c>
      <c r="M207" s="36">
        <f t="shared" ca="1" si="182"/>
        <v>1794185.2000000002</v>
      </c>
      <c r="N207" s="34">
        <f t="shared" ca="1" si="183"/>
        <v>6943922.0299999984</v>
      </c>
      <c r="O207" s="35">
        <f t="shared" ca="1" si="184"/>
        <v>347196.10000000003</v>
      </c>
      <c r="P207" s="35">
        <f t="shared" ca="1" si="185"/>
        <v>1813860.8099999998</v>
      </c>
      <c r="Q207" s="36">
        <f t="shared" ca="1" si="186"/>
        <v>9104978.9399999995</v>
      </c>
      <c r="R207" s="34">
        <f t="shared" ca="1" si="187"/>
        <v>-3355284.6600000006</v>
      </c>
      <c r="S207" s="35">
        <f t="shared" ca="1" si="188"/>
        <v>-167764.22999999998</v>
      </c>
      <c r="T207" s="35">
        <f t="shared" ca="1" si="189"/>
        <v>-958055.46000000008</v>
      </c>
      <c r="U207" s="36">
        <f t="shared" ca="1" si="190"/>
        <v>-4481104.3500000006</v>
      </c>
      <c r="V207" s="34">
        <f t="shared" ca="1" si="191"/>
        <v>4946626.629999999</v>
      </c>
      <c r="W207" s="35">
        <f t="shared" ca="1" si="192"/>
        <v>247331.33000000007</v>
      </c>
      <c r="X207" s="35">
        <f t="shared" ca="1" si="193"/>
        <v>1161715.1799999997</v>
      </c>
      <c r="Y207" s="36">
        <f t="shared" ca="1" si="194"/>
        <v>6355673.1399999997</v>
      </c>
    </row>
    <row r="208" spans="1:25" outlineLevel="2" x14ac:dyDescent="0.25">
      <c r="A208" t="s">
        <v>400</v>
      </c>
      <c r="B208" t="str">
        <f t="shared" ca="1" si="171"/>
        <v>TCN</v>
      </c>
      <c r="C208" t="str">
        <f t="shared" ca="1" si="172"/>
        <v>TransCanada Energy Ltd.</v>
      </c>
      <c r="D208" t="str">
        <f t="shared" ca="1" si="173"/>
        <v>TC01</v>
      </c>
      <c r="E208" t="str">
        <f t="shared" ca="1" si="174"/>
        <v>Carseland Industrial System</v>
      </c>
      <c r="F208" s="34">
        <f t="shared" ca="1" si="175"/>
        <v>-1276802.78</v>
      </c>
      <c r="G208" s="35">
        <f t="shared" ca="1" si="176"/>
        <v>-63840.160000000003</v>
      </c>
      <c r="H208" s="35">
        <f t="shared" ca="1" si="177"/>
        <v>-264097.13</v>
      </c>
      <c r="I208" s="36">
        <f t="shared" ca="1" si="178"/>
        <v>-1604740.0700000003</v>
      </c>
      <c r="J208" s="34">
        <f t="shared" ca="1" si="179"/>
        <v>-783689.86</v>
      </c>
      <c r="K208" s="35">
        <f t="shared" ca="1" si="180"/>
        <v>-39184.5</v>
      </c>
      <c r="L208" s="35">
        <f t="shared" ca="1" si="181"/>
        <v>-182729.37999999998</v>
      </c>
      <c r="M208" s="36">
        <f t="shared" ca="1" si="182"/>
        <v>-1005603.74</v>
      </c>
      <c r="N208" s="34">
        <f t="shared" ca="1" si="183"/>
        <v>-845236.34</v>
      </c>
      <c r="O208" s="35">
        <f t="shared" ca="1" si="184"/>
        <v>-42261.819999999992</v>
      </c>
      <c r="P208" s="35">
        <f t="shared" ca="1" si="185"/>
        <v>-217597.08999999997</v>
      </c>
      <c r="Q208" s="36">
        <f t="shared" ca="1" si="186"/>
        <v>-1105095.2500000002</v>
      </c>
      <c r="R208" s="34">
        <f t="shared" ca="1" si="187"/>
        <v>-1433090.1199999996</v>
      </c>
      <c r="S208" s="35">
        <f t="shared" ca="1" si="188"/>
        <v>-71654.5</v>
      </c>
      <c r="T208" s="35">
        <f t="shared" ca="1" si="189"/>
        <v>-410471.94000000006</v>
      </c>
      <c r="U208" s="36">
        <f t="shared" ca="1" si="190"/>
        <v>-1915216.56</v>
      </c>
      <c r="V208" s="34">
        <f t="shared" ca="1" si="191"/>
        <v>-4338819.0999999996</v>
      </c>
      <c r="W208" s="35">
        <f t="shared" ca="1" si="192"/>
        <v>-216940.97999999998</v>
      </c>
      <c r="X208" s="35">
        <f t="shared" ca="1" si="193"/>
        <v>-1074895.54</v>
      </c>
      <c r="Y208" s="36">
        <f t="shared" ca="1" si="194"/>
        <v>-5630655.620000001</v>
      </c>
    </row>
    <row r="209" spans="1:25" outlineLevel="2" x14ac:dyDescent="0.25">
      <c r="A209" t="s">
        <v>401</v>
      </c>
      <c r="B209" t="str">
        <f t="shared" ca="1" si="171"/>
        <v>TCN</v>
      </c>
      <c r="C209" t="str">
        <f t="shared" ca="1" si="172"/>
        <v>TransCanada Energy Ltd.</v>
      </c>
      <c r="D209" t="str">
        <f t="shared" ca="1" si="173"/>
        <v>TC02</v>
      </c>
      <c r="E209" t="str">
        <f t="shared" ca="1" si="174"/>
        <v>Redwater Industrial System</v>
      </c>
      <c r="F209" s="34">
        <f t="shared" ca="1" si="175"/>
        <v>98737.12</v>
      </c>
      <c r="G209" s="35">
        <f t="shared" ca="1" si="176"/>
        <v>4936.8599999999997</v>
      </c>
      <c r="H209" s="35">
        <f t="shared" ca="1" si="177"/>
        <v>20250.810000000001</v>
      </c>
      <c r="I209" s="36">
        <f t="shared" ca="1" si="178"/>
        <v>123924.79</v>
      </c>
      <c r="J209" s="34">
        <f t="shared" ca="1" si="179"/>
        <v>65280.789999999994</v>
      </c>
      <c r="K209" s="35">
        <f t="shared" ca="1" si="180"/>
        <v>3264.0699999999997</v>
      </c>
      <c r="L209" s="35">
        <f t="shared" ca="1" si="181"/>
        <v>14735.01</v>
      </c>
      <c r="M209" s="36">
        <f t="shared" ca="1" si="182"/>
        <v>83279.87</v>
      </c>
      <c r="N209" s="34">
        <f t="shared" ca="1" si="183"/>
        <v>-69490.290000000008</v>
      </c>
      <c r="O209" s="35">
        <f t="shared" ca="1" si="184"/>
        <v>-3474.5299999999997</v>
      </c>
      <c r="P209" s="35">
        <f t="shared" ca="1" si="185"/>
        <v>-18094.62</v>
      </c>
      <c r="Q209" s="36">
        <f t="shared" ca="1" si="186"/>
        <v>-91059.44</v>
      </c>
      <c r="R209" s="34">
        <f t="shared" ca="1" si="187"/>
        <v>139406.22999999998</v>
      </c>
      <c r="S209" s="35">
        <f t="shared" ca="1" si="188"/>
        <v>6970.31</v>
      </c>
      <c r="T209" s="35">
        <f t="shared" ca="1" si="189"/>
        <v>39919.179999999993</v>
      </c>
      <c r="U209" s="36">
        <f t="shared" ca="1" si="190"/>
        <v>186295.72</v>
      </c>
      <c r="V209" s="34">
        <f t="shared" ca="1" si="191"/>
        <v>233933.84999999995</v>
      </c>
      <c r="W209" s="35">
        <f t="shared" ca="1" si="192"/>
        <v>11696.710000000001</v>
      </c>
      <c r="X209" s="35">
        <f t="shared" ca="1" si="193"/>
        <v>56810.37999999999</v>
      </c>
      <c r="Y209" s="36">
        <f t="shared" ca="1" si="194"/>
        <v>302440.93999999994</v>
      </c>
    </row>
    <row r="210" spans="1:25" outlineLevel="1" x14ac:dyDescent="0.25">
      <c r="C210" s="2" t="s">
        <v>787</v>
      </c>
      <c r="F210" s="34">
        <f t="shared" ref="F210:Y210" ca="1" si="195">SUBTOTAL(9,F201:F209)</f>
        <v>502245.30000000016</v>
      </c>
      <c r="G210" s="35">
        <f t="shared" ca="1" si="195"/>
        <v>25112.249999999971</v>
      </c>
      <c r="H210" s="35">
        <f t="shared" ca="1" si="195"/>
        <v>74967.95000000007</v>
      </c>
      <c r="I210" s="36">
        <f t="shared" ca="1" si="195"/>
        <v>602325.49999999953</v>
      </c>
      <c r="J210" s="34">
        <f t="shared" ca="1" si="195"/>
        <v>2712367.2300000004</v>
      </c>
      <c r="K210" s="35">
        <f t="shared" ca="1" si="195"/>
        <v>135618.39000000001</v>
      </c>
      <c r="L210" s="35">
        <f t="shared" ca="1" si="195"/>
        <v>607060.6</v>
      </c>
      <c r="M210" s="36">
        <f t="shared" ca="1" si="195"/>
        <v>3455046.2199999997</v>
      </c>
      <c r="N210" s="34">
        <f t="shared" ca="1" si="195"/>
        <v>6550132.9899999984</v>
      </c>
      <c r="O210" s="35">
        <f t="shared" ca="1" si="195"/>
        <v>327506.63999999996</v>
      </c>
      <c r="P210" s="35">
        <f t="shared" ca="1" si="195"/>
        <v>1725411.75</v>
      </c>
      <c r="Q210" s="36">
        <f t="shared" ca="1" si="195"/>
        <v>8603051.3800000008</v>
      </c>
      <c r="R210" s="34">
        <f t="shared" ca="1" si="195"/>
        <v>-3271600.94</v>
      </c>
      <c r="S210" s="35">
        <f t="shared" ca="1" si="195"/>
        <v>-163580.03999999998</v>
      </c>
      <c r="T210" s="35">
        <f t="shared" ca="1" si="195"/>
        <v>-923892.05</v>
      </c>
      <c r="U210" s="36">
        <f t="shared" ca="1" si="195"/>
        <v>-4359073.0300000012</v>
      </c>
      <c r="V210" s="34">
        <f t="shared" ca="1" si="195"/>
        <v>6493144.5800000001</v>
      </c>
      <c r="W210" s="35">
        <f t="shared" ca="1" si="195"/>
        <v>324657.24000000005</v>
      </c>
      <c r="X210" s="35">
        <f t="shared" ca="1" si="195"/>
        <v>1483548.25</v>
      </c>
      <c r="Y210" s="36">
        <f t="shared" ca="1" si="195"/>
        <v>8301350.0699999966</v>
      </c>
    </row>
    <row r="211" spans="1:25" outlineLevel="2" x14ac:dyDescent="0.25">
      <c r="A211" t="s">
        <v>315</v>
      </c>
      <c r="B211" t="str">
        <f ca="1">VLOOKUP($A211,IndexLookup,2,FALSE)</f>
        <v>TCES</v>
      </c>
      <c r="C211" t="str">
        <f ca="1">VLOOKUP($B211,ParticipantLookup,2,FALSE)</f>
        <v>TransCanada Energy Sales Ltd.</v>
      </c>
      <c r="D211" t="str">
        <f ca="1">VLOOKUP($A211,IndexLookup,3,FALSE)</f>
        <v>BCHEXP</v>
      </c>
      <c r="E211" t="str">
        <f ca="1">VLOOKUP($D211,FacilityLookup,2,FALSE)</f>
        <v>Alberta-BC Intertie - Export</v>
      </c>
      <c r="F211" s="34">
        <f ca="1">IFERROR(VLOOKUP($A211,Lookup2013,53,FALSE),0)</f>
        <v>1165</v>
      </c>
      <c r="G211" s="35">
        <f ca="1">IFERROR(VLOOKUP($A211,Lookup2013,54,FALSE),0)</f>
        <v>58.260000000000005</v>
      </c>
      <c r="H211" s="35">
        <f ca="1">IFERROR(VLOOKUP($A211,Lookup2013,55,FALSE),0)</f>
        <v>225.1</v>
      </c>
      <c r="I211" s="36">
        <f ca="1">IFERROR(VLOOKUP($A211,Lookup2013,56,FALSE),0)</f>
        <v>1448.36</v>
      </c>
      <c r="J211" s="34">
        <f ca="1">IFERROR(VLOOKUP($A211,Lookup2012,53,FALSE),0)</f>
        <v>-145.79999999999998</v>
      </c>
      <c r="K211" s="35">
        <f ca="1">IFERROR(VLOOKUP($A211,Lookup2012,54,FALSE),0)</f>
        <v>-7.29</v>
      </c>
      <c r="L211" s="35">
        <f ca="1">IFERROR(VLOOKUP($A211,Lookup2012,55,FALSE),0)</f>
        <v>-35.17</v>
      </c>
      <c r="M211" s="36">
        <f ca="1">IFERROR(VLOOKUP($A211,Lookup2012,56,FALSE),0)</f>
        <v>-188.25999999999996</v>
      </c>
      <c r="N211" s="34">
        <f ca="1">IFERROR(VLOOKUP($A211,Lookup2011,53,FALSE),0)</f>
        <v>-234.41000000000003</v>
      </c>
      <c r="O211" s="35">
        <f ca="1">IFERROR(VLOOKUP($A211,Lookup2011,54,FALSE),0)</f>
        <v>-11.73</v>
      </c>
      <c r="P211" s="35">
        <f ca="1">IFERROR(VLOOKUP($A211,Lookup2011,55,FALSE),0)</f>
        <v>-61.61</v>
      </c>
      <c r="Q211" s="36">
        <f ca="1">IFERROR(VLOOKUP($A211,Lookup2011,56,FALSE),0)</f>
        <v>-307.75000000000006</v>
      </c>
      <c r="R211" s="34">
        <f ca="1">IFERROR(VLOOKUP($A211,Lookup2010,53,FALSE),0)</f>
        <v>979.5800000000005</v>
      </c>
      <c r="S211" s="35">
        <f ca="1">IFERROR(VLOOKUP($A211,Lookup2010,54,FALSE),0)</f>
        <v>48.980000000000011</v>
      </c>
      <c r="T211" s="35">
        <f ca="1">IFERROR(VLOOKUP($A211,Lookup2010,55,FALSE),0)</f>
        <v>295.03000000000003</v>
      </c>
      <c r="U211" s="36">
        <f ca="1">IFERROR(VLOOKUP($A211,Lookup2010,56,FALSE),0)</f>
        <v>1323.5900000000001</v>
      </c>
      <c r="V211" s="34">
        <f t="shared" ref="V211:Y212" ca="1" si="196">F211+J211+N211+R211</f>
        <v>1764.3700000000003</v>
      </c>
      <c r="W211" s="35">
        <f t="shared" ca="1" si="196"/>
        <v>88.220000000000027</v>
      </c>
      <c r="X211" s="35">
        <f t="shared" ca="1" si="196"/>
        <v>423.35</v>
      </c>
      <c r="Y211" s="36">
        <f t="shared" ca="1" si="196"/>
        <v>2275.94</v>
      </c>
    </row>
    <row r="212" spans="1:25" outlineLevel="2" x14ac:dyDescent="0.25">
      <c r="A212" t="s">
        <v>313</v>
      </c>
      <c r="B212" t="str">
        <f ca="1">VLOOKUP($A212,IndexLookup,2,FALSE)</f>
        <v>TCES</v>
      </c>
      <c r="C212" t="str">
        <f ca="1">VLOOKUP($B212,ParticipantLookup,2,FALSE)</f>
        <v>TransCanada Energy Sales Ltd.</v>
      </c>
      <c r="D212" t="str">
        <f ca="1">VLOOKUP($A212,IndexLookup,3,FALSE)</f>
        <v>BCHIMP</v>
      </c>
      <c r="E212" t="str">
        <f ca="1">VLOOKUP($D212,FacilityLookup,2,FALSE)</f>
        <v>Alberta-BC Intertie - Import</v>
      </c>
      <c r="F212" s="34">
        <f ca="1">IFERROR(VLOOKUP($A212,Lookup2013,53,FALSE),0)</f>
        <v>-549056.71</v>
      </c>
      <c r="G212" s="35">
        <f ca="1">IFERROR(VLOOKUP($A212,Lookup2013,54,FALSE),0)</f>
        <v>-27452.84</v>
      </c>
      <c r="H212" s="35">
        <f ca="1">IFERROR(VLOOKUP($A212,Lookup2013,55,FALSE),0)</f>
        <v>-114446.06000000001</v>
      </c>
      <c r="I212" s="36">
        <f ca="1">IFERROR(VLOOKUP($A212,Lookup2013,56,FALSE),0)</f>
        <v>-690955.6100000001</v>
      </c>
      <c r="J212" s="34">
        <f ca="1">IFERROR(VLOOKUP($A212,Lookup2012,53,FALSE),0)</f>
        <v>-530498.15000000014</v>
      </c>
      <c r="K212" s="35">
        <f ca="1">IFERROR(VLOOKUP($A212,Lookup2012,54,FALSE),0)</f>
        <v>-26524.92</v>
      </c>
      <c r="L212" s="35">
        <f ca="1">IFERROR(VLOOKUP($A212,Lookup2012,55,FALSE),0)</f>
        <v>-124176.52</v>
      </c>
      <c r="M212" s="36">
        <f ca="1">IFERROR(VLOOKUP($A212,Lookup2012,56,FALSE),0)</f>
        <v>-681199.59</v>
      </c>
      <c r="N212" s="34">
        <f ca="1">IFERROR(VLOOKUP($A212,Lookup2011,53,FALSE),0)</f>
        <v>-68690.419999999984</v>
      </c>
      <c r="O212" s="35">
        <f ca="1">IFERROR(VLOOKUP($A212,Lookup2011,54,FALSE),0)</f>
        <v>-3434.5099999999998</v>
      </c>
      <c r="P212" s="35">
        <f ca="1">IFERROR(VLOOKUP($A212,Lookup2011,55,FALSE),0)</f>
        <v>-15949.309999999996</v>
      </c>
      <c r="Q212" s="36">
        <f ca="1">IFERROR(VLOOKUP($A212,Lookup2011,56,FALSE),0)</f>
        <v>-88074.239999999976</v>
      </c>
      <c r="R212" s="34">
        <f ca="1">IFERROR(VLOOKUP($A212,Lookup2010,53,FALSE),0)</f>
        <v>-225136.63</v>
      </c>
      <c r="S212" s="35">
        <f ca="1">IFERROR(VLOOKUP($A212,Lookup2010,54,FALSE),0)</f>
        <v>-11256.819999999998</v>
      </c>
      <c r="T212" s="35">
        <f ca="1">IFERROR(VLOOKUP($A212,Lookup2010,55,FALSE),0)</f>
        <v>-63481.459999999992</v>
      </c>
      <c r="U212" s="36">
        <f ca="1">IFERROR(VLOOKUP($A212,Lookup2010,56,FALSE),0)</f>
        <v>-299874.90999999997</v>
      </c>
      <c r="V212" s="34">
        <f t="shared" ca="1" si="196"/>
        <v>-1373381.9100000001</v>
      </c>
      <c r="W212" s="35">
        <f t="shared" ca="1" si="196"/>
        <v>-68669.09</v>
      </c>
      <c r="X212" s="35">
        <f t="shared" ca="1" si="196"/>
        <v>-318053.34999999998</v>
      </c>
      <c r="Y212" s="36">
        <f t="shared" ca="1" si="196"/>
        <v>-1760104.35</v>
      </c>
    </row>
    <row r="213" spans="1:25" outlineLevel="1" x14ac:dyDescent="0.25">
      <c r="C213" s="2" t="s">
        <v>788</v>
      </c>
      <c r="F213" s="34">
        <f t="shared" ref="F213:Y213" ca="1" si="197">SUBTOTAL(9,F211:F212)</f>
        <v>-547891.71</v>
      </c>
      <c r="G213" s="35">
        <f t="shared" ca="1" si="197"/>
        <v>-27394.58</v>
      </c>
      <c r="H213" s="35">
        <f t="shared" ca="1" si="197"/>
        <v>-114220.96</v>
      </c>
      <c r="I213" s="36">
        <f t="shared" ca="1" si="197"/>
        <v>-689507.25000000012</v>
      </c>
      <c r="J213" s="34">
        <f t="shared" ca="1" si="197"/>
        <v>-530643.95000000019</v>
      </c>
      <c r="K213" s="35">
        <f t="shared" ca="1" si="197"/>
        <v>-26532.21</v>
      </c>
      <c r="L213" s="35">
        <f t="shared" ca="1" si="197"/>
        <v>-124211.69</v>
      </c>
      <c r="M213" s="36">
        <f t="shared" ca="1" si="197"/>
        <v>-681387.85</v>
      </c>
      <c r="N213" s="34">
        <f t="shared" ca="1" si="197"/>
        <v>-68924.829999999987</v>
      </c>
      <c r="O213" s="35">
        <f t="shared" ca="1" si="197"/>
        <v>-3446.24</v>
      </c>
      <c r="P213" s="35">
        <f t="shared" ca="1" si="197"/>
        <v>-16010.919999999996</v>
      </c>
      <c r="Q213" s="36">
        <f t="shared" ca="1" si="197"/>
        <v>-88381.989999999976</v>
      </c>
      <c r="R213" s="34">
        <f t="shared" ca="1" si="197"/>
        <v>-224157.05000000002</v>
      </c>
      <c r="S213" s="35">
        <f t="shared" ca="1" si="197"/>
        <v>-11207.839999999998</v>
      </c>
      <c r="T213" s="35">
        <f t="shared" ca="1" si="197"/>
        <v>-63186.429999999993</v>
      </c>
      <c r="U213" s="36">
        <f t="shared" ca="1" si="197"/>
        <v>-298551.31999999995</v>
      </c>
      <c r="V213" s="34">
        <f t="shared" ca="1" si="197"/>
        <v>-1371617.54</v>
      </c>
      <c r="W213" s="35">
        <f t="shared" ca="1" si="197"/>
        <v>-68580.87</v>
      </c>
      <c r="X213" s="35">
        <f t="shared" ca="1" si="197"/>
        <v>-317630</v>
      </c>
      <c r="Y213" s="36">
        <f t="shared" ca="1" si="197"/>
        <v>-1757828.4100000001</v>
      </c>
    </row>
    <row r="214" spans="1:25" outlineLevel="2" x14ac:dyDescent="0.25">
      <c r="A214" t="s">
        <v>411</v>
      </c>
      <c r="B214" t="str">
        <f ca="1">VLOOKUP($A214,IndexLookup,2,FALSE)</f>
        <v>WEYR</v>
      </c>
      <c r="C214" t="str">
        <f ca="1">VLOOKUP($B214,ParticipantLookup,2,FALSE)</f>
        <v>Weyerhaeuser Company Ltd.</v>
      </c>
      <c r="D214" t="str">
        <f ca="1">VLOOKUP($A214,IndexLookup,3,FALSE)</f>
        <v>WEY1</v>
      </c>
      <c r="E214" t="str">
        <f ca="1">VLOOKUP($D214,FacilityLookup,2,FALSE)</f>
        <v>Weyerhaeuser</v>
      </c>
      <c r="F214" s="34">
        <f ca="1">IFERROR(VLOOKUP($A214,Lookup2013,53,FALSE),0)</f>
        <v>-46488</v>
      </c>
      <c r="G214" s="35">
        <f ca="1">IFERROR(VLOOKUP($A214,Lookup2013,54,FALSE),0)</f>
        <v>-2324.4</v>
      </c>
      <c r="H214" s="35">
        <f ca="1">IFERROR(VLOOKUP($A214,Lookup2013,55,FALSE),0)</f>
        <v>-9473.26</v>
      </c>
      <c r="I214" s="36">
        <f ca="1">IFERROR(VLOOKUP($A214,Lookup2013,56,FALSE),0)</f>
        <v>-58285.660000000018</v>
      </c>
      <c r="J214" s="34">
        <f ca="1">IFERROR(VLOOKUP($A214,Lookup2012,53,FALSE),0)</f>
        <v>-3722.4600000000005</v>
      </c>
      <c r="K214" s="35">
        <f ca="1">IFERROR(VLOOKUP($A214,Lookup2012,54,FALSE),0)</f>
        <v>-186.15</v>
      </c>
      <c r="L214" s="35">
        <f ca="1">IFERROR(VLOOKUP($A214,Lookup2012,55,FALSE),0)</f>
        <v>-857.37</v>
      </c>
      <c r="M214" s="36">
        <f ca="1">IFERROR(VLOOKUP($A214,Lookup2012,56,FALSE),0)</f>
        <v>-4765.9800000000014</v>
      </c>
      <c r="N214" s="34">
        <f ca="1">IFERROR(VLOOKUP($A214,Lookup2011,53,FALSE),0)</f>
        <v>-17674.300000000003</v>
      </c>
      <c r="O214" s="35">
        <f ca="1">IFERROR(VLOOKUP($A214,Lookup2011,54,FALSE),0)</f>
        <v>-883.69999999999993</v>
      </c>
      <c r="P214" s="35">
        <f ca="1">IFERROR(VLOOKUP($A214,Lookup2011,55,FALSE),0)</f>
        <v>-4520.45</v>
      </c>
      <c r="Q214" s="36">
        <f ca="1">IFERROR(VLOOKUP($A214,Lookup2011,56,FALSE),0)</f>
        <v>-23078.45</v>
      </c>
      <c r="R214" s="34">
        <f ca="1">IFERROR(VLOOKUP($A214,Lookup2010,53,FALSE),0)</f>
        <v>-49.939999999999991</v>
      </c>
      <c r="S214" s="35">
        <f ca="1">IFERROR(VLOOKUP($A214,Lookup2010,54,FALSE),0)</f>
        <v>-2.5</v>
      </c>
      <c r="T214" s="35">
        <f ca="1">IFERROR(VLOOKUP($A214,Lookup2010,55,FALSE),0)</f>
        <v>-14.469999999999999</v>
      </c>
      <c r="U214" s="36">
        <f ca="1">IFERROR(VLOOKUP($A214,Lookup2010,56,FALSE),0)</f>
        <v>-66.91</v>
      </c>
      <c r="V214" s="34">
        <f ca="1">F214+J214+N214+R214</f>
        <v>-67934.700000000012</v>
      </c>
      <c r="W214" s="35">
        <f ca="1">G214+K214+O214+S214</f>
        <v>-3396.75</v>
      </c>
      <c r="X214" s="35">
        <f ca="1">H214+L214+P214+T214</f>
        <v>-14865.550000000001</v>
      </c>
      <c r="Y214" s="36">
        <f ca="1">I214+M214+Q214+U214</f>
        <v>-86197.000000000029</v>
      </c>
    </row>
    <row r="215" spans="1:25" outlineLevel="1" x14ac:dyDescent="0.25">
      <c r="C215" s="2" t="s">
        <v>789</v>
      </c>
      <c r="E215" s="37"/>
      <c r="F215" s="34">
        <f t="shared" ref="F215:Y215" ca="1" si="198">SUBTOTAL(9,F214:F214)</f>
        <v>-46488</v>
      </c>
      <c r="G215" s="35">
        <f t="shared" ca="1" si="198"/>
        <v>-2324.4</v>
      </c>
      <c r="H215" s="35">
        <f t="shared" ca="1" si="198"/>
        <v>-9473.26</v>
      </c>
      <c r="I215" s="36">
        <f t="shared" ca="1" si="198"/>
        <v>-58285.660000000018</v>
      </c>
      <c r="J215" s="34">
        <f t="shared" ca="1" si="198"/>
        <v>-3722.4600000000005</v>
      </c>
      <c r="K215" s="35">
        <f t="shared" ca="1" si="198"/>
        <v>-186.15</v>
      </c>
      <c r="L215" s="35">
        <f t="shared" ca="1" si="198"/>
        <v>-857.37</v>
      </c>
      <c r="M215" s="36">
        <f t="shared" ca="1" si="198"/>
        <v>-4765.9800000000014</v>
      </c>
      <c r="N215" s="34">
        <f t="shared" ca="1" si="198"/>
        <v>-17674.300000000003</v>
      </c>
      <c r="O215" s="35">
        <f t="shared" ca="1" si="198"/>
        <v>-883.69999999999993</v>
      </c>
      <c r="P215" s="35">
        <f t="shared" ca="1" si="198"/>
        <v>-4520.45</v>
      </c>
      <c r="Q215" s="36">
        <f t="shared" ca="1" si="198"/>
        <v>-23078.45</v>
      </c>
      <c r="R215" s="34">
        <f t="shared" ca="1" si="198"/>
        <v>-49.939999999999991</v>
      </c>
      <c r="S215" s="35">
        <f t="shared" ca="1" si="198"/>
        <v>-2.5</v>
      </c>
      <c r="T215" s="35">
        <f t="shared" ca="1" si="198"/>
        <v>-14.469999999999999</v>
      </c>
      <c r="U215" s="36">
        <f t="shared" ca="1" si="198"/>
        <v>-66.91</v>
      </c>
      <c r="V215" s="34">
        <f t="shared" ca="1" si="198"/>
        <v>-67934.700000000012</v>
      </c>
      <c r="W215" s="35">
        <f t="shared" ca="1" si="198"/>
        <v>-3396.75</v>
      </c>
      <c r="X215" s="35">
        <f t="shared" ca="1" si="198"/>
        <v>-14865.550000000001</v>
      </c>
      <c r="Y215" s="36">
        <f t="shared" ca="1" si="198"/>
        <v>-86197.000000000029</v>
      </c>
    </row>
    <row r="216" spans="1:25" x14ac:dyDescent="0.25">
      <c r="C216" s="2" t="s">
        <v>790</v>
      </c>
      <c r="E216" s="37"/>
      <c r="F216" s="34">
        <f t="shared" ref="F216:Y216" ca="1" si="199">SUBTOTAL(9,F5:F214)</f>
        <v>216868.06999999785</v>
      </c>
      <c r="G216" s="35">
        <f t="shared" ca="1" si="199"/>
        <v>10843.500000000158</v>
      </c>
      <c r="H216" s="35">
        <f t="shared" ca="1" si="199"/>
        <v>-26320.83999999849</v>
      </c>
      <c r="I216" s="36">
        <f t="shared" ca="1" si="199"/>
        <v>201390.73000000603</v>
      </c>
      <c r="J216" s="34">
        <f t="shared" ca="1" si="199"/>
        <v>-78129.699999998251</v>
      </c>
      <c r="K216" s="35">
        <f t="shared" ca="1" si="199"/>
        <v>-3906.4900000001858</v>
      </c>
      <c r="L216" s="35">
        <f t="shared" ca="1" si="199"/>
        <v>-171867.0900000004</v>
      </c>
      <c r="M216" s="36">
        <f t="shared" ca="1" si="199"/>
        <v>-253903.28000000052</v>
      </c>
      <c r="N216" s="34">
        <f t="shared" ca="1" si="199"/>
        <v>-48852.890000006373</v>
      </c>
      <c r="O216" s="35">
        <f t="shared" ca="1" si="199"/>
        <v>-2442.5999999999312</v>
      </c>
      <c r="P216" s="35">
        <f t="shared" ca="1" si="199"/>
        <v>45235.590000000433</v>
      </c>
      <c r="Q216" s="36">
        <f t="shared" ca="1" si="199"/>
        <v>-6059.9000000034903</v>
      </c>
      <c r="R216" s="34">
        <f t="shared" ca="1" si="199"/>
        <v>40771.539999998873</v>
      </c>
      <c r="S216" s="35">
        <f t="shared" ca="1" si="199"/>
        <v>2038.4500000002172</v>
      </c>
      <c r="T216" s="35">
        <f t="shared" ca="1" si="199"/>
        <v>76779.99999999904</v>
      </c>
      <c r="U216" s="36">
        <f t="shared" ca="1" si="199"/>
        <v>119589.98999999583</v>
      </c>
      <c r="V216" s="34">
        <f t="shared" ca="1" si="199"/>
        <v>130657.01999999065</v>
      </c>
      <c r="W216" s="35">
        <f t="shared" ca="1" si="199"/>
        <v>6532.8600000001461</v>
      </c>
      <c r="X216" s="35">
        <f t="shared" ca="1" si="199"/>
        <v>-76172.339999997101</v>
      </c>
      <c r="Y216" s="36">
        <f t="shared" ca="1" si="199"/>
        <v>61017.54000000513</v>
      </c>
    </row>
    <row r="218" spans="1:25" x14ac:dyDescent="0.25">
      <c r="A218" t="s">
        <v>657</v>
      </c>
    </row>
    <row r="219" spans="1:25" x14ac:dyDescent="0.25">
      <c r="A219" t="s">
        <v>663</v>
      </c>
    </row>
    <row r="220" spans="1:25" x14ac:dyDescent="0.25">
      <c r="A220" t="s">
        <v>658</v>
      </c>
    </row>
    <row r="221" spans="1:25" x14ac:dyDescent="0.25">
      <c r="A221" t="s">
        <v>659</v>
      </c>
    </row>
    <row r="222" spans="1:25" x14ac:dyDescent="0.25">
      <c r="A222" t="s">
        <v>660</v>
      </c>
    </row>
    <row r="223" spans="1:25" x14ac:dyDescent="0.25">
      <c r="A223" t="s">
        <v>661</v>
      </c>
    </row>
    <row r="224" spans="1:25" x14ac:dyDescent="0.25">
      <c r="A224" t="s">
        <v>662</v>
      </c>
    </row>
  </sheetData>
  <sortState xmlns:xlrd2="http://schemas.microsoft.com/office/spreadsheetml/2017/richdata2" ref="A5:Y214">
    <sortCondition ref="C5:C214"/>
    <sortCondition ref="D5:D214"/>
  </sortState>
  <mergeCells count="5">
    <mergeCell ref="F3:I3"/>
    <mergeCell ref="J3:M3"/>
    <mergeCell ref="N3:Q3"/>
    <mergeCell ref="V3:Y3"/>
    <mergeCell ref="R3:U3"/>
  </mergeCells>
  <conditionalFormatting sqref="A54:E92 A6:E51 A5:I5 A94:E216 F6:I216 J5:Y216">
    <cfRule type="expression" dxfId="2" priority="8">
      <formula>ISNUMBER(FIND("Total",$C5))</formula>
    </cfRule>
  </conditionalFormatting>
  <conditionalFormatting sqref="A52:E53">
    <cfRule type="expression" dxfId="1" priority="7">
      <formula>ISNUMBER(FIND("Total",$C52))</formula>
    </cfRule>
  </conditionalFormatting>
  <conditionalFormatting sqref="A93:E93">
    <cfRule type="expression" dxfId="0" priority="6">
      <formula>ISNUMBER(FIND("Total",$C93))</formula>
    </cfRule>
  </conditionalFormatting>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49"/>
  <sheetViews>
    <sheetView showZeros="0" workbookViewId="0">
      <pane xSplit="4" ySplit="4" topLeftCell="E5" activePane="bottomRight" state="frozen"/>
      <selection activeCell="D5" sqref="D5"/>
      <selection pane="topRight" activeCell="D5" sqref="D5"/>
      <selection pane="bottomLeft" activeCell="D5" sqref="D5"/>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52" width="12.7109375" style="16"/>
    <col min="53" max="56" width="14.7109375" style="17" customWidth="1"/>
  </cols>
  <sheetData>
    <row r="1" spans="1:56" x14ac:dyDescent="0.25">
      <c r="A1" s="5" t="s">
        <v>697</v>
      </c>
    </row>
    <row r="2" spans="1:56" x14ac:dyDescent="0.25">
      <c r="A2" s="2" t="s">
        <v>698</v>
      </c>
      <c r="B2" s="5"/>
      <c r="E2" s="18" t="s">
        <v>649</v>
      </c>
      <c r="F2" s="18"/>
      <c r="G2" s="18"/>
      <c r="H2" s="18"/>
      <c r="I2" s="18"/>
      <c r="J2" s="18"/>
      <c r="K2" s="18"/>
      <c r="L2" s="18"/>
      <c r="M2" s="18"/>
      <c r="N2" s="18"/>
      <c r="O2" s="18"/>
      <c r="P2" s="11" t="s">
        <v>664</v>
      </c>
      <c r="Q2" s="19" t="s">
        <v>665</v>
      </c>
      <c r="R2" s="19"/>
      <c r="S2" s="19"/>
      <c r="T2" s="19"/>
      <c r="U2" s="19"/>
      <c r="V2" s="19"/>
      <c r="W2" s="19"/>
      <c r="X2" s="19"/>
      <c r="Y2" s="19"/>
      <c r="Z2" s="19"/>
      <c r="AA2" s="19"/>
      <c r="AB2" s="12" t="s">
        <v>666</v>
      </c>
      <c r="AC2" s="18" t="s">
        <v>651</v>
      </c>
      <c r="AD2" s="18"/>
      <c r="AE2" s="18"/>
      <c r="AF2" s="18"/>
      <c r="AG2" s="18"/>
      <c r="AH2" s="18"/>
      <c r="AI2" s="18"/>
      <c r="AJ2" s="18"/>
      <c r="AK2" s="18"/>
      <c r="AL2" s="18"/>
      <c r="AM2" s="18"/>
      <c r="AN2" s="11" t="s">
        <v>670</v>
      </c>
      <c r="AO2" s="19" t="s">
        <v>225</v>
      </c>
      <c r="AP2" s="20"/>
      <c r="AQ2" s="20"/>
      <c r="AR2" s="20"/>
      <c r="AS2" s="20"/>
      <c r="AT2" s="20"/>
      <c r="AU2" s="20"/>
      <c r="AV2" s="20"/>
      <c r="AW2" s="20"/>
      <c r="AX2" s="20"/>
      <c r="AY2" s="20"/>
      <c r="AZ2" s="12" t="s">
        <v>671</v>
      </c>
      <c r="BA2" s="21" t="s">
        <v>696</v>
      </c>
      <c r="BB2" s="21" t="s">
        <v>696</v>
      </c>
      <c r="BC2" s="21" t="s">
        <v>696</v>
      </c>
      <c r="BD2" s="21" t="s">
        <v>696</v>
      </c>
    </row>
    <row r="3" spans="1:56" x14ac:dyDescent="0.25">
      <c r="E3" s="22" t="s">
        <v>650</v>
      </c>
      <c r="F3" s="23"/>
      <c r="G3" s="23"/>
      <c r="H3" s="23"/>
      <c r="I3" s="23"/>
      <c r="J3" s="23"/>
      <c r="K3" s="23"/>
      <c r="L3" s="23"/>
      <c r="M3" s="23"/>
      <c r="N3" s="23"/>
      <c r="O3" s="41">
        <f>SUM(E5:P141)</f>
        <v>216868.07000000938</v>
      </c>
      <c r="P3" s="42"/>
      <c r="Q3" s="24" t="s">
        <v>667</v>
      </c>
      <c r="R3" s="25"/>
      <c r="S3" s="25"/>
      <c r="T3" s="25"/>
      <c r="U3" s="25"/>
      <c r="V3" s="25"/>
      <c r="W3" s="25"/>
      <c r="X3" s="25"/>
      <c r="Y3" s="25"/>
      <c r="Z3" s="25"/>
      <c r="AA3" s="43">
        <f>SUM(Q5:AB141)</f>
        <v>10843.499999999298</v>
      </c>
      <c r="AB3" s="44"/>
      <c r="AC3" s="15">
        <v>0.21730717119544871</v>
      </c>
      <c r="AD3" s="15">
        <v>0.21497155475709254</v>
      </c>
      <c r="AE3" s="15">
        <v>0.21286196571599664</v>
      </c>
      <c r="AF3" s="15">
        <v>0.21052634927764047</v>
      </c>
      <c r="AG3" s="15">
        <v>0.20826607530503771</v>
      </c>
      <c r="AH3" s="15">
        <v>0.20593045886668154</v>
      </c>
      <c r="AI3" s="15">
        <v>0.20367018489407882</v>
      </c>
      <c r="AJ3" s="15">
        <v>0.20133456845572265</v>
      </c>
      <c r="AK3" s="15">
        <v>0.1989989520173665</v>
      </c>
      <c r="AL3" s="15">
        <v>0.19673867804476378</v>
      </c>
      <c r="AM3" s="15">
        <v>0.19440306160640761</v>
      </c>
      <c r="AN3" s="15">
        <v>0.19214278763380485</v>
      </c>
      <c r="AO3" s="24" t="s">
        <v>668</v>
      </c>
      <c r="AP3" s="25"/>
      <c r="AQ3" s="25"/>
      <c r="AR3" s="25"/>
      <c r="AS3" s="25"/>
      <c r="AT3" s="25"/>
      <c r="AU3" s="25"/>
      <c r="AV3" s="25"/>
      <c r="AW3" s="25"/>
      <c r="AX3" s="25"/>
      <c r="AY3" s="43">
        <f>SUM(AO5:AZ141)</f>
        <v>201390.72999998828</v>
      </c>
      <c r="AZ3" s="44"/>
      <c r="BA3" s="26" t="s">
        <v>656</v>
      </c>
      <c r="BB3" s="26" t="s">
        <v>669</v>
      </c>
      <c r="BC3" s="26" t="s">
        <v>654</v>
      </c>
      <c r="BD3" s="26" t="s">
        <v>652</v>
      </c>
    </row>
    <row r="4" spans="1:56" x14ac:dyDescent="0.25">
      <c r="A4" s="3" t="s">
        <v>224</v>
      </c>
      <c r="B4" s="4" t="s">
        <v>0</v>
      </c>
      <c r="C4" s="4" t="s">
        <v>1</v>
      </c>
      <c r="D4" s="4" t="s">
        <v>2</v>
      </c>
      <c r="E4" s="13">
        <v>41275</v>
      </c>
      <c r="F4" s="13">
        <v>41306</v>
      </c>
      <c r="G4" s="13">
        <v>41334</v>
      </c>
      <c r="H4" s="13">
        <v>41365</v>
      </c>
      <c r="I4" s="13">
        <v>41395</v>
      </c>
      <c r="J4" s="13">
        <v>41426</v>
      </c>
      <c r="K4" s="13">
        <v>41456</v>
      </c>
      <c r="L4" s="13">
        <v>41487</v>
      </c>
      <c r="M4" s="13">
        <v>41518</v>
      </c>
      <c r="N4" s="13">
        <v>41548</v>
      </c>
      <c r="O4" s="13">
        <v>41579</v>
      </c>
      <c r="P4" s="13">
        <v>41609</v>
      </c>
      <c r="Q4" s="14">
        <v>41275</v>
      </c>
      <c r="R4" s="14">
        <v>41306</v>
      </c>
      <c r="S4" s="14">
        <v>41334</v>
      </c>
      <c r="T4" s="14">
        <v>41365</v>
      </c>
      <c r="U4" s="14">
        <v>41395</v>
      </c>
      <c r="V4" s="14">
        <v>41426</v>
      </c>
      <c r="W4" s="14">
        <v>41456</v>
      </c>
      <c r="X4" s="14">
        <v>41487</v>
      </c>
      <c r="Y4" s="14">
        <v>41518</v>
      </c>
      <c r="Z4" s="14">
        <v>41548</v>
      </c>
      <c r="AA4" s="14">
        <v>41579</v>
      </c>
      <c r="AB4" s="14">
        <v>41609</v>
      </c>
      <c r="AC4" s="13">
        <v>41275</v>
      </c>
      <c r="AD4" s="13">
        <v>41306</v>
      </c>
      <c r="AE4" s="13">
        <v>41334</v>
      </c>
      <c r="AF4" s="13">
        <v>41365</v>
      </c>
      <c r="AG4" s="13">
        <v>41395</v>
      </c>
      <c r="AH4" s="13">
        <v>41426</v>
      </c>
      <c r="AI4" s="13">
        <v>41456</v>
      </c>
      <c r="AJ4" s="13">
        <v>41487</v>
      </c>
      <c r="AK4" s="13">
        <v>41518</v>
      </c>
      <c r="AL4" s="13">
        <v>41548</v>
      </c>
      <c r="AM4" s="13">
        <v>41579</v>
      </c>
      <c r="AN4" s="13">
        <v>41609</v>
      </c>
      <c r="AO4" s="14">
        <v>41275</v>
      </c>
      <c r="AP4" s="14">
        <v>41306</v>
      </c>
      <c r="AQ4" s="14">
        <v>41334</v>
      </c>
      <c r="AR4" s="14">
        <v>41365</v>
      </c>
      <c r="AS4" s="14">
        <v>41395</v>
      </c>
      <c r="AT4" s="14">
        <v>41426</v>
      </c>
      <c r="AU4" s="14">
        <v>41456</v>
      </c>
      <c r="AV4" s="14">
        <v>41487</v>
      </c>
      <c r="AW4" s="14">
        <v>41518</v>
      </c>
      <c r="AX4" s="14">
        <v>41548</v>
      </c>
      <c r="AY4" s="14">
        <v>41579</v>
      </c>
      <c r="AZ4" s="14">
        <v>41609</v>
      </c>
      <c r="BA4" s="27" t="s">
        <v>653</v>
      </c>
      <c r="BB4" s="27" t="s">
        <v>655</v>
      </c>
      <c r="BC4" s="27" t="s">
        <v>655</v>
      </c>
      <c r="BD4" s="27" t="s">
        <v>653</v>
      </c>
    </row>
    <row r="5" spans="1:56" x14ac:dyDescent="0.25">
      <c r="A5" t="str">
        <f t="shared" ref="A5:A41" si="0">B5&amp;"."&amp;IF(D5="CES1/CES2",C5,IF(C5="CRE1/CRE2",C5,D5))</f>
        <v>UNCA.0000001511</v>
      </c>
      <c r="B5" s="1" t="s">
        <v>3</v>
      </c>
      <c r="C5" s="1" t="s">
        <v>4</v>
      </c>
      <c r="D5" s="1" t="s">
        <v>4</v>
      </c>
      <c r="E5" s="17">
        <v>6.89</v>
      </c>
      <c r="F5" s="17">
        <v>4.6099999999999994</v>
      </c>
      <c r="G5" s="17">
        <v>258.98</v>
      </c>
      <c r="H5" s="17">
        <v>1299.26</v>
      </c>
      <c r="I5" s="17">
        <v>0</v>
      </c>
      <c r="J5" s="17">
        <v>172.1</v>
      </c>
      <c r="K5" s="17">
        <v>0</v>
      </c>
      <c r="L5" s="17">
        <v>0.08</v>
      </c>
      <c r="M5" s="17">
        <v>5.35</v>
      </c>
      <c r="N5" s="17">
        <v>42.919999999999995</v>
      </c>
      <c r="O5" s="17">
        <v>10.56</v>
      </c>
      <c r="P5" s="17">
        <v>25.199999999999996</v>
      </c>
      <c r="Q5" s="20">
        <v>0.34</v>
      </c>
      <c r="R5" s="20">
        <v>0.23</v>
      </c>
      <c r="S5" s="20">
        <v>12.95</v>
      </c>
      <c r="T5" s="20">
        <v>64.959999999999994</v>
      </c>
      <c r="U5" s="20">
        <v>0</v>
      </c>
      <c r="V5" s="20">
        <v>8.61</v>
      </c>
      <c r="W5" s="20">
        <v>0</v>
      </c>
      <c r="X5" s="20">
        <v>0</v>
      </c>
      <c r="Y5" s="20">
        <v>0.27</v>
      </c>
      <c r="Z5" s="20">
        <v>2.15</v>
      </c>
      <c r="AA5" s="20">
        <v>0.53</v>
      </c>
      <c r="AB5" s="20">
        <v>1.26</v>
      </c>
      <c r="AC5" s="17">
        <v>1.5</v>
      </c>
      <c r="AD5" s="17">
        <v>0.99</v>
      </c>
      <c r="AE5" s="17">
        <v>55.13</v>
      </c>
      <c r="AF5" s="17">
        <v>273.52999999999997</v>
      </c>
      <c r="AG5" s="17">
        <v>0</v>
      </c>
      <c r="AH5" s="17">
        <v>35.44</v>
      </c>
      <c r="AI5" s="17">
        <v>0</v>
      </c>
      <c r="AJ5" s="17">
        <v>0.02</v>
      </c>
      <c r="AK5" s="17">
        <v>1.06</v>
      </c>
      <c r="AL5" s="17">
        <v>8.44</v>
      </c>
      <c r="AM5" s="17">
        <v>2.0499999999999998</v>
      </c>
      <c r="AN5" s="17">
        <v>4.84</v>
      </c>
      <c r="AO5" s="20">
        <v>8.73</v>
      </c>
      <c r="AP5" s="20">
        <v>5.83</v>
      </c>
      <c r="AQ5" s="20">
        <v>327.06</v>
      </c>
      <c r="AR5" s="20">
        <v>1637.75</v>
      </c>
      <c r="AS5" s="20">
        <v>0</v>
      </c>
      <c r="AT5" s="20">
        <v>216.14999999999998</v>
      </c>
      <c r="AU5" s="20">
        <v>0</v>
      </c>
      <c r="AV5" s="20">
        <v>0.1</v>
      </c>
      <c r="AW5" s="20">
        <v>6.68</v>
      </c>
      <c r="AX5" s="20">
        <v>53.509999999999991</v>
      </c>
      <c r="AY5" s="20">
        <v>13.14</v>
      </c>
      <c r="AZ5" s="20">
        <v>31.299999999999997</v>
      </c>
      <c r="BA5" s="17">
        <f t="shared" ref="BA5:BA36" si="1">SUM(E5:P5)</f>
        <v>1825.9499999999998</v>
      </c>
      <c r="BB5" s="17">
        <f t="shared" ref="BB5:BB36" si="2">SUM(Q5:AB5)</f>
        <v>91.3</v>
      </c>
      <c r="BC5" s="17">
        <f>SUM(AC5:AN5)</f>
        <v>382.99999999999994</v>
      </c>
      <c r="BD5" s="17">
        <f>SUM(AO5:AZ5)</f>
        <v>2300.2499999999995</v>
      </c>
    </row>
    <row r="6" spans="1:56" x14ac:dyDescent="0.25">
      <c r="A6" t="str">
        <f t="shared" si="0"/>
        <v>UNCA.0000006711</v>
      </c>
      <c r="B6" s="1" t="s">
        <v>3</v>
      </c>
      <c r="C6" s="1" t="s">
        <v>5</v>
      </c>
      <c r="D6" s="1" t="s">
        <v>5</v>
      </c>
      <c r="E6" s="17">
        <v>0</v>
      </c>
      <c r="F6" s="17">
        <v>0</v>
      </c>
      <c r="G6" s="17">
        <v>0</v>
      </c>
      <c r="H6" s="17">
        <v>59.29</v>
      </c>
      <c r="I6" s="17">
        <v>2150.0500000000002</v>
      </c>
      <c r="J6" s="17">
        <v>469.83000000000004</v>
      </c>
      <c r="K6" s="17">
        <v>55.29</v>
      </c>
      <c r="L6" s="17">
        <v>106.87000000000002</v>
      </c>
      <c r="M6" s="17">
        <v>73.72</v>
      </c>
      <c r="N6" s="17">
        <v>1.58</v>
      </c>
      <c r="O6" s="17">
        <v>0</v>
      </c>
      <c r="P6" s="17">
        <v>0</v>
      </c>
      <c r="Q6" s="20">
        <v>0</v>
      </c>
      <c r="R6" s="20">
        <v>0</v>
      </c>
      <c r="S6" s="20">
        <v>0</v>
      </c>
      <c r="T6" s="20">
        <v>2.96</v>
      </c>
      <c r="U6" s="20">
        <v>107.5</v>
      </c>
      <c r="V6" s="20">
        <v>23.49</v>
      </c>
      <c r="W6" s="20">
        <v>2.76</v>
      </c>
      <c r="X6" s="20">
        <v>5.34</v>
      </c>
      <c r="Y6" s="20">
        <v>3.69</v>
      </c>
      <c r="Z6" s="20">
        <v>0.08</v>
      </c>
      <c r="AA6" s="20">
        <v>0</v>
      </c>
      <c r="AB6" s="20">
        <v>0</v>
      </c>
      <c r="AC6" s="17">
        <v>0</v>
      </c>
      <c r="AD6" s="17">
        <v>0</v>
      </c>
      <c r="AE6" s="17">
        <v>0</v>
      </c>
      <c r="AF6" s="17">
        <v>12.48</v>
      </c>
      <c r="AG6" s="17">
        <v>447.78</v>
      </c>
      <c r="AH6" s="17">
        <v>96.75</v>
      </c>
      <c r="AI6" s="17">
        <v>11.26</v>
      </c>
      <c r="AJ6" s="17">
        <v>21.52</v>
      </c>
      <c r="AK6" s="17">
        <v>14.67</v>
      </c>
      <c r="AL6" s="17">
        <v>0.31</v>
      </c>
      <c r="AM6" s="17">
        <v>0</v>
      </c>
      <c r="AN6" s="17">
        <v>0</v>
      </c>
      <c r="AO6" s="20">
        <v>0</v>
      </c>
      <c r="AP6" s="20">
        <v>0</v>
      </c>
      <c r="AQ6" s="20">
        <v>0</v>
      </c>
      <c r="AR6" s="20">
        <v>74.73</v>
      </c>
      <c r="AS6" s="20">
        <v>2705.33</v>
      </c>
      <c r="AT6" s="20">
        <v>590.07000000000005</v>
      </c>
      <c r="AU6" s="20">
        <v>69.31</v>
      </c>
      <c r="AV6" s="20">
        <v>133.73000000000002</v>
      </c>
      <c r="AW6" s="20">
        <v>92.08</v>
      </c>
      <c r="AX6" s="20">
        <v>1.9700000000000002</v>
      </c>
      <c r="AY6" s="20">
        <v>0</v>
      </c>
      <c r="AZ6" s="20">
        <v>0</v>
      </c>
      <c r="BA6" s="17">
        <f t="shared" si="1"/>
        <v>2916.6299999999997</v>
      </c>
      <c r="BB6" s="17">
        <f t="shared" si="2"/>
        <v>145.82</v>
      </c>
      <c r="BC6" s="17">
        <f t="shared" ref="BC6:BC69" si="3">SUM(AC6:AN6)</f>
        <v>604.76999999999987</v>
      </c>
      <c r="BD6" s="17">
        <f t="shared" ref="BD6:BD69" si="4">SUM(AO6:AZ6)</f>
        <v>3667.22</v>
      </c>
    </row>
    <row r="7" spans="1:56" x14ac:dyDescent="0.25">
      <c r="A7" t="str">
        <f t="shared" si="0"/>
        <v>UNCA.0000022911</v>
      </c>
      <c r="B7" s="1" t="s">
        <v>3</v>
      </c>
      <c r="C7" s="1" t="s">
        <v>6</v>
      </c>
      <c r="D7" s="1" t="s">
        <v>6</v>
      </c>
      <c r="E7" s="17">
        <v>15.38</v>
      </c>
      <c r="F7" s="17">
        <v>15.82</v>
      </c>
      <c r="G7" s="17">
        <v>44.34</v>
      </c>
      <c r="H7" s="17">
        <v>136.73000000000002</v>
      </c>
      <c r="I7" s="17">
        <v>4054.99</v>
      </c>
      <c r="J7" s="17">
        <v>617.46999999999991</v>
      </c>
      <c r="K7" s="17">
        <v>31.669999999999995</v>
      </c>
      <c r="L7" s="17">
        <v>203.38</v>
      </c>
      <c r="M7" s="17">
        <v>743.38</v>
      </c>
      <c r="N7" s="17">
        <v>602.82000000000005</v>
      </c>
      <c r="O7" s="17">
        <v>16.28</v>
      </c>
      <c r="P7" s="17">
        <v>7.7</v>
      </c>
      <c r="Q7" s="20">
        <v>0.77</v>
      </c>
      <c r="R7" s="20">
        <v>0.79</v>
      </c>
      <c r="S7" s="20">
        <v>2.2200000000000002</v>
      </c>
      <c r="T7" s="20">
        <v>6.84</v>
      </c>
      <c r="U7" s="20">
        <v>202.75</v>
      </c>
      <c r="V7" s="20">
        <v>30.87</v>
      </c>
      <c r="W7" s="20">
        <v>1.58</v>
      </c>
      <c r="X7" s="20">
        <v>10.17</v>
      </c>
      <c r="Y7" s="20">
        <v>37.17</v>
      </c>
      <c r="Z7" s="20">
        <v>30.14</v>
      </c>
      <c r="AA7" s="20">
        <v>0.81</v>
      </c>
      <c r="AB7" s="20">
        <v>0.39</v>
      </c>
      <c r="AC7" s="17">
        <v>3.34</v>
      </c>
      <c r="AD7" s="17">
        <v>3.4</v>
      </c>
      <c r="AE7" s="17">
        <v>9.44</v>
      </c>
      <c r="AF7" s="17">
        <v>28.79</v>
      </c>
      <c r="AG7" s="17">
        <v>844.52</v>
      </c>
      <c r="AH7" s="17">
        <v>127.16</v>
      </c>
      <c r="AI7" s="17">
        <v>6.45</v>
      </c>
      <c r="AJ7" s="17">
        <v>40.950000000000003</v>
      </c>
      <c r="AK7" s="17">
        <v>147.93</v>
      </c>
      <c r="AL7" s="17">
        <v>118.6</v>
      </c>
      <c r="AM7" s="17">
        <v>3.16</v>
      </c>
      <c r="AN7" s="17">
        <v>1.48</v>
      </c>
      <c r="AO7" s="20">
        <v>19.490000000000002</v>
      </c>
      <c r="AP7" s="20">
        <v>20.009999999999998</v>
      </c>
      <c r="AQ7" s="20">
        <v>56</v>
      </c>
      <c r="AR7" s="20">
        <v>172.36</v>
      </c>
      <c r="AS7" s="20">
        <v>5102.26</v>
      </c>
      <c r="AT7" s="20">
        <v>775.49999999999989</v>
      </c>
      <c r="AU7" s="20">
        <v>39.699999999999996</v>
      </c>
      <c r="AV7" s="20">
        <v>254.5</v>
      </c>
      <c r="AW7" s="20">
        <v>928.48</v>
      </c>
      <c r="AX7" s="20">
        <v>751.56000000000006</v>
      </c>
      <c r="AY7" s="20">
        <v>20.25</v>
      </c>
      <c r="AZ7" s="20">
        <v>9.57</v>
      </c>
      <c r="BA7" s="17">
        <f t="shared" si="1"/>
        <v>6489.96</v>
      </c>
      <c r="BB7" s="17">
        <f t="shared" si="2"/>
        <v>324.5</v>
      </c>
      <c r="BC7" s="17">
        <f t="shared" si="3"/>
        <v>1335.22</v>
      </c>
      <c r="BD7" s="17">
        <f t="shared" si="4"/>
        <v>8149.6799999999994</v>
      </c>
    </row>
    <row r="8" spans="1:56" x14ac:dyDescent="0.25">
      <c r="A8" t="str">
        <f t="shared" si="0"/>
        <v>UNCA.0000025611</v>
      </c>
      <c r="B8" s="1" t="s">
        <v>3</v>
      </c>
      <c r="C8" s="1" t="s">
        <v>7</v>
      </c>
      <c r="D8" s="1" t="s">
        <v>7</v>
      </c>
      <c r="E8" s="17">
        <v>-1466.1800000000003</v>
      </c>
      <c r="F8" s="17">
        <v>-754.13000000000011</v>
      </c>
      <c r="G8" s="17">
        <v>-4502.9600000000009</v>
      </c>
      <c r="H8" s="17">
        <v>-7564.4399999999987</v>
      </c>
      <c r="I8" s="17">
        <v>-4829.6100000000006</v>
      </c>
      <c r="J8" s="17">
        <v>-2285.9499999999998</v>
      </c>
      <c r="K8" s="17">
        <v>-1069.6400000000001</v>
      </c>
      <c r="L8" s="17">
        <v>-5979.59</v>
      </c>
      <c r="M8" s="17">
        <v>-5988.829999999999</v>
      </c>
      <c r="N8" s="17">
        <v>-408.20000000000022</v>
      </c>
      <c r="O8" s="17">
        <v>-150.67000000000002</v>
      </c>
      <c r="P8" s="17">
        <v>-406.23</v>
      </c>
      <c r="Q8" s="20">
        <v>-73.31</v>
      </c>
      <c r="R8" s="20">
        <v>-37.71</v>
      </c>
      <c r="S8" s="20">
        <v>-225.15</v>
      </c>
      <c r="T8" s="20">
        <v>-378.22</v>
      </c>
      <c r="U8" s="20">
        <v>-241.48</v>
      </c>
      <c r="V8" s="20">
        <v>-114.3</v>
      </c>
      <c r="W8" s="20">
        <v>-53.48</v>
      </c>
      <c r="X8" s="20">
        <v>-298.98</v>
      </c>
      <c r="Y8" s="20">
        <v>-299.44</v>
      </c>
      <c r="Z8" s="20">
        <v>-20.41</v>
      </c>
      <c r="AA8" s="20">
        <v>-7.53</v>
      </c>
      <c r="AB8" s="20">
        <v>-20.309999999999999</v>
      </c>
      <c r="AC8" s="17">
        <v>-318.61</v>
      </c>
      <c r="AD8" s="17">
        <v>-162.12</v>
      </c>
      <c r="AE8" s="17">
        <v>-958.51</v>
      </c>
      <c r="AF8" s="17">
        <v>-1592.51</v>
      </c>
      <c r="AG8" s="17">
        <v>-1005.84</v>
      </c>
      <c r="AH8" s="17">
        <v>-470.75</v>
      </c>
      <c r="AI8" s="17">
        <v>-217.85</v>
      </c>
      <c r="AJ8" s="17">
        <v>-1203.9000000000001</v>
      </c>
      <c r="AK8" s="17">
        <v>-1191.77</v>
      </c>
      <c r="AL8" s="17">
        <v>-80.31</v>
      </c>
      <c r="AM8" s="17">
        <v>-29.29</v>
      </c>
      <c r="AN8" s="17">
        <v>-78.05</v>
      </c>
      <c r="AO8" s="20">
        <v>-1858.1000000000004</v>
      </c>
      <c r="AP8" s="20">
        <v>-953.96000000000015</v>
      </c>
      <c r="AQ8" s="20">
        <v>-5686.6200000000008</v>
      </c>
      <c r="AR8" s="20">
        <v>-9535.1699999999983</v>
      </c>
      <c r="AS8" s="20">
        <v>-6076.93</v>
      </c>
      <c r="AT8" s="20">
        <v>-2871</v>
      </c>
      <c r="AU8" s="20">
        <v>-1340.97</v>
      </c>
      <c r="AV8" s="20">
        <v>-7482.4699999999993</v>
      </c>
      <c r="AW8" s="20">
        <v>-7480.0399999999991</v>
      </c>
      <c r="AX8" s="20">
        <v>-508.92000000000024</v>
      </c>
      <c r="AY8" s="20">
        <v>-187.49</v>
      </c>
      <c r="AZ8" s="20">
        <v>-504.59000000000003</v>
      </c>
      <c r="BA8" s="17">
        <f t="shared" si="1"/>
        <v>-35406.43</v>
      </c>
      <c r="BB8" s="17">
        <f t="shared" si="2"/>
        <v>-1770.3200000000002</v>
      </c>
      <c r="BC8" s="17">
        <f t="shared" si="3"/>
        <v>-7309.5100000000011</v>
      </c>
      <c r="BD8" s="17">
        <f t="shared" si="4"/>
        <v>-44486.259999999995</v>
      </c>
    </row>
    <row r="9" spans="1:56" x14ac:dyDescent="0.25">
      <c r="A9" t="str">
        <f t="shared" si="0"/>
        <v>UNCA.0000034911</v>
      </c>
      <c r="B9" s="1" t="s">
        <v>3</v>
      </c>
      <c r="C9" s="1" t="s">
        <v>9</v>
      </c>
      <c r="D9" s="1" t="s">
        <v>9</v>
      </c>
      <c r="E9" s="17">
        <v>0</v>
      </c>
      <c r="F9" s="17">
        <v>0</v>
      </c>
      <c r="G9" s="17">
        <v>0</v>
      </c>
      <c r="H9" s="17">
        <v>0</v>
      </c>
      <c r="I9" s="17">
        <v>0</v>
      </c>
      <c r="J9" s="17">
        <v>0</v>
      </c>
      <c r="K9" s="17">
        <v>0</v>
      </c>
      <c r="L9" s="17">
        <v>0</v>
      </c>
      <c r="M9" s="17">
        <v>0</v>
      </c>
      <c r="N9" s="17">
        <v>0</v>
      </c>
      <c r="O9" s="17">
        <v>0</v>
      </c>
      <c r="P9" s="17">
        <v>0</v>
      </c>
      <c r="Q9" s="20">
        <v>0</v>
      </c>
      <c r="R9" s="20">
        <v>0</v>
      </c>
      <c r="S9" s="20">
        <v>0</v>
      </c>
      <c r="T9" s="20">
        <v>0</v>
      </c>
      <c r="U9" s="20">
        <v>0</v>
      </c>
      <c r="V9" s="20">
        <v>0</v>
      </c>
      <c r="W9" s="20">
        <v>0</v>
      </c>
      <c r="X9" s="20">
        <v>0</v>
      </c>
      <c r="Y9" s="20">
        <v>0</v>
      </c>
      <c r="Z9" s="20">
        <v>0</v>
      </c>
      <c r="AA9" s="20">
        <v>0</v>
      </c>
      <c r="AB9" s="20">
        <v>0</v>
      </c>
      <c r="AC9" s="17">
        <v>0</v>
      </c>
      <c r="AD9" s="17">
        <v>0</v>
      </c>
      <c r="AE9" s="17">
        <v>0</v>
      </c>
      <c r="AF9" s="17">
        <v>0</v>
      </c>
      <c r="AG9" s="17">
        <v>0</v>
      </c>
      <c r="AH9" s="17">
        <v>0</v>
      </c>
      <c r="AI9" s="17">
        <v>0</v>
      </c>
      <c r="AJ9" s="17">
        <v>0</v>
      </c>
      <c r="AK9" s="17">
        <v>0</v>
      </c>
      <c r="AL9" s="17">
        <v>0</v>
      </c>
      <c r="AM9" s="17">
        <v>0</v>
      </c>
      <c r="AN9" s="17">
        <v>0</v>
      </c>
      <c r="AO9" s="20">
        <v>0</v>
      </c>
      <c r="AP9" s="20">
        <v>0</v>
      </c>
      <c r="AQ9" s="20">
        <v>0</v>
      </c>
      <c r="AR9" s="20">
        <v>0</v>
      </c>
      <c r="AS9" s="20">
        <v>0</v>
      </c>
      <c r="AT9" s="20">
        <v>0</v>
      </c>
      <c r="AU9" s="20">
        <v>0</v>
      </c>
      <c r="AV9" s="20">
        <v>0</v>
      </c>
      <c r="AW9" s="20">
        <v>0</v>
      </c>
      <c r="AX9" s="20">
        <v>0</v>
      </c>
      <c r="AY9" s="20">
        <v>0</v>
      </c>
      <c r="AZ9" s="20">
        <v>0</v>
      </c>
      <c r="BA9" s="17">
        <f t="shared" si="1"/>
        <v>0</v>
      </c>
      <c r="BB9" s="17">
        <f t="shared" si="2"/>
        <v>0</v>
      </c>
      <c r="BC9" s="17">
        <f t="shared" si="3"/>
        <v>0</v>
      </c>
      <c r="BD9" s="17">
        <f t="shared" si="4"/>
        <v>0</v>
      </c>
    </row>
    <row r="10" spans="1:56" x14ac:dyDescent="0.25">
      <c r="A10" t="str">
        <f t="shared" si="0"/>
        <v>UNCA.0000038511</v>
      </c>
      <c r="B10" s="1" t="s">
        <v>3</v>
      </c>
      <c r="C10" s="1" t="s">
        <v>10</v>
      </c>
      <c r="D10" s="1" t="s">
        <v>10</v>
      </c>
      <c r="E10" s="17">
        <v>0</v>
      </c>
      <c r="F10" s="17">
        <v>0</v>
      </c>
      <c r="G10" s="17">
        <v>0</v>
      </c>
      <c r="H10" s="17">
        <v>0.26999999999999991</v>
      </c>
      <c r="I10" s="17">
        <v>34.97999999999999</v>
      </c>
      <c r="J10" s="17">
        <v>0</v>
      </c>
      <c r="K10" s="17">
        <v>2.2099999999999995</v>
      </c>
      <c r="L10" s="17">
        <v>0</v>
      </c>
      <c r="M10" s="17">
        <v>0</v>
      </c>
      <c r="N10" s="17">
        <v>0</v>
      </c>
      <c r="O10" s="17">
        <v>0</v>
      </c>
      <c r="P10" s="17">
        <v>0</v>
      </c>
      <c r="Q10" s="20">
        <v>0</v>
      </c>
      <c r="R10" s="20">
        <v>0</v>
      </c>
      <c r="S10" s="20">
        <v>0</v>
      </c>
      <c r="T10" s="20">
        <v>0.01</v>
      </c>
      <c r="U10" s="20">
        <v>1.75</v>
      </c>
      <c r="V10" s="20">
        <v>0</v>
      </c>
      <c r="W10" s="20">
        <v>0.11</v>
      </c>
      <c r="X10" s="20">
        <v>0</v>
      </c>
      <c r="Y10" s="20">
        <v>0</v>
      </c>
      <c r="Z10" s="20">
        <v>0</v>
      </c>
      <c r="AA10" s="20">
        <v>0</v>
      </c>
      <c r="AB10" s="20">
        <v>0</v>
      </c>
      <c r="AC10" s="17">
        <v>0</v>
      </c>
      <c r="AD10" s="17">
        <v>0</v>
      </c>
      <c r="AE10" s="17">
        <v>0</v>
      </c>
      <c r="AF10" s="17">
        <v>0.06</v>
      </c>
      <c r="AG10" s="17">
        <v>7.29</v>
      </c>
      <c r="AH10" s="17">
        <v>0</v>
      </c>
      <c r="AI10" s="17">
        <v>0.45</v>
      </c>
      <c r="AJ10" s="17">
        <v>0</v>
      </c>
      <c r="AK10" s="17">
        <v>0</v>
      </c>
      <c r="AL10" s="17">
        <v>0</v>
      </c>
      <c r="AM10" s="17">
        <v>0</v>
      </c>
      <c r="AN10" s="17">
        <v>0</v>
      </c>
      <c r="AO10" s="20">
        <v>0</v>
      </c>
      <c r="AP10" s="20">
        <v>0</v>
      </c>
      <c r="AQ10" s="20">
        <v>0</v>
      </c>
      <c r="AR10" s="20">
        <v>0.33999999999999991</v>
      </c>
      <c r="AS10" s="20">
        <v>44.019999999999989</v>
      </c>
      <c r="AT10" s="20">
        <v>0</v>
      </c>
      <c r="AU10" s="20">
        <v>2.7699999999999996</v>
      </c>
      <c r="AV10" s="20">
        <v>0</v>
      </c>
      <c r="AW10" s="20">
        <v>0</v>
      </c>
      <c r="AX10" s="20">
        <v>0</v>
      </c>
      <c r="AY10" s="20">
        <v>0</v>
      </c>
      <c r="AZ10" s="20">
        <v>0</v>
      </c>
      <c r="BA10" s="17">
        <f t="shared" si="1"/>
        <v>37.459999999999994</v>
      </c>
      <c r="BB10" s="17">
        <f t="shared" si="2"/>
        <v>1.87</v>
      </c>
      <c r="BC10" s="17">
        <f t="shared" si="3"/>
        <v>7.8</v>
      </c>
      <c r="BD10" s="17">
        <f t="shared" si="4"/>
        <v>47.129999999999995</v>
      </c>
    </row>
    <row r="11" spans="1:56" x14ac:dyDescent="0.25">
      <c r="A11" t="str">
        <f t="shared" si="0"/>
        <v>UNCA.0000039611</v>
      </c>
      <c r="B11" s="1" t="s">
        <v>3</v>
      </c>
      <c r="C11" s="1" t="s">
        <v>11</v>
      </c>
      <c r="D11" s="1" t="s">
        <v>11</v>
      </c>
      <c r="E11" s="17">
        <v>1504.2399999999998</v>
      </c>
      <c r="F11" s="17">
        <v>877.53</v>
      </c>
      <c r="G11" s="17">
        <v>1333.4800000000005</v>
      </c>
      <c r="H11" s="17">
        <v>6064.8500000000013</v>
      </c>
      <c r="I11" s="17">
        <v>5408.8</v>
      </c>
      <c r="J11" s="17">
        <v>1305.5100000000002</v>
      </c>
      <c r="K11" s="17">
        <v>109.51999999999998</v>
      </c>
      <c r="L11" s="17">
        <v>658.14</v>
      </c>
      <c r="M11" s="17">
        <v>622.92999999999984</v>
      </c>
      <c r="N11" s="17">
        <v>1960.22</v>
      </c>
      <c r="O11" s="17">
        <v>741.78000000000009</v>
      </c>
      <c r="P11" s="17">
        <v>420.90000000000003</v>
      </c>
      <c r="Q11" s="20">
        <v>75.209999999999994</v>
      </c>
      <c r="R11" s="20">
        <v>43.88</v>
      </c>
      <c r="S11" s="20">
        <v>66.67</v>
      </c>
      <c r="T11" s="20">
        <v>303.24</v>
      </c>
      <c r="U11" s="20">
        <v>270.44</v>
      </c>
      <c r="V11" s="20">
        <v>65.28</v>
      </c>
      <c r="W11" s="20">
        <v>5.48</v>
      </c>
      <c r="X11" s="20">
        <v>32.909999999999997</v>
      </c>
      <c r="Y11" s="20">
        <v>31.15</v>
      </c>
      <c r="Z11" s="20">
        <v>98.01</v>
      </c>
      <c r="AA11" s="20">
        <v>37.090000000000003</v>
      </c>
      <c r="AB11" s="20">
        <v>21.05</v>
      </c>
      <c r="AC11" s="17">
        <v>326.88</v>
      </c>
      <c r="AD11" s="17">
        <v>188.64</v>
      </c>
      <c r="AE11" s="17">
        <v>283.85000000000002</v>
      </c>
      <c r="AF11" s="17">
        <v>1276.81</v>
      </c>
      <c r="AG11" s="17">
        <v>1126.47</v>
      </c>
      <c r="AH11" s="17">
        <v>268.83999999999997</v>
      </c>
      <c r="AI11" s="17">
        <v>22.31</v>
      </c>
      <c r="AJ11" s="17">
        <v>132.51</v>
      </c>
      <c r="AK11" s="17">
        <v>123.96</v>
      </c>
      <c r="AL11" s="17">
        <v>385.65</v>
      </c>
      <c r="AM11" s="17">
        <v>144.19999999999999</v>
      </c>
      <c r="AN11" s="17">
        <v>80.87</v>
      </c>
      <c r="AO11" s="20">
        <v>1906.33</v>
      </c>
      <c r="AP11" s="20">
        <v>1110.05</v>
      </c>
      <c r="AQ11" s="20">
        <v>1684.0000000000005</v>
      </c>
      <c r="AR11" s="20">
        <v>7644.9000000000015</v>
      </c>
      <c r="AS11" s="20">
        <v>6805.71</v>
      </c>
      <c r="AT11" s="20">
        <v>1639.63</v>
      </c>
      <c r="AU11" s="20">
        <v>137.30999999999997</v>
      </c>
      <c r="AV11" s="20">
        <v>823.56</v>
      </c>
      <c r="AW11" s="20">
        <v>778.03999999999985</v>
      </c>
      <c r="AX11" s="20">
        <v>2443.88</v>
      </c>
      <c r="AY11" s="20">
        <v>923.07000000000016</v>
      </c>
      <c r="AZ11" s="20">
        <v>522.82000000000005</v>
      </c>
      <c r="BA11" s="17">
        <f t="shared" si="1"/>
        <v>21007.900000000005</v>
      </c>
      <c r="BB11" s="17">
        <f t="shared" si="2"/>
        <v>1050.4099999999999</v>
      </c>
      <c r="BC11" s="17">
        <f t="shared" si="3"/>
        <v>4360.9899999999989</v>
      </c>
      <c r="BD11" s="17">
        <f t="shared" si="4"/>
        <v>26419.300000000007</v>
      </c>
    </row>
    <row r="12" spans="1:56" x14ac:dyDescent="0.25">
      <c r="A12" t="str">
        <f t="shared" si="0"/>
        <v>UNCA.0000045411</v>
      </c>
      <c r="B12" s="1" t="s">
        <v>3</v>
      </c>
      <c r="C12" s="1" t="s">
        <v>12</v>
      </c>
      <c r="D12" s="1" t="s">
        <v>12</v>
      </c>
      <c r="E12" s="17">
        <v>0</v>
      </c>
      <c r="F12" s="17">
        <v>0</v>
      </c>
      <c r="G12" s="17">
        <v>0</v>
      </c>
      <c r="H12" s="17">
        <v>0</v>
      </c>
      <c r="I12" s="17">
        <v>4.1400000000000006</v>
      </c>
      <c r="J12" s="17">
        <v>32.590000000000003</v>
      </c>
      <c r="K12" s="17">
        <v>48.51</v>
      </c>
      <c r="L12" s="17">
        <v>18.899999999999999</v>
      </c>
      <c r="M12" s="17">
        <v>37.14</v>
      </c>
      <c r="N12" s="17">
        <v>33.67</v>
      </c>
      <c r="O12" s="17">
        <v>0.41000000000000003</v>
      </c>
      <c r="P12" s="17">
        <v>0</v>
      </c>
      <c r="Q12" s="20">
        <v>0</v>
      </c>
      <c r="R12" s="20">
        <v>0</v>
      </c>
      <c r="S12" s="20">
        <v>0</v>
      </c>
      <c r="T12" s="20">
        <v>0</v>
      </c>
      <c r="U12" s="20">
        <v>0.21</v>
      </c>
      <c r="V12" s="20">
        <v>1.63</v>
      </c>
      <c r="W12" s="20">
        <v>2.4300000000000002</v>
      </c>
      <c r="X12" s="20">
        <v>0.95</v>
      </c>
      <c r="Y12" s="20">
        <v>1.86</v>
      </c>
      <c r="Z12" s="20">
        <v>1.68</v>
      </c>
      <c r="AA12" s="20">
        <v>0.02</v>
      </c>
      <c r="AB12" s="20">
        <v>0</v>
      </c>
      <c r="AC12" s="17">
        <v>0</v>
      </c>
      <c r="AD12" s="17">
        <v>0</v>
      </c>
      <c r="AE12" s="17">
        <v>0</v>
      </c>
      <c r="AF12" s="17">
        <v>0</v>
      </c>
      <c r="AG12" s="17">
        <v>0.86</v>
      </c>
      <c r="AH12" s="17">
        <v>6.71</v>
      </c>
      <c r="AI12" s="17">
        <v>9.8800000000000008</v>
      </c>
      <c r="AJ12" s="17">
        <v>3.81</v>
      </c>
      <c r="AK12" s="17">
        <v>7.39</v>
      </c>
      <c r="AL12" s="17">
        <v>6.62</v>
      </c>
      <c r="AM12" s="17">
        <v>0.08</v>
      </c>
      <c r="AN12" s="17">
        <v>0</v>
      </c>
      <c r="AO12" s="20">
        <v>0</v>
      </c>
      <c r="AP12" s="20">
        <v>0</v>
      </c>
      <c r="AQ12" s="20">
        <v>0</v>
      </c>
      <c r="AR12" s="20">
        <v>0</v>
      </c>
      <c r="AS12" s="20">
        <v>5.2100000000000009</v>
      </c>
      <c r="AT12" s="20">
        <v>40.930000000000007</v>
      </c>
      <c r="AU12" s="20">
        <v>60.82</v>
      </c>
      <c r="AV12" s="20">
        <v>23.659999999999997</v>
      </c>
      <c r="AW12" s="20">
        <v>46.39</v>
      </c>
      <c r="AX12" s="20">
        <v>41.97</v>
      </c>
      <c r="AY12" s="20">
        <v>0.51</v>
      </c>
      <c r="AZ12" s="20">
        <v>0</v>
      </c>
      <c r="BA12" s="17">
        <f t="shared" si="1"/>
        <v>175.36000000000004</v>
      </c>
      <c r="BB12" s="17">
        <f t="shared" si="2"/>
        <v>8.7799999999999994</v>
      </c>
      <c r="BC12" s="17">
        <f t="shared" si="3"/>
        <v>35.35</v>
      </c>
      <c r="BD12" s="17">
        <f t="shared" si="4"/>
        <v>219.48999999999998</v>
      </c>
    </row>
    <row r="13" spans="1:56" x14ac:dyDescent="0.25">
      <c r="A13" t="str">
        <f t="shared" si="0"/>
        <v>UNCA.0000065911</v>
      </c>
      <c r="B13" s="1" t="s">
        <v>3</v>
      </c>
      <c r="C13" s="1" t="s">
        <v>13</v>
      </c>
      <c r="D13" s="1" t="s">
        <v>13</v>
      </c>
      <c r="E13" s="17">
        <v>0</v>
      </c>
      <c r="F13" s="17">
        <v>0</v>
      </c>
      <c r="G13" s="17">
        <v>0</v>
      </c>
      <c r="H13" s="17">
        <v>0</v>
      </c>
      <c r="I13" s="17">
        <v>0</v>
      </c>
      <c r="J13" s="17">
        <v>0</v>
      </c>
      <c r="K13" s="17">
        <v>0</v>
      </c>
      <c r="L13" s="17">
        <v>0</v>
      </c>
      <c r="M13" s="17">
        <v>0</v>
      </c>
      <c r="N13" s="17">
        <v>0</v>
      </c>
      <c r="O13" s="17">
        <v>0</v>
      </c>
      <c r="P13" s="17">
        <v>0</v>
      </c>
      <c r="Q13" s="20">
        <v>0</v>
      </c>
      <c r="R13" s="20">
        <v>0</v>
      </c>
      <c r="S13" s="20">
        <v>0</v>
      </c>
      <c r="T13" s="20">
        <v>0</v>
      </c>
      <c r="U13" s="20">
        <v>0</v>
      </c>
      <c r="V13" s="20">
        <v>0</v>
      </c>
      <c r="W13" s="20">
        <v>0</v>
      </c>
      <c r="X13" s="20">
        <v>0</v>
      </c>
      <c r="Y13" s="20">
        <v>0</v>
      </c>
      <c r="Z13" s="20">
        <v>0</v>
      </c>
      <c r="AA13" s="20">
        <v>0</v>
      </c>
      <c r="AB13" s="20">
        <v>0</v>
      </c>
      <c r="AC13" s="17">
        <v>0</v>
      </c>
      <c r="AD13" s="17">
        <v>0</v>
      </c>
      <c r="AE13" s="17">
        <v>0</v>
      </c>
      <c r="AF13" s="17">
        <v>0</v>
      </c>
      <c r="AG13" s="17">
        <v>0</v>
      </c>
      <c r="AH13" s="17">
        <v>0</v>
      </c>
      <c r="AI13" s="17">
        <v>0</v>
      </c>
      <c r="AJ13" s="17">
        <v>0</v>
      </c>
      <c r="AK13" s="17">
        <v>0</v>
      </c>
      <c r="AL13" s="17">
        <v>0</v>
      </c>
      <c r="AM13" s="17">
        <v>0</v>
      </c>
      <c r="AN13" s="17">
        <v>0</v>
      </c>
      <c r="AO13" s="20">
        <v>0</v>
      </c>
      <c r="AP13" s="20">
        <v>0</v>
      </c>
      <c r="AQ13" s="20">
        <v>0</v>
      </c>
      <c r="AR13" s="20">
        <v>0</v>
      </c>
      <c r="AS13" s="20">
        <v>0</v>
      </c>
      <c r="AT13" s="20">
        <v>0</v>
      </c>
      <c r="AU13" s="20">
        <v>0</v>
      </c>
      <c r="AV13" s="20">
        <v>0</v>
      </c>
      <c r="AW13" s="20">
        <v>0</v>
      </c>
      <c r="AX13" s="20">
        <v>0</v>
      </c>
      <c r="AY13" s="20">
        <v>0</v>
      </c>
      <c r="AZ13" s="20">
        <v>0</v>
      </c>
      <c r="BA13" s="17">
        <f t="shared" si="1"/>
        <v>0</v>
      </c>
      <c r="BB13" s="17">
        <f t="shared" si="2"/>
        <v>0</v>
      </c>
      <c r="BC13" s="17">
        <f t="shared" si="3"/>
        <v>0</v>
      </c>
      <c r="BD13" s="17">
        <f t="shared" si="4"/>
        <v>0</v>
      </c>
    </row>
    <row r="14" spans="1:56" x14ac:dyDescent="0.25">
      <c r="A14" t="str">
        <f t="shared" si="0"/>
        <v>SCL.341S025</v>
      </c>
      <c r="B14" s="1" t="s">
        <v>175</v>
      </c>
      <c r="C14" s="1" t="s">
        <v>674</v>
      </c>
      <c r="D14" s="1" t="s">
        <v>674</v>
      </c>
      <c r="E14" s="17">
        <v>3585.920000000001</v>
      </c>
      <c r="F14" s="17">
        <v>0</v>
      </c>
      <c r="G14" s="17">
        <v>0</v>
      </c>
      <c r="H14" s="17">
        <v>0</v>
      </c>
      <c r="I14" s="17">
        <v>0</v>
      </c>
      <c r="J14" s="17">
        <v>0</v>
      </c>
      <c r="K14" s="17">
        <v>0</v>
      </c>
      <c r="L14" s="17">
        <v>0</v>
      </c>
      <c r="M14" s="17">
        <v>0</v>
      </c>
      <c r="N14" s="17">
        <v>0</v>
      </c>
      <c r="O14" s="17">
        <v>0</v>
      </c>
      <c r="P14" s="17">
        <v>0</v>
      </c>
      <c r="Q14" s="20">
        <v>179.3</v>
      </c>
      <c r="R14" s="20">
        <v>0</v>
      </c>
      <c r="S14" s="20">
        <v>0</v>
      </c>
      <c r="T14" s="20">
        <v>0</v>
      </c>
      <c r="U14" s="20">
        <v>0</v>
      </c>
      <c r="V14" s="20">
        <v>0</v>
      </c>
      <c r="W14" s="20">
        <v>0</v>
      </c>
      <c r="X14" s="20">
        <v>0</v>
      </c>
      <c r="Y14" s="20">
        <v>0</v>
      </c>
      <c r="Z14" s="20">
        <v>0</v>
      </c>
      <c r="AA14" s="20">
        <v>0</v>
      </c>
      <c r="AB14" s="20">
        <v>0</v>
      </c>
      <c r="AC14" s="17">
        <v>779.25</v>
      </c>
      <c r="AD14" s="17">
        <v>0</v>
      </c>
      <c r="AE14" s="17">
        <v>0</v>
      </c>
      <c r="AF14" s="17">
        <v>0</v>
      </c>
      <c r="AG14" s="17">
        <v>0</v>
      </c>
      <c r="AH14" s="17">
        <v>0</v>
      </c>
      <c r="AI14" s="17">
        <v>0</v>
      </c>
      <c r="AJ14" s="17">
        <v>0</v>
      </c>
      <c r="AK14" s="17">
        <v>0</v>
      </c>
      <c r="AL14" s="17">
        <v>0</v>
      </c>
      <c r="AM14" s="17">
        <v>0</v>
      </c>
      <c r="AN14" s="17">
        <v>0</v>
      </c>
      <c r="AO14" s="20">
        <v>4544.4700000000012</v>
      </c>
      <c r="AP14" s="20">
        <v>0</v>
      </c>
      <c r="AQ14" s="20">
        <v>0</v>
      </c>
      <c r="AR14" s="20">
        <v>0</v>
      </c>
      <c r="AS14" s="20">
        <v>0</v>
      </c>
      <c r="AT14" s="20">
        <v>0</v>
      </c>
      <c r="AU14" s="20">
        <v>0</v>
      </c>
      <c r="AV14" s="20">
        <v>0</v>
      </c>
      <c r="AW14" s="20">
        <v>0</v>
      </c>
      <c r="AX14" s="20">
        <v>0</v>
      </c>
      <c r="AY14" s="20">
        <v>0</v>
      </c>
      <c r="AZ14" s="20">
        <v>0</v>
      </c>
      <c r="BA14" s="17">
        <f t="shared" si="1"/>
        <v>3585.920000000001</v>
      </c>
      <c r="BB14" s="17">
        <f t="shared" si="2"/>
        <v>179.3</v>
      </c>
      <c r="BC14" s="17">
        <f t="shared" si="3"/>
        <v>779.25</v>
      </c>
      <c r="BD14" s="17">
        <f t="shared" si="4"/>
        <v>4544.4700000000012</v>
      </c>
    </row>
    <row r="15" spans="1:56" x14ac:dyDescent="0.25">
      <c r="A15" t="str">
        <f t="shared" si="0"/>
        <v>APF.AFG1TX</v>
      </c>
      <c r="B15" s="1" t="s">
        <v>22</v>
      </c>
      <c r="C15" s="1" t="s">
        <v>23</v>
      </c>
      <c r="D15" s="1" t="s">
        <v>23</v>
      </c>
      <c r="E15" s="17">
        <v>-7214.44</v>
      </c>
      <c r="F15" s="17">
        <v>-1675.0199999999998</v>
      </c>
      <c r="G15" s="17">
        <v>-15289.56</v>
      </c>
      <c r="H15" s="17">
        <v>-24007.5</v>
      </c>
      <c r="I15" s="17">
        <v>-9999.5</v>
      </c>
      <c r="J15" s="17">
        <v>-21854.13</v>
      </c>
      <c r="K15" s="17">
        <v>-11431.92</v>
      </c>
      <c r="L15" s="17">
        <v>-18399.689999999999</v>
      </c>
      <c r="M15" s="17">
        <v>-25825.469999999998</v>
      </c>
      <c r="N15" s="17">
        <v>-2149.8300000000004</v>
      </c>
      <c r="O15" s="17">
        <v>-131.68000000000006</v>
      </c>
      <c r="P15" s="17">
        <v>-595.96</v>
      </c>
      <c r="Q15" s="20">
        <v>-360.72</v>
      </c>
      <c r="R15" s="20">
        <v>-83.75</v>
      </c>
      <c r="S15" s="20">
        <v>-764.48</v>
      </c>
      <c r="T15" s="20">
        <v>-1200.3800000000001</v>
      </c>
      <c r="U15" s="20">
        <v>-499.98</v>
      </c>
      <c r="V15" s="20">
        <v>-1092.71</v>
      </c>
      <c r="W15" s="20">
        <v>-571.6</v>
      </c>
      <c r="X15" s="20">
        <v>-919.98</v>
      </c>
      <c r="Y15" s="20">
        <v>-1291.27</v>
      </c>
      <c r="Z15" s="20">
        <v>-107.49</v>
      </c>
      <c r="AA15" s="20">
        <v>-6.58</v>
      </c>
      <c r="AB15" s="20">
        <v>-29.8</v>
      </c>
      <c r="AC15" s="17">
        <v>-1567.75</v>
      </c>
      <c r="AD15" s="17">
        <v>-360.08</v>
      </c>
      <c r="AE15" s="17">
        <v>-3254.57</v>
      </c>
      <c r="AF15" s="17">
        <v>-5054.21</v>
      </c>
      <c r="AG15" s="17">
        <v>-2082.56</v>
      </c>
      <c r="AH15" s="17">
        <v>-4500.43</v>
      </c>
      <c r="AI15" s="17">
        <v>-2328.34</v>
      </c>
      <c r="AJ15" s="17">
        <v>-3704.49</v>
      </c>
      <c r="AK15" s="17">
        <v>-5139.24</v>
      </c>
      <c r="AL15" s="17">
        <v>-422.95</v>
      </c>
      <c r="AM15" s="17">
        <v>-25.6</v>
      </c>
      <c r="AN15" s="17">
        <v>-114.51</v>
      </c>
      <c r="AO15" s="20">
        <v>-9142.91</v>
      </c>
      <c r="AP15" s="20">
        <v>-2118.85</v>
      </c>
      <c r="AQ15" s="20">
        <v>-19308.61</v>
      </c>
      <c r="AR15" s="20">
        <v>-30262.09</v>
      </c>
      <c r="AS15" s="20">
        <v>-12582.039999999999</v>
      </c>
      <c r="AT15" s="20">
        <v>-27447.27</v>
      </c>
      <c r="AU15" s="20">
        <v>-14331.86</v>
      </c>
      <c r="AV15" s="20">
        <v>-23024.159999999996</v>
      </c>
      <c r="AW15" s="20">
        <v>-32255.979999999996</v>
      </c>
      <c r="AX15" s="20">
        <v>-2680.27</v>
      </c>
      <c r="AY15" s="20">
        <v>-163.86000000000007</v>
      </c>
      <c r="AZ15" s="20">
        <v>-740.27</v>
      </c>
      <c r="BA15" s="17">
        <f t="shared" si="1"/>
        <v>-138574.69999999995</v>
      </c>
      <c r="BB15" s="17">
        <f t="shared" si="2"/>
        <v>-6928.7400000000007</v>
      </c>
      <c r="BC15" s="17">
        <f t="shared" si="3"/>
        <v>-28554.729999999996</v>
      </c>
      <c r="BD15" s="17">
        <f t="shared" si="4"/>
        <v>-174058.16999999998</v>
      </c>
    </row>
    <row r="16" spans="1:56" x14ac:dyDescent="0.25">
      <c r="A16" t="str">
        <f t="shared" si="0"/>
        <v>EEC.AKE1</v>
      </c>
      <c r="B16" s="1" t="s">
        <v>24</v>
      </c>
      <c r="C16" s="1" t="s">
        <v>25</v>
      </c>
      <c r="D16" s="1" t="s">
        <v>25</v>
      </c>
      <c r="E16" s="17">
        <v>3760.3799999999992</v>
      </c>
      <c r="F16" s="17">
        <v>2625.7100000000014</v>
      </c>
      <c r="G16" s="17">
        <v>2500.1400000000012</v>
      </c>
      <c r="H16" s="17">
        <v>3921.1499999999974</v>
      </c>
      <c r="I16" s="17">
        <v>3337.1199999999972</v>
      </c>
      <c r="J16" s="17">
        <v>1328.9900000000034</v>
      </c>
      <c r="K16" s="17">
        <v>49.839999999999691</v>
      </c>
      <c r="L16" s="17">
        <v>141.30000000000086</v>
      </c>
      <c r="M16" s="17">
        <v>185.85000000000014</v>
      </c>
      <c r="N16" s="17">
        <v>6016.59</v>
      </c>
      <c r="O16" s="17">
        <v>5484.659999999998</v>
      </c>
      <c r="P16" s="17">
        <v>9731.4999999999982</v>
      </c>
      <c r="Q16" s="20">
        <v>188.02</v>
      </c>
      <c r="R16" s="20">
        <v>131.29</v>
      </c>
      <c r="S16" s="20">
        <v>125.01</v>
      </c>
      <c r="T16" s="20">
        <v>196.06</v>
      </c>
      <c r="U16" s="20">
        <v>166.86</v>
      </c>
      <c r="V16" s="20">
        <v>66.45</v>
      </c>
      <c r="W16" s="20">
        <v>2.4900000000000002</v>
      </c>
      <c r="X16" s="20">
        <v>7.07</v>
      </c>
      <c r="Y16" s="20">
        <v>9.2899999999999991</v>
      </c>
      <c r="Z16" s="20">
        <v>300.83</v>
      </c>
      <c r="AA16" s="20">
        <v>274.23</v>
      </c>
      <c r="AB16" s="20">
        <v>486.58</v>
      </c>
      <c r="AC16" s="17">
        <v>817.16</v>
      </c>
      <c r="AD16" s="17">
        <v>564.45000000000005</v>
      </c>
      <c r="AE16" s="17">
        <v>532.17999999999995</v>
      </c>
      <c r="AF16" s="17">
        <v>825.51</v>
      </c>
      <c r="AG16" s="17">
        <v>695.01</v>
      </c>
      <c r="AH16" s="17">
        <v>273.68</v>
      </c>
      <c r="AI16" s="17">
        <v>10.15</v>
      </c>
      <c r="AJ16" s="17">
        <v>28.45</v>
      </c>
      <c r="AK16" s="17">
        <v>36.979999999999997</v>
      </c>
      <c r="AL16" s="17">
        <v>1183.7</v>
      </c>
      <c r="AM16" s="17">
        <v>1066.23</v>
      </c>
      <c r="AN16" s="17">
        <v>1869.84</v>
      </c>
      <c r="AO16" s="20">
        <v>4765.5599999999995</v>
      </c>
      <c r="AP16" s="20">
        <v>3321.4500000000016</v>
      </c>
      <c r="AQ16" s="20">
        <v>3157.3300000000013</v>
      </c>
      <c r="AR16" s="20">
        <v>4942.7199999999975</v>
      </c>
      <c r="AS16" s="20">
        <v>4198.9899999999971</v>
      </c>
      <c r="AT16" s="20">
        <v>1669.1200000000035</v>
      </c>
      <c r="AU16" s="20">
        <v>62.479999999999691</v>
      </c>
      <c r="AV16" s="20">
        <v>176.82000000000085</v>
      </c>
      <c r="AW16" s="20">
        <v>232.12000000000012</v>
      </c>
      <c r="AX16" s="20">
        <v>7501.12</v>
      </c>
      <c r="AY16" s="20">
        <v>6825.1199999999972</v>
      </c>
      <c r="AZ16" s="20">
        <v>12087.919999999998</v>
      </c>
      <c r="BA16" s="17">
        <f t="shared" si="1"/>
        <v>39083.229999999996</v>
      </c>
      <c r="BB16" s="17">
        <f t="shared" si="2"/>
        <v>1954.18</v>
      </c>
      <c r="BC16" s="17">
        <f t="shared" si="3"/>
        <v>7903.34</v>
      </c>
      <c r="BD16" s="17">
        <f t="shared" si="4"/>
        <v>48940.749999999993</v>
      </c>
    </row>
    <row r="17" spans="1:56" x14ac:dyDescent="0.25">
      <c r="A17" t="str">
        <f t="shared" si="0"/>
        <v>VQW.ARD1</v>
      </c>
      <c r="B17" s="1" t="s">
        <v>29</v>
      </c>
      <c r="C17" s="1" t="s">
        <v>30</v>
      </c>
      <c r="D17" s="1" t="s">
        <v>30</v>
      </c>
      <c r="E17" s="17">
        <v>13136.100000000008</v>
      </c>
      <c r="F17" s="17">
        <v>9451.27</v>
      </c>
      <c r="G17" s="17">
        <v>11629.960000000001</v>
      </c>
      <c r="H17" s="17">
        <v>27448.980000000007</v>
      </c>
      <c r="I17" s="17">
        <v>24145.71</v>
      </c>
      <c r="J17" s="17">
        <v>8846.8100000000013</v>
      </c>
      <c r="K17" s="17">
        <v>1871.4299999999989</v>
      </c>
      <c r="L17" s="17">
        <v>5397.68</v>
      </c>
      <c r="M17" s="17">
        <v>7416.8599999999979</v>
      </c>
      <c r="N17" s="17">
        <v>13316.5</v>
      </c>
      <c r="O17" s="17">
        <v>10593.210000000003</v>
      </c>
      <c r="P17" s="17">
        <v>17073.949999999997</v>
      </c>
      <c r="Q17" s="20">
        <v>656.81</v>
      </c>
      <c r="R17" s="20">
        <v>472.56</v>
      </c>
      <c r="S17" s="20">
        <v>581.5</v>
      </c>
      <c r="T17" s="20">
        <v>1372.45</v>
      </c>
      <c r="U17" s="20">
        <v>1207.29</v>
      </c>
      <c r="V17" s="20">
        <v>442.34</v>
      </c>
      <c r="W17" s="20">
        <v>93.57</v>
      </c>
      <c r="X17" s="20">
        <v>269.88</v>
      </c>
      <c r="Y17" s="20">
        <v>370.84</v>
      </c>
      <c r="Z17" s="20">
        <v>665.83</v>
      </c>
      <c r="AA17" s="20">
        <v>529.66</v>
      </c>
      <c r="AB17" s="20">
        <v>853.7</v>
      </c>
      <c r="AC17" s="17">
        <v>2854.57</v>
      </c>
      <c r="AD17" s="17">
        <v>2031.75</v>
      </c>
      <c r="AE17" s="17">
        <v>2475.58</v>
      </c>
      <c r="AF17" s="17">
        <v>5778.73</v>
      </c>
      <c r="AG17" s="17">
        <v>5028.7299999999996</v>
      </c>
      <c r="AH17" s="17">
        <v>1821.83</v>
      </c>
      <c r="AI17" s="17">
        <v>381.15</v>
      </c>
      <c r="AJ17" s="17">
        <v>1086.74</v>
      </c>
      <c r="AK17" s="17">
        <v>1475.95</v>
      </c>
      <c r="AL17" s="17">
        <v>2619.87</v>
      </c>
      <c r="AM17" s="17">
        <v>2059.35</v>
      </c>
      <c r="AN17" s="17">
        <v>3280.64</v>
      </c>
      <c r="AO17" s="20">
        <v>16647.480000000007</v>
      </c>
      <c r="AP17" s="20">
        <v>11955.58</v>
      </c>
      <c r="AQ17" s="20">
        <v>14687.04</v>
      </c>
      <c r="AR17" s="20">
        <v>34600.160000000003</v>
      </c>
      <c r="AS17" s="20">
        <v>30381.73</v>
      </c>
      <c r="AT17" s="20">
        <v>11110.980000000001</v>
      </c>
      <c r="AU17" s="20">
        <v>2346.1499999999987</v>
      </c>
      <c r="AV17" s="20">
        <v>6754.3</v>
      </c>
      <c r="AW17" s="20">
        <v>9263.6499999999978</v>
      </c>
      <c r="AX17" s="20">
        <v>16602.2</v>
      </c>
      <c r="AY17" s="20">
        <v>13182.220000000003</v>
      </c>
      <c r="AZ17" s="20">
        <v>21208.289999999997</v>
      </c>
      <c r="BA17" s="17">
        <f t="shared" si="1"/>
        <v>150328.46000000002</v>
      </c>
      <c r="BB17" s="17">
        <f t="shared" si="2"/>
        <v>7516.4299999999994</v>
      </c>
      <c r="BC17" s="17">
        <f t="shared" si="3"/>
        <v>30894.890000000003</v>
      </c>
      <c r="BD17" s="17">
        <f t="shared" si="4"/>
        <v>188739.78000000003</v>
      </c>
    </row>
    <row r="18" spans="1:56" x14ac:dyDescent="0.25">
      <c r="A18" t="str">
        <f t="shared" si="0"/>
        <v>TAU.BAR</v>
      </c>
      <c r="B18" s="1" t="s">
        <v>31</v>
      </c>
      <c r="C18" s="1" t="s">
        <v>32</v>
      </c>
      <c r="D18" s="1" t="s">
        <v>32</v>
      </c>
      <c r="E18" s="17">
        <v>-49.750000000000128</v>
      </c>
      <c r="F18" s="17">
        <v>-23.269999999999939</v>
      </c>
      <c r="G18" s="17">
        <v>-97.210000000000093</v>
      </c>
      <c r="H18" s="17">
        <v>-1686.72</v>
      </c>
      <c r="I18" s="17">
        <v>-1732.9300000000003</v>
      </c>
      <c r="J18" s="17">
        <v>-733.4899999999999</v>
      </c>
      <c r="K18" s="17">
        <v>0</v>
      </c>
      <c r="L18" s="17">
        <v>0</v>
      </c>
      <c r="M18" s="17">
        <v>0</v>
      </c>
      <c r="N18" s="17">
        <v>0</v>
      </c>
      <c r="O18" s="17">
        <v>0</v>
      </c>
      <c r="P18" s="17">
        <v>0</v>
      </c>
      <c r="Q18" s="20">
        <v>-2.4900000000000002</v>
      </c>
      <c r="R18" s="20">
        <v>-1.1599999999999999</v>
      </c>
      <c r="S18" s="20">
        <v>-4.8600000000000003</v>
      </c>
      <c r="T18" s="20">
        <v>-84.34</v>
      </c>
      <c r="U18" s="20">
        <v>-86.65</v>
      </c>
      <c r="V18" s="20">
        <v>-36.67</v>
      </c>
      <c r="W18" s="20">
        <v>0</v>
      </c>
      <c r="X18" s="20">
        <v>0</v>
      </c>
      <c r="Y18" s="20">
        <v>0</v>
      </c>
      <c r="Z18" s="20">
        <v>0</v>
      </c>
      <c r="AA18" s="20">
        <v>0</v>
      </c>
      <c r="AB18" s="20">
        <v>0</v>
      </c>
      <c r="AC18" s="17">
        <v>-10.81</v>
      </c>
      <c r="AD18" s="17">
        <v>-5</v>
      </c>
      <c r="AE18" s="17">
        <v>-20.69</v>
      </c>
      <c r="AF18" s="17">
        <v>-355.1</v>
      </c>
      <c r="AG18" s="17">
        <v>-360.91</v>
      </c>
      <c r="AH18" s="17">
        <v>-151.05000000000001</v>
      </c>
      <c r="AI18" s="17">
        <v>0</v>
      </c>
      <c r="AJ18" s="17">
        <v>0</v>
      </c>
      <c r="AK18" s="17">
        <v>0</v>
      </c>
      <c r="AL18" s="17">
        <v>0</v>
      </c>
      <c r="AM18" s="17">
        <v>0</v>
      </c>
      <c r="AN18" s="17">
        <v>0</v>
      </c>
      <c r="AO18" s="20">
        <v>-63.050000000000132</v>
      </c>
      <c r="AP18" s="20">
        <v>-29.429999999999939</v>
      </c>
      <c r="AQ18" s="20">
        <v>-122.76000000000009</v>
      </c>
      <c r="AR18" s="20">
        <v>-2126.16</v>
      </c>
      <c r="AS18" s="20">
        <v>-2180.4900000000002</v>
      </c>
      <c r="AT18" s="20">
        <v>-921.20999999999981</v>
      </c>
      <c r="AU18" s="20">
        <v>0</v>
      </c>
      <c r="AV18" s="20">
        <v>0</v>
      </c>
      <c r="AW18" s="20">
        <v>0</v>
      </c>
      <c r="AX18" s="20">
        <v>0</v>
      </c>
      <c r="AY18" s="20">
        <v>0</v>
      </c>
      <c r="AZ18" s="20">
        <v>0</v>
      </c>
      <c r="BA18" s="17">
        <f t="shared" si="1"/>
        <v>-4323.3700000000008</v>
      </c>
      <c r="BB18" s="17">
        <f t="shared" si="2"/>
        <v>-216.17000000000002</v>
      </c>
      <c r="BC18" s="17">
        <f t="shared" si="3"/>
        <v>-903.56</v>
      </c>
      <c r="BD18" s="17">
        <f t="shared" si="4"/>
        <v>-5443.1</v>
      </c>
    </row>
    <row r="19" spans="1:56" x14ac:dyDescent="0.25">
      <c r="A19" t="str">
        <f t="shared" si="0"/>
        <v>TCN.BCR2</v>
      </c>
      <c r="B19" s="1" t="s">
        <v>33</v>
      </c>
      <c r="C19" s="1" t="s">
        <v>34</v>
      </c>
      <c r="D19" s="1" t="s">
        <v>34</v>
      </c>
      <c r="E19" s="17">
        <v>-53921.52</v>
      </c>
      <c r="F19" s="17">
        <v>-21845.040000000001</v>
      </c>
      <c r="G19" s="17">
        <v>-129788.56</v>
      </c>
      <c r="H19" s="17">
        <v>-46802.909999999996</v>
      </c>
      <c r="I19" s="17">
        <v>-197567.05</v>
      </c>
      <c r="J19" s="17">
        <v>-146769.51</v>
      </c>
      <c r="K19" s="17">
        <v>-69262.58</v>
      </c>
      <c r="L19" s="17">
        <v>-121985.04</v>
      </c>
      <c r="M19" s="17">
        <v>-167607.69000000003</v>
      </c>
      <c r="N19" s="17">
        <v>-66011.689999999988</v>
      </c>
      <c r="O19" s="17">
        <v>-22774.410000000003</v>
      </c>
      <c r="P19" s="17">
        <v>-47373.82</v>
      </c>
      <c r="Q19" s="20">
        <v>-2696.08</v>
      </c>
      <c r="R19" s="20">
        <v>-1092.25</v>
      </c>
      <c r="S19" s="20">
        <v>-6489.43</v>
      </c>
      <c r="T19" s="20">
        <v>-2340.15</v>
      </c>
      <c r="U19" s="20">
        <v>-9878.35</v>
      </c>
      <c r="V19" s="20">
        <v>-7338.48</v>
      </c>
      <c r="W19" s="20">
        <v>-3463.13</v>
      </c>
      <c r="X19" s="20">
        <v>-6099.25</v>
      </c>
      <c r="Y19" s="20">
        <v>-8380.3799999999992</v>
      </c>
      <c r="Z19" s="20">
        <v>-3300.58</v>
      </c>
      <c r="AA19" s="20">
        <v>-1138.72</v>
      </c>
      <c r="AB19" s="20">
        <v>-2368.69</v>
      </c>
      <c r="AC19" s="17">
        <v>-11717.53</v>
      </c>
      <c r="AD19" s="17">
        <v>-4696.0600000000004</v>
      </c>
      <c r="AE19" s="17">
        <v>-27627.05</v>
      </c>
      <c r="AF19" s="17">
        <v>-9853.25</v>
      </c>
      <c r="AG19" s="17">
        <v>-41146.51</v>
      </c>
      <c r="AH19" s="17">
        <v>-30224.31</v>
      </c>
      <c r="AI19" s="17">
        <v>-14106.72</v>
      </c>
      <c r="AJ19" s="17">
        <v>-24559.81</v>
      </c>
      <c r="AK19" s="17">
        <v>-33353.75</v>
      </c>
      <c r="AL19" s="17">
        <v>-12987.05</v>
      </c>
      <c r="AM19" s="17">
        <v>-4427.42</v>
      </c>
      <c r="AN19" s="17">
        <v>-9102.5400000000009</v>
      </c>
      <c r="AO19" s="20">
        <v>-68335.13</v>
      </c>
      <c r="AP19" s="20">
        <v>-27633.350000000002</v>
      </c>
      <c r="AQ19" s="20">
        <v>-163905.03999999998</v>
      </c>
      <c r="AR19" s="20">
        <v>-58996.31</v>
      </c>
      <c r="AS19" s="20">
        <v>-248591.91</v>
      </c>
      <c r="AT19" s="20">
        <v>-184332.30000000002</v>
      </c>
      <c r="AU19" s="20">
        <v>-86832.430000000008</v>
      </c>
      <c r="AV19" s="20">
        <v>-152644.1</v>
      </c>
      <c r="AW19" s="20">
        <v>-209341.82000000004</v>
      </c>
      <c r="AX19" s="20">
        <v>-82299.319999999992</v>
      </c>
      <c r="AY19" s="20">
        <v>-28340.550000000003</v>
      </c>
      <c r="AZ19" s="20">
        <v>-58845.05</v>
      </c>
      <c r="BA19" s="17">
        <f t="shared" si="1"/>
        <v>-1091709.82</v>
      </c>
      <c r="BB19" s="17">
        <f t="shared" si="2"/>
        <v>-54585.490000000005</v>
      </c>
      <c r="BC19" s="17">
        <f t="shared" si="3"/>
        <v>-223802</v>
      </c>
      <c r="BD19" s="17">
        <f t="shared" si="4"/>
        <v>-1370097.3100000003</v>
      </c>
    </row>
    <row r="20" spans="1:56" x14ac:dyDescent="0.25">
      <c r="A20" t="str">
        <f t="shared" si="0"/>
        <v>TCN.BCRK</v>
      </c>
      <c r="B20" s="1" t="s">
        <v>33</v>
      </c>
      <c r="C20" s="1" t="s">
        <v>35</v>
      </c>
      <c r="D20" s="1" t="s">
        <v>35</v>
      </c>
      <c r="E20" s="17">
        <v>-3147.170000000001</v>
      </c>
      <c r="F20" s="17">
        <v>0</v>
      </c>
      <c r="G20" s="17">
        <v>-31467.259999999995</v>
      </c>
      <c r="H20" s="17">
        <v>-21278.02</v>
      </c>
      <c r="I20" s="17">
        <v>-58603.47</v>
      </c>
      <c r="J20" s="17">
        <v>-40056.62999999999</v>
      </c>
      <c r="K20" s="17">
        <v>-7621.1600000000008</v>
      </c>
      <c r="L20" s="17">
        <v>-32694.009999999995</v>
      </c>
      <c r="M20" s="17">
        <v>-48979.960000000006</v>
      </c>
      <c r="N20" s="17">
        <v>-4341.5599999999995</v>
      </c>
      <c r="O20" s="17">
        <v>-205.94</v>
      </c>
      <c r="P20" s="17">
        <v>-811.01</v>
      </c>
      <c r="Q20" s="20">
        <v>-157.36000000000001</v>
      </c>
      <c r="R20" s="20">
        <v>0</v>
      </c>
      <c r="S20" s="20">
        <v>-1573.36</v>
      </c>
      <c r="T20" s="20">
        <v>-1063.9000000000001</v>
      </c>
      <c r="U20" s="20">
        <v>-2930.17</v>
      </c>
      <c r="V20" s="20">
        <v>-2002.83</v>
      </c>
      <c r="W20" s="20">
        <v>-381.06</v>
      </c>
      <c r="X20" s="20">
        <v>-1634.7</v>
      </c>
      <c r="Y20" s="20">
        <v>-2449</v>
      </c>
      <c r="Z20" s="20">
        <v>-217.08</v>
      </c>
      <c r="AA20" s="20">
        <v>-10.3</v>
      </c>
      <c r="AB20" s="20">
        <v>-40.549999999999997</v>
      </c>
      <c r="AC20" s="17">
        <v>-683.9</v>
      </c>
      <c r="AD20" s="17">
        <v>0</v>
      </c>
      <c r="AE20" s="17">
        <v>-6698.18</v>
      </c>
      <c r="AF20" s="17">
        <v>-4479.58</v>
      </c>
      <c r="AG20" s="17">
        <v>-12205.11</v>
      </c>
      <c r="AH20" s="17">
        <v>-8248.8799999999992</v>
      </c>
      <c r="AI20" s="17">
        <v>-1552.2</v>
      </c>
      <c r="AJ20" s="17">
        <v>-6582.43</v>
      </c>
      <c r="AK20" s="17">
        <v>-9746.9599999999991</v>
      </c>
      <c r="AL20" s="17">
        <v>-854.15</v>
      </c>
      <c r="AM20" s="17">
        <v>-40.04</v>
      </c>
      <c r="AN20" s="17">
        <v>-155.83000000000001</v>
      </c>
      <c r="AO20" s="20">
        <v>-3988.4300000000012</v>
      </c>
      <c r="AP20" s="20">
        <v>0</v>
      </c>
      <c r="AQ20" s="20">
        <v>-39738.799999999996</v>
      </c>
      <c r="AR20" s="20">
        <v>-26821.5</v>
      </c>
      <c r="AS20" s="20">
        <v>-73738.75</v>
      </c>
      <c r="AT20" s="20">
        <v>-50308.339999999989</v>
      </c>
      <c r="AU20" s="20">
        <v>-9554.4200000000019</v>
      </c>
      <c r="AV20" s="20">
        <v>-40911.139999999992</v>
      </c>
      <c r="AW20" s="20">
        <v>-61175.920000000006</v>
      </c>
      <c r="AX20" s="20">
        <v>-5412.7899999999991</v>
      </c>
      <c r="AY20" s="20">
        <v>-256.28000000000003</v>
      </c>
      <c r="AZ20" s="20">
        <v>-1007.39</v>
      </c>
      <c r="BA20" s="17">
        <f t="shared" si="1"/>
        <v>-249206.19</v>
      </c>
      <c r="BB20" s="17">
        <f t="shared" si="2"/>
        <v>-12460.31</v>
      </c>
      <c r="BC20" s="17">
        <f t="shared" si="3"/>
        <v>-51247.26</v>
      </c>
      <c r="BD20" s="17">
        <f t="shared" si="4"/>
        <v>-312913.76</v>
      </c>
    </row>
    <row r="21" spans="1:56" x14ac:dyDescent="0.25">
      <c r="A21" t="str">
        <f t="shared" si="0"/>
        <v>TAU.BIG</v>
      </c>
      <c r="B21" s="1" t="s">
        <v>31</v>
      </c>
      <c r="C21" s="1" t="s">
        <v>36</v>
      </c>
      <c r="D21" s="1" t="s">
        <v>36</v>
      </c>
      <c r="E21" s="17">
        <v>-48368.259999999995</v>
      </c>
      <c r="F21" s="17">
        <v>-18541.899999999998</v>
      </c>
      <c r="G21" s="17">
        <v>-97990.810000000012</v>
      </c>
      <c r="H21" s="17">
        <v>-116387.62999999999</v>
      </c>
      <c r="I21" s="17">
        <v>-105282.28000000001</v>
      </c>
      <c r="J21" s="17">
        <v>-102688.79000000001</v>
      </c>
      <c r="K21" s="17">
        <v>-94200.72</v>
      </c>
      <c r="L21" s="17">
        <v>-130002.95999999999</v>
      </c>
      <c r="M21" s="17">
        <v>-148334.22</v>
      </c>
      <c r="N21" s="17">
        <v>-59107.220000000008</v>
      </c>
      <c r="O21" s="17">
        <v>-23758.67</v>
      </c>
      <c r="P21" s="17">
        <v>-43636.32</v>
      </c>
      <c r="Q21" s="20">
        <v>-2418.41</v>
      </c>
      <c r="R21" s="20">
        <v>-927.1</v>
      </c>
      <c r="S21" s="20">
        <v>-4899.54</v>
      </c>
      <c r="T21" s="20">
        <v>-5819.38</v>
      </c>
      <c r="U21" s="20">
        <v>-5264.11</v>
      </c>
      <c r="V21" s="20">
        <v>-5134.4399999999996</v>
      </c>
      <c r="W21" s="20">
        <v>-4710.04</v>
      </c>
      <c r="X21" s="20">
        <v>-6500.15</v>
      </c>
      <c r="Y21" s="20">
        <v>-7416.71</v>
      </c>
      <c r="Z21" s="20">
        <v>-2955.36</v>
      </c>
      <c r="AA21" s="20">
        <v>-1187.93</v>
      </c>
      <c r="AB21" s="20">
        <v>-2181.8200000000002</v>
      </c>
      <c r="AC21" s="17">
        <v>-10510.77</v>
      </c>
      <c r="AD21" s="17">
        <v>-3985.98</v>
      </c>
      <c r="AE21" s="17">
        <v>-20858.52</v>
      </c>
      <c r="AF21" s="17">
        <v>-24502.66</v>
      </c>
      <c r="AG21" s="17">
        <v>-21926.73</v>
      </c>
      <c r="AH21" s="17">
        <v>-21146.75</v>
      </c>
      <c r="AI21" s="17">
        <v>-19185.88</v>
      </c>
      <c r="AJ21" s="17">
        <v>-26174.09</v>
      </c>
      <c r="AK21" s="17">
        <v>-29518.35</v>
      </c>
      <c r="AL21" s="17">
        <v>-11628.68</v>
      </c>
      <c r="AM21" s="17">
        <v>-4618.76</v>
      </c>
      <c r="AN21" s="17">
        <v>-8384.4</v>
      </c>
      <c r="AO21" s="20">
        <v>-61297.440000000002</v>
      </c>
      <c r="AP21" s="20">
        <v>-23454.979999999996</v>
      </c>
      <c r="AQ21" s="20">
        <v>-123748.87000000001</v>
      </c>
      <c r="AR21" s="20">
        <v>-146709.66999999998</v>
      </c>
      <c r="AS21" s="20">
        <v>-132473.12000000002</v>
      </c>
      <c r="AT21" s="20">
        <v>-128969.98000000001</v>
      </c>
      <c r="AU21" s="20">
        <v>-118096.64</v>
      </c>
      <c r="AV21" s="20">
        <v>-162677.19999999998</v>
      </c>
      <c r="AW21" s="20">
        <v>-185269.28</v>
      </c>
      <c r="AX21" s="20">
        <v>-73691.260000000009</v>
      </c>
      <c r="AY21" s="20">
        <v>-29565.360000000001</v>
      </c>
      <c r="AZ21" s="20">
        <v>-54202.54</v>
      </c>
      <c r="BA21" s="17">
        <f t="shared" si="1"/>
        <v>-988299.77999999991</v>
      </c>
      <c r="BB21" s="17">
        <f t="shared" si="2"/>
        <v>-49414.99</v>
      </c>
      <c r="BC21" s="17">
        <f t="shared" si="3"/>
        <v>-202441.57</v>
      </c>
      <c r="BD21" s="17">
        <f t="shared" si="4"/>
        <v>-1240156.3400000001</v>
      </c>
    </row>
    <row r="22" spans="1:56" x14ac:dyDescent="0.25">
      <c r="A22" t="str">
        <f t="shared" si="0"/>
        <v>TAU.BPW</v>
      </c>
      <c r="B22" s="1" t="s">
        <v>31</v>
      </c>
      <c r="C22" s="1" t="s">
        <v>37</v>
      </c>
      <c r="D22" s="1" t="s">
        <v>37</v>
      </c>
      <c r="E22" s="17">
        <v>-5861.37</v>
      </c>
      <c r="F22" s="17">
        <v>-3189.06</v>
      </c>
      <c r="G22" s="17">
        <v>-12154.83</v>
      </c>
      <c r="H22" s="17">
        <v>-19144.640000000003</v>
      </c>
      <c r="I22" s="17">
        <v>-20263.170000000002</v>
      </c>
      <c r="J22" s="17">
        <v>-13495.95</v>
      </c>
      <c r="K22" s="17">
        <v>-3189.0400000000004</v>
      </c>
      <c r="L22" s="17">
        <v>-20289.009999999998</v>
      </c>
      <c r="M22" s="17">
        <v>-24555.240000000005</v>
      </c>
      <c r="N22" s="17">
        <v>-6628.2900000000009</v>
      </c>
      <c r="O22" s="17">
        <v>-2662.03</v>
      </c>
      <c r="P22" s="17">
        <v>-4860.2000000000007</v>
      </c>
      <c r="Q22" s="20">
        <v>-293.07</v>
      </c>
      <c r="R22" s="20">
        <v>-159.44999999999999</v>
      </c>
      <c r="S22" s="20">
        <v>-607.74</v>
      </c>
      <c r="T22" s="20">
        <v>-957.23</v>
      </c>
      <c r="U22" s="20">
        <v>-1013.16</v>
      </c>
      <c r="V22" s="20">
        <v>-674.8</v>
      </c>
      <c r="W22" s="20">
        <v>-159.44999999999999</v>
      </c>
      <c r="X22" s="20">
        <v>-1014.45</v>
      </c>
      <c r="Y22" s="20">
        <v>-1227.76</v>
      </c>
      <c r="Z22" s="20">
        <v>-331.41</v>
      </c>
      <c r="AA22" s="20">
        <v>-133.1</v>
      </c>
      <c r="AB22" s="20">
        <v>-243.01</v>
      </c>
      <c r="AC22" s="17">
        <v>-1273.72</v>
      </c>
      <c r="AD22" s="17">
        <v>-685.56</v>
      </c>
      <c r="AE22" s="17">
        <v>-2587.3000000000002</v>
      </c>
      <c r="AF22" s="17">
        <v>-4030.45</v>
      </c>
      <c r="AG22" s="17">
        <v>-4220.13</v>
      </c>
      <c r="AH22" s="17">
        <v>-2779.23</v>
      </c>
      <c r="AI22" s="17">
        <v>-649.51</v>
      </c>
      <c r="AJ22" s="17">
        <v>-4084.88</v>
      </c>
      <c r="AK22" s="17">
        <v>-4886.47</v>
      </c>
      <c r="AL22" s="17">
        <v>-1304.04</v>
      </c>
      <c r="AM22" s="17">
        <v>-517.51</v>
      </c>
      <c r="AN22" s="17">
        <v>-933.85</v>
      </c>
      <c r="AO22" s="20">
        <v>-7428.16</v>
      </c>
      <c r="AP22" s="20">
        <v>-4034.0699999999997</v>
      </c>
      <c r="AQ22" s="20">
        <v>-15349.869999999999</v>
      </c>
      <c r="AR22" s="20">
        <v>-24132.320000000003</v>
      </c>
      <c r="AS22" s="20">
        <v>-25496.460000000003</v>
      </c>
      <c r="AT22" s="20">
        <v>-16949.98</v>
      </c>
      <c r="AU22" s="20">
        <v>-3998</v>
      </c>
      <c r="AV22" s="20">
        <v>-25388.34</v>
      </c>
      <c r="AW22" s="20">
        <v>-30669.470000000005</v>
      </c>
      <c r="AX22" s="20">
        <v>-8263.7400000000016</v>
      </c>
      <c r="AY22" s="20">
        <v>-3312.6400000000003</v>
      </c>
      <c r="AZ22" s="20">
        <v>-6037.0600000000013</v>
      </c>
      <c r="BA22" s="17">
        <f t="shared" si="1"/>
        <v>-136292.83000000002</v>
      </c>
      <c r="BB22" s="17">
        <f t="shared" si="2"/>
        <v>-6814.63</v>
      </c>
      <c r="BC22" s="17">
        <f t="shared" si="3"/>
        <v>-27952.649999999998</v>
      </c>
      <c r="BD22" s="17">
        <f t="shared" si="4"/>
        <v>-171060.11000000002</v>
      </c>
    </row>
    <row r="23" spans="1:56" x14ac:dyDescent="0.25">
      <c r="A23" t="str">
        <f t="shared" si="0"/>
        <v>ENMP.BR3</v>
      </c>
      <c r="B23" s="1" t="s">
        <v>43</v>
      </c>
      <c r="C23" s="1" t="s">
        <v>39</v>
      </c>
      <c r="D23" s="1" t="s">
        <v>39</v>
      </c>
      <c r="E23" s="17">
        <v>89293.37999999999</v>
      </c>
      <c r="F23" s="17">
        <v>34443.149999999994</v>
      </c>
      <c r="G23" s="17">
        <v>177514.75</v>
      </c>
      <c r="H23" s="17">
        <v>159191.33999999991</v>
      </c>
      <c r="I23" s="17">
        <v>172901.98999999993</v>
      </c>
      <c r="J23" s="17">
        <v>21849.55</v>
      </c>
      <c r="K23" s="17">
        <v>23593.959999999977</v>
      </c>
      <c r="L23" s="17">
        <v>110639.49000000002</v>
      </c>
      <c r="M23" s="17">
        <v>148662.95000000001</v>
      </c>
      <c r="N23" s="17">
        <v>127489.75</v>
      </c>
      <c r="O23" s="17">
        <v>41591.210000000014</v>
      </c>
      <c r="P23" s="17">
        <v>96302.790000000008</v>
      </c>
      <c r="Q23" s="20">
        <v>4464.67</v>
      </c>
      <c r="R23" s="20">
        <v>1722.16</v>
      </c>
      <c r="S23" s="20">
        <v>8875.74</v>
      </c>
      <c r="T23" s="20">
        <v>7959.57</v>
      </c>
      <c r="U23" s="20">
        <v>8645.1</v>
      </c>
      <c r="V23" s="20">
        <v>1092.48</v>
      </c>
      <c r="W23" s="20">
        <v>1179.7</v>
      </c>
      <c r="X23" s="20">
        <v>5531.97</v>
      </c>
      <c r="Y23" s="20">
        <v>7433.15</v>
      </c>
      <c r="Z23" s="20">
        <v>6374.49</v>
      </c>
      <c r="AA23" s="20">
        <v>2079.56</v>
      </c>
      <c r="AB23" s="20">
        <v>4815.1400000000003</v>
      </c>
      <c r="AC23" s="17">
        <v>19404.09</v>
      </c>
      <c r="AD23" s="17">
        <v>7404.3</v>
      </c>
      <c r="AE23" s="17">
        <v>37786.14</v>
      </c>
      <c r="AF23" s="17">
        <v>33513.97</v>
      </c>
      <c r="AG23" s="17">
        <v>36009.620000000003</v>
      </c>
      <c r="AH23" s="17">
        <v>4499.49</v>
      </c>
      <c r="AI23" s="17">
        <v>4805.3900000000003</v>
      </c>
      <c r="AJ23" s="17">
        <v>22275.55</v>
      </c>
      <c r="AK23" s="17">
        <v>29583.77</v>
      </c>
      <c r="AL23" s="17">
        <v>25082.16</v>
      </c>
      <c r="AM23" s="17">
        <v>8085.46</v>
      </c>
      <c r="AN23" s="17">
        <v>18503.89</v>
      </c>
      <c r="AO23" s="20">
        <v>113162.13999999998</v>
      </c>
      <c r="AP23" s="20">
        <v>43569.61</v>
      </c>
      <c r="AQ23" s="20">
        <v>224176.63</v>
      </c>
      <c r="AR23" s="20">
        <v>200664.87999999992</v>
      </c>
      <c r="AS23" s="20">
        <v>217556.70999999993</v>
      </c>
      <c r="AT23" s="20">
        <v>27441.519999999997</v>
      </c>
      <c r="AU23" s="20">
        <v>29579.049999999977</v>
      </c>
      <c r="AV23" s="20">
        <v>138447.01</v>
      </c>
      <c r="AW23" s="20">
        <v>185679.87</v>
      </c>
      <c r="AX23" s="20">
        <v>158946.4</v>
      </c>
      <c r="AY23" s="20">
        <v>51756.23000000001</v>
      </c>
      <c r="AZ23" s="20">
        <v>119621.82</v>
      </c>
      <c r="BA23" s="17">
        <f t="shared" si="1"/>
        <v>1203474.3099999998</v>
      </c>
      <c r="BB23" s="17">
        <f t="shared" si="2"/>
        <v>60173.729999999996</v>
      </c>
      <c r="BC23" s="17">
        <f t="shared" si="3"/>
        <v>246953.82999999996</v>
      </c>
      <c r="BD23" s="17">
        <f t="shared" si="4"/>
        <v>1510601.8699999999</v>
      </c>
    </row>
    <row r="24" spans="1:56" x14ac:dyDescent="0.25">
      <c r="A24" t="str">
        <f t="shared" si="0"/>
        <v>ENMP.BR4</v>
      </c>
      <c r="B24" s="1" t="s">
        <v>43</v>
      </c>
      <c r="C24" s="1" t="s">
        <v>40</v>
      </c>
      <c r="D24" s="1" t="s">
        <v>40</v>
      </c>
      <c r="E24" s="17">
        <v>103972.55</v>
      </c>
      <c r="F24" s="17">
        <v>52208.62</v>
      </c>
      <c r="G24" s="17">
        <v>278566.4499999999</v>
      </c>
      <c r="H24" s="17">
        <v>327918.93</v>
      </c>
      <c r="I24" s="17">
        <v>318930.76999999996</v>
      </c>
      <c r="J24" s="17">
        <v>201056.82999999993</v>
      </c>
      <c r="K24" s="17">
        <v>106965.93000000002</v>
      </c>
      <c r="L24" s="17">
        <v>177438.79000000004</v>
      </c>
      <c r="M24" s="17">
        <v>230487.95</v>
      </c>
      <c r="N24" s="17">
        <v>72080.059999999983</v>
      </c>
      <c r="O24" s="17">
        <v>0.03</v>
      </c>
      <c r="P24" s="17">
        <v>7045.6900000000005</v>
      </c>
      <c r="Q24" s="20">
        <v>5198.63</v>
      </c>
      <c r="R24" s="20">
        <v>2610.4299999999998</v>
      </c>
      <c r="S24" s="20">
        <v>13928.32</v>
      </c>
      <c r="T24" s="20">
        <v>16395.95</v>
      </c>
      <c r="U24" s="20">
        <v>15946.54</v>
      </c>
      <c r="V24" s="20">
        <v>10052.84</v>
      </c>
      <c r="W24" s="20">
        <v>5348.3</v>
      </c>
      <c r="X24" s="20">
        <v>8871.94</v>
      </c>
      <c r="Y24" s="20">
        <v>11524.4</v>
      </c>
      <c r="Z24" s="20">
        <v>3604</v>
      </c>
      <c r="AA24" s="20">
        <v>0</v>
      </c>
      <c r="AB24" s="20">
        <v>352.28</v>
      </c>
      <c r="AC24" s="17">
        <v>22593.98</v>
      </c>
      <c r="AD24" s="17">
        <v>11223.37</v>
      </c>
      <c r="AE24" s="17">
        <v>59296.2</v>
      </c>
      <c r="AF24" s="17">
        <v>69035.58</v>
      </c>
      <c r="AG24" s="17">
        <v>66422.460000000006</v>
      </c>
      <c r="AH24" s="17">
        <v>41403.730000000003</v>
      </c>
      <c r="AI24" s="17">
        <v>21785.77</v>
      </c>
      <c r="AJ24" s="17">
        <v>35724.559999999998</v>
      </c>
      <c r="AK24" s="17">
        <v>45866.86</v>
      </c>
      <c r="AL24" s="17">
        <v>14180.94</v>
      </c>
      <c r="AM24" s="17">
        <v>0.01</v>
      </c>
      <c r="AN24" s="17">
        <v>1353.78</v>
      </c>
      <c r="AO24" s="20">
        <v>131765.16</v>
      </c>
      <c r="AP24" s="20">
        <v>66042.42</v>
      </c>
      <c r="AQ24" s="20">
        <v>351790.96999999991</v>
      </c>
      <c r="AR24" s="20">
        <v>413350.46</v>
      </c>
      <c r="AS24" s="20">
        <v>401299.76999999996</v>
      </c>
      <c r="AT24" s="20">
        <v>252513.39999999994</v>
      </c>
      <c r="AU24" s="20">
        <v>134100.00000000003</v>
      </c>
      <c r="AV24" s="20">
        <v>222035.29000000004</v>
      </c>
      <c r="AW24" s="20">
        <v>287879.21000000002</v>
      </c>
      <c r="AX24" s="20">
        <v>89864.999999999985</v>
      </c>
      <c r="AY24" s="20">
        <v>0.04</v>
      </c>
      <c r="AZ24" s="20">
        <v>8751.75</v>
      </c>
      <c r="BA24" s="17">
        <f t="shared" si="1"/>
        <v>1876672.5999999996</v>
      </c>
      <c r="BB24" s="17">
        <f t="shared" si="2"/>
        <v>93833.63</v>
      </c>
      <c r="BC24" s="17">
        <f t="shared" si="3"/>
        <v>388887.24000000005</v>
      </c>
      <c r="BD24" s="17">
        <f t="shared" si="4"/>
        <v>2359393.4700000002</v>
      </c>
    </row>
    <row r="25" spans="1:56" x14ac:dyDescent="0.25">
      <c r="A25" t="str">
        <f t="shared" si="0"/>
        <v>ENMP.BR5</v>
      </c>
      <c r="B25" s="1" t="s">
        <v>43</v>
      </c>
      <c r="C25" s="1" t="s">
        <v>42</v>
      </c>
      <c r="D25" s="1" t="s">
        <v>42</v>
      </c>
      <c r="E25" s="17">
        <v>-19804.570000000018</v>
      </c>
      <c r="F25" s="17">
        <v>-7336.4099999999698</v>
      </c>
      <c r="G25" s="17">
        <v>-38955.360000000197</v>
      </c>
      <c r="H25" s="17">
        <v>-123951.22999999975</v>
      </c>
      <c r="I25" s="17">
        <v>-104349.0400000001</v>
      </c>
      <c r="J25" s="17">
        <v>-82690.990000000078</v>
      </c>
      <c r="K25" s="17">
        <v>-46347.940000000017</v>
      </c>
      <c r="L25" s="17">
        <v>-107651.88000000008</v>
      </c>
      <c r="M25" s="17">
        <v>-140809.83000000007</v>
      </c>
      <c r="N25" s="17">
        <v>32311.299999999988</v>
      </c>
      <c r="O25" s="17">
        <v>12576.839999999986</v>
      </c>
      <c r="P25" s="17">
        <v>24720.180000000022</v>
      </c>
      <c r="Q25" s="20">
        <v>-990.23</v>
      </c>
      <c r="R25" s="20">
        <v>-366.82</v>
      </c>
      <c r="S25" s="20">
        <v>-1947.77</v>
      </c>
      <c r="T25" s="20">
        <v>-6197.56</v>
      </c>
      <c r="U25" s="20">
        <v>-5217.45</v>
      </c>
      <c r="V25" s="20">
        <v>-4134.55</v>
      </c>
      <c r="W25" s="20">
        <v>-2317.4</v>
      </c>
      <c r="X25" s="20">
        <v>-5382.59</v>
      </c>
      <c r="Y25" s="20">
        <v>-7040.49</v>
      </c>
      <c r="Z25" s="20">
        <v>1615.57</v>
      </c>
      <c r="AA25" s="20">
        <v>628.84</v>
      </c>
      <c r="AB25" s="20">
        <v>1236.01</v>
      </c>
      <c r="AC25" s="17">
        <v>-4303.68</v>
      </c>
      <c r="AD25" s="17">
        <v>-1577.12</v>
      </c>
      <c r="AE25" s="17">
        <v>-8292.11</v>
      </c>
      <c r="AF25" s="17">
        <v>-26095</v>
      </c>
      <c r="AG25" s="17">
        <v>-21732.37</v>
      </c>
      <c r="AH25" s="17">
        <v>-17028.59</v>
      </c>
      <c r="AI25" s="17">
        <v>-9439.69</v>
      </c>
      <c r="AJ25" s="17">
        <v>-21674.04</v>
      </c>
      <c r="AK25" s="17">
        <v>-28021.01</v>
      </c>
      <c r="AL25" s="17">
        <v>6356.88</v>
      </c>
      <c r="AM25" s="17">
        <v>2444.98</v>
      </c>
      <c r="AN25" s="17">
        <v>4749.8</v>
      </c>
      <c r="AO25" s="20">
        <v>-25098.480000000018</v>
      </c>
      <c r="AP25" s="20">
        <v>-9280.3499999999694</v>
      </c>
      <c r="AQ25" s="20">
        <v>-49195.240000000194</v>
      </c>
      <c r="AR25" s="20">
        <v>-156243.78999999975</v>
      </c>
      <c r="AS25" s="20">
        <v>-131298.8600000001</v>
      </c>
      <c r="AT25" s="20">
        <v>-103854.13000000008</v>
      </c>
      <c r="AU25" s="20">
        <v>-58105.030000000021</v>
      </c>
      <c r="AV25" s="20">
        <v>-134708.51000000007</v>
      </c>
      <c r="AW25" s="20">
        <v>-175871.33000000007</v>
      </c>
      <c r="AX25" s="20">
        <v>40283.749999999985</v>
      </c>
      <c r="AY25" s="20">
        <v>15650.659999999985</v>
      </c>
      <c r="AZ25" s="20">
        <v>30705.99000000002</v>
      </c>
      <c r="BA25" s="17">
        <f t="shared" si="1"/>
        <v>-602288.93000000017</v>
      </c>
      <c r="BB25" s="17">
        <f t="shared" si="2"/>
        <v>-30114.440000000002</v>
      </c>
      <c r="BC25" s="17">
        <f t="shared" si="3"/>
        <v>-124611.95000000001</v>
      </c>
      <c r="BD25" s="17">
        <f t="shared" si="4"/>
        <v>-757015.32000000018</v>
      </c>
    </row>
    <row r="26" spans="1:56" x14ac:dyDescent="0.25">
      <c r="A26" t="str">
        <f t="shared" si="0"/>
        <v>TAU.BRA</v>
      </c>
      <c r="B26" s="1" t="s">
        <v>31</v>
      </c>
      <c r="C26" s="1" t="s">
        <v>44</v>
      </c>
      <c r="D26" s="1" t="s">
        <v>44</v>
      </c>
      <c r="E26" s="17">
        <v>4466.7100000000082</v>
      </c>
      <c r="F26" s="17">
        <v>1447.4999999999995</v>
      </c>
      <c r="G26" s="17">
        <v>9153.4499999999935</v>
      </c>
      <c r="H26" s="17">
        <v>1291.3699999999935</v>
      </c>
      <c r="I26" s="17">
        <v>2325.2499999999827</v>
      </c>
      <c r="J26" s="17">
        <v>8766.6000000000313</v>
      </c>
      <c r="K26" s="17">
        <v>-8142.239999999987</v>
      </c>
      <c r="L26" s="17">
        <v>-4346.2899999999881</v>
      </c>
      <c r="M26" s="17">
        <v>-5548.5799999999945</v>
      </c>
      <c r="N26" s="17">
        <v>8367.0600000000013</v>
      </c>
      <c r="O26" s="17">
        <v>2749.2199999999993</v>
      </c>
      <c r="P26" s="17">
        <v>7206.0099999999984</v>
      </c>
      <c r="Q26" s="20">
        <v>223.34</v>
      </c>
      <c r="R26" s="20">
        <v>72.38</v>
      </c>
      <c r="S26" s="20">
        <v>457.67</v>
      </c>
      <c r="T26" s="20">
        <v>64.569999999999993</v>
      </c>
      <c r="U26" s="20">
        <v>116.26</v>
      </c>
      <c r="V26" s="20">
        <v>438.33</v>
      </c>
      <c r="W26" s="20">
        <v>-407.11</v>
      </c>
      <c r="X26" s="20">
        <v>-217.31</v>
      </c>
      <c r="Y26" s="20">
        <v>-277.43</v>
      </c>
      <c r="Z26" s="20">
        <v>418.35</v>
      </c>
      <c r="AA26" s="20">
        <v>137.46</v>
      </c>
      <c r="AB26" s="20">
        <v>360.3</v>
      </c>
      <c r="AC26" s="17">
        <v>970.65</v>
      </c>
      <c r="AD26" s="17">
        <v>311.17</v>
      </c>
      <c r="AE26" s="17">
        <v>1948.42</v>
      </c>
      <c r="AF26" s="17">
        <v>271.87</v>
      </c>
      <c r="AG26" s="17">
        <v>484.27</v>
      </c>
      <c r="AH26" s="17">
        <v>1805.31</v>
      </c>
      <c r="AI26" s="17">
        <v>-1658.33</v>
      </c>
      <c r="AJ26" s="17">
        <v>-875.06</v>
      </c>
      <c r="AK26" s="17">
        <v>-1104.1600000000001</v>
      </c>
      <c r="AL26" s="17">
        <v>1646.12</v>
      </c>
      <c r="AM26" s="17">
        <v>534.46</v>
      </c>
      <c r="AN26" s="17">
        <v>1384.58</v>
      </c>
      <c r="AO26" s="20">
        <v>5660.700000000008</v>
      </c>
      <c r="AP26" s="20">
        <v>1831.0499999999997</v>
      </c>
      <c r="AQ26" s="20">
        <v>11559.539999999994</v>
      </c>
      <c r="AR26" s="20">
        <v>1627.8099999999936</v>
      </c>
      <c r="AS26" s="20">
        <v>2925.7799999999829</v>
      </c>
      <c r="AT26" s="20">
        <v>11010.240000000031</v>
      </c>
      <c r="AU26" s="20">
        <v>-10207.679999999988</v>
      </c>
      <c r="AV26" s="20">
        <v>-5438.6599999999889</v>
      </c>
      <c r="AW26" s="20">
        <v>-6930.1699999999946</v>
      </c>
      <c r="AX26" s="20">
        <v>10431.530000000002</v>
      </c>
      <c r="AY26" s="20">
        <v>3421.1399999999994</v>
      </c>
      <c r="AZ26" s="20">
        <v>8950.89</v>
      </c>
      <c r="BA26" s="17">
        <f t="shared" si="1"/>
        <v>27736.060000000038</v>
      </c>
      <c r="BB26" s="17">
        <f t="shared" si="2"/>
        <v>1386.81</v>
      </c>
      <c r="BC26" s="17">
        <f t="shared" si="3"/>
        <v>5719.2999999999993</v>
      </c>
      <c r="BD26" s="17">
        <f t="shared" si="4"/>
        <v>34842.170000000042</v>
      </c>
    </row>
    <row r="27" spans="1:56" x14ac:dyDescent="0.25">
      <c r="A27" t="str">
        <f t="shared" si="0"/>
        <v>VQW.BTR1</v>
      </c>
      <c r="B27" s="1" t="s">
        <v>29</v>
      </c>
      <c r="C27" s="1" t="s">
        <v>47</v>
      </c>
      <c r="D27" s="1" t="s">
        <v>47</v>
      </c>
      <c r="E27" s="17">
        <v>10677.689999999999</v>
      </c>
      <c r="F27" s="17">
        <v>8357.1600000000017</v>
      </c>
      <c r="G27" s="17">
        <v>8585.0600000000013</v>
      </c>
      <c r="H27" s="17">
        <v>23138.139999999992</v>
      </c>
      <c r="I27" s="17">
        <v>20478.049999999992</v>
      </c>
      <c r="J27" s="17">
        <v>8275.11</v>
      </c>
      <c r="K27" s="17">
        <v>2312.3099999999995</v>
      </c>
      <c r="L27" s="17">
        <v>5040.6400000000012</v>
      </c>
      <c r="M27" s="17">
        <v>6957.8700000000008</v>
      </c>
      <c r="N27" s="17">
        <v>11096.600000000002</v>
      </c>
      <c r="O27" s="17">
        <v>9563.75</v>
      </c>
      <c r="P27" s="17">
        <v>15538.060000000001</v>
      </c>
      <c r="Q27" s="20">
        <v>533.88</v>
      </c>
      <c r="R27" s="20">
        <v>417.86</v>
      </c>
      <c r="S27" s="20">
        <v>429.25</v>
      </c>
      <c r="T27" s="20">
        <v>1156.9100000000001</v>
      </c>
      <c r="U27" s="20">
        <v>1023.9</v>
      </c>
      <c r="V27" s="20">
        <v>413.76</v>
      </c>
      <c r="W27" s="20">
        <v>115.62</v>
      </c>
      <c r="X27" s="20">
        <v>252.03</v>
      </c>
      <c r="Y27" s="20">
        <v>347.89</v>
      </c>
      <c r="Z27" s="20">
        <v>554.83000000000004</v>
      </c>
      <c r="AA27" s="20">
        <v>478.19</v>
      </c>
      <c r="AB27" s="20">
        <v>776.9</v>
      </c>
      <c r="AC27" s="17">
        <v>2320.34</v>
      </c>
      <c r="AD27" s="17">
        <v>1796.55</v>
      </c>
      <c r="AE27" s="17">
        <v>1827.43</v>
      </c>
      <c r="AF27" s="17">
        <v>4871.1899999999996</v>
      </c>
      <c r="AG27" s="17">
        <v>4264.88</v>
      </c>
      <c r="AH27" s="17">
        <v>1704.1</v>
      </c>
      <c r="AI27" s="17">
        <v>470.95</v>
      </c>
      <c r="AJ27" s="17">
        <v>1014.86</v>
      </c>
      <c r="AK27" s="17">
        <v>1384.61</v>
      </c>
      <c r="AL27" s="17">
        <v>2183.13</v>
      </c>
      <c r="AM27" s="17">
        <v>1859.22</v>
      </c>
      <c r="AN27" s="17">
        <v>2985.53</v>
      </c>
      <c r="AO27" s="20">
        <v>13531.909999999998</v>
      </c>
      <c r="AP27" s="20">
        <v>10571.570000000002</v>
      </c>
      <c r="AQ27" s="20">
        <v>10841.740000000002</v>
      </c>
      <c r="AR27" s="20">
        <v>29166.239999999991</v>
      </c>
      <c r="AS27" s="20">
        <v>25766.829999999994</v>
      </c>
      <c r="AT27" s="20">
        <v>10392.970000000001</v>
      </c>
      <c r="AU27" s="20">
        <v>2898.8799999999992</v>
      </c>
      <c r="AV27" s="20">
        <v>6307.5300000000007</v>
      </c>
      <c r="AW27" s="20">
        <v>8690.3700000000008</v>
      </c>
      <c r="AX27" s="20">
        <v>13834.560000000001</v>
      </c>
      <c r="AY27" s="20">
        <v>11901.16</v>
      </c>
      <c r="AZ27" s="20">
        <v>19300.490000000002</v>
      </c>
      <c r="BA27" s="17">
        <f t="shared" si="1"/>
        <v>130020.43999999997</v>
      </c>
      <c r="BB27" s="17">
        <f t="shared" si="2"/>
        <v>6501.0199999999995</v>
      </c>
      <c r="BC27" s="17">
        <f t="shared" si="3"/>
        <v>26682.79</v>
      </c>
      <c r="BD27" s="17">
        <f t="shared" si="4"/>
        <v>163204.24999999997</v>
      </c>
    </row>
    <row r="28" spans="1:56" x14ac:dyDescent="0.25">
      <c r="A28" t="str">
        <f t="shared" si="0"/>
        <v>TAU.CAS</v>
      </c>
      <c r="B28" s="1" t="s">
        <v>31</v>
      </c>
      <c r="C28" s="1" t="s">
        <v>48</v>
      </c>
      <c r="D28" s="1" t="s">
        <v>48</v>
      </c>
      <c r="E28" s="17">
        <v>-13985.019999999999</v>
      </c>
      <c r="F28" s="17">
        <v>-7143.12</v>
      </c>
      <c r="G28" s="17">
        <v>-33500.209999999992</v>
      </c>
      <c r="H28" s="17">
        <v>-22006.17</v>
      </c>
      <c r="I28" s="17">
        <v>-12630.52</v>
      </c>
      <c r="J28" s="17">
        <v>-3926.7099999999996</v>
      </c>
      <c r="K28" s="17">
        <v>0</v>
      </c>
      <c r="L28" s="17">
        <v>0</v>
      </c>
      <c r="M28" s="17">
        <v>0</v>
      </c>
      <c r="N28" s="17">
        <v>0</v>
      </c>
      <c r="O28" s="17">
        <v>-5202.16</v>
      </c>
      <c r="P28" s="17">
        <v>-13477.18</v>
      </c>
      <c r="Q28" s="20">
        <v>-699.25</v>
      </c>
      <c r="R28" s="20">
        <v>-357.16</v>
      </c>
      <c r="S28" s="20">
        <v>-1675.01</v>
      </c>
      <c r="T28" s="20">
        <v>-1100.31</v>
      </c>
      <c r="U28" s="20">
        <v>-631.53</v>
      </c>
      <c r="V28" s="20">
        <v>-196.34</v>
      </c>
      <c r="W28" s="20">
        <v>0</v>
      </c>
      <c r="X28" s="20">
        <v>0</v>
      </c>
      <c r="Y28" s="20">
        <v>0</v>
      </c>
      <c r="Z28" s="20">
        <v>0</v>
      </c>
      <c r="AA28" s="20">
        <v>-260.11</v>
      </c>
      <c r="AB28" s="20">
        <v>-673.86</v>
      </c>
      <c r="AC28" s="17">
        <v>-3039.05</v>
      </c>
      <c r="AD28" s="17">
        <v>-1535.57</v>
      </c>
      <c r="AE28" s="17">
        <v>-7130.92</v>
      </c>
      <c r="AF28" s="17">
        <v>-4632.88</v>
      </c>
      <c r="AG28" s="17">
        <v>-2630.51</v>
      </c>
      <c r="AH28" s="17">
        <v>-808.63</v>
      </c>
      <c r="AI28" s="17">
        <v>0</v>
      </c>
      <c r="AJ28" s="17">
        <v>0</v>
      </c>
      <c r="AK28" s="17">
        <v>0</v>
      </c>
      <c r="AL28" s="17">
        <v>0</v>
      </c>
      <c r="AM28" s="17">
        <v>-1011.32</v>
      </c>
      <c r="AN28" s="17">
        <v>-2589.54</v>
      </c>
      <c r="AO28" s="20">
        <v>-17723.32</v>
      </c>
      <c r="AP28" s="20">
        <v>-9035.85</v>
      </c>
      <c r="AQ28" s="20">
        <v>-42306.139999999992</v>
      </c>
      <c r="AR28" s="20">
        <v>-27739.360000000001</v>
      </c>
      <c r="AS28" s="20">
        <v>-15892.560000000001</v>
      </c>
      <c r="AT28" s="20">
        <v>-4931.6799999999994</v>
      </c>
      <c r="AU28" s="20">
        <v>0</v>
      </c>
      <c r="AV28" s="20">
        <v>0</v>
      </c>
      <c r="AW28" s="20">
        <v>0</v>
      </c>
      <c r="AX28" s="20">
        <v>0</v>
      </c>
      <c r="AY28" s="20">
        <v>-6473.5899999999992</v>
      </c>
      <c r="AZ28" s="20">
        <v>-16740.580000000002</v>
      </c>
      <c r="BA28" s="17">
        <f t="shared" si="1"/>
        <v>-111871.09</v>
      </c>
      <c r="BB28" s="17">
        <f t="shared" si="2"/>
        <v>-5593.57</v>
      </c>
      <c r="BC28" s="17">
        <f t="shared" si="3"/>
        <v>-23378.420000000002</v>
      </c>
      <c r="BD28" s="17">
        <f t="shared" si="4"/>
        <v>-140843.07999999999</v>
      </c>
    </row>
    <row r="29" spans="1:56" x14ac:dyDescent="0.25">
      <c r="A29" t="str">
        <f t="shared" si="0"/>
        <v>CETC.BCHEXP</v>
      </c>
      <c r="B29" s="1" t="s">
        <v>675</v>
      </c>
      <c r="C29" s="1" t="s">
        <v>677</v>
      </c>
      <c r="D29" s="1" t="s">
        <v>28</v>
      </c>
      <c r="E29" s="17">
        <v>0</v>
      </c>
      <c r="F29" s="17">
        <v>0</v>
      </c>
      <c r="G29" s="17">
        <v>0</v>
      </c>
      <c r="H29" s="17">
        <v>0</v>
      </c>
      <c r="I29" s="17">
        <v>0</v>
      </c>
      <c r="J29" s="17">
        <v>0</v>
      </c>
      <c r="K29" s="17">
        <v>0</v>
      </c>
      <c r="L29" s="17">
        <v>0</v>
      </c>
      <c r="M29" s="17">
        <v>0</v>
      </c>
      <c r="N29" s="17">
        <v>0</v>
      </c>
      <c r="O29" s="17">
        <v>5.6499999999999986</v>
      </c>
      <c r="P29" s="17">
        <v>0</v>
      </c>
      <c r="Q29" s="20">
        <v>0</v>
      </c>
      <c r="R29" s="20">
        <v>0</v>
      </c>
      <c r="S29" s="20">
        <v>0</v>
      </c>
      <c r="T29" s="20">
        <v>0</v>
      </c>
      <c r="U29" s="20">
        <v>0</v>
      </c>
      <c r="V29" s="20">
        <v>0</v>
      </c>
      <c r="W29" s="20">
        <v>0</v>
      </c>
      <c r="X29" s="20">
        <v>0</v>
      </c>
      <c r="Y29" s="20">
        <v>0</v>
      </c>
      <c r="Z29" s="20">
        <v>0</v>
      </c>
      <c r="AA29" s="20">
        <v>0.28000000000000003</v>
      </c>
      <c r="AB29" s="20">
        <v>0</v>
      </c>
      <c r="AC29" s="17">
        <v>0</v>
      </c>
      <c r="AD29" s="17">
        <v>0</v>
      </c>
      <c r="AE29" s="17">
        <v>0</v>
      </c>
      <c r="AF29" s="17">
        <v>0</v>
      </c>
      <c r="AG29" s="17">
        <v>0</v>
      </c>
      <c r="AH29" s="17">
        <v>0</v>
      </c>
      <c r="AI29" s="17">
        <v>0</v>
      </c>
      <c r="AJ29" s="17">
        <v>0</v>
      </c>
      <c r="AK29" s="17">
        <v>0</v>
      </c>
      <c r="AL29" s="17">
        <v>0</v>
      </c>
      <c r="AM29" s="17">
        <v>1.1000000000000001</v>
      </c>
      <c r="AN29" s="17">
        <v>0</v>
      </c>
      <c r="AO29" s="20">
        <v>0</v>
      </c>
      <c r="AP29" s="20">
        <v>0</v>
      </c>
      <c r="AQ29" s="20">
        <v>0</v>
      </c>
      <c r="AR29" s="20">
        <v>0</v>
      </c>
      <c r="AS29" s="20">
        <v>0</v>
      </c>
      <c r="AT29" s="20">
        <v>0</v>
      </c>
      <c r="AU29" s="20">
        <v>0</v>
      </c>
      <c r="AV29" s="20">
        <v>0</v>
      </c>
      <c r="AW29" s="20">
        <v>0</v>
      </c>
      <c r="AX29" s="20">
        <v>0</v>
      </c>
      <c r="AY29" s="20">
        <v>7.0299999999999994</v>
      </c>
      <c r="AZ29" s="20">
        <v>0</v>
      </c>
      <c r="BA29" s="17">
        <f t="shared" si="1"/>
        <v>5.6499999999999986</v>
      </c>
      <c r="BB29" s="17">
        <f t="shared" si="2"/>
        <v>0.28000000000000003</v>
      </c>
      <c r="BC29" s="17">
        <f t="shared" si="3"/>
        <v>1.1000000000000001</v>
      </c>
      <c r="BD29" s="17">
        <f t="shared" si="4"/>
        <v>7.0299999999999994</v>
      </c>
    </row>
    <row r="30" spans="1:56" x14ac:dyDescent="0.25">
      <c r="A30" t="str">
        <f t="shared" si="0"/>
        <v>CETC.SPCEXP</v>
      </c>
      <c r="B30" s="1" t="s">
        <v>675</v>
      </c>
      <c r="C30" s="1" t="s">
        <v>699</v>
      </c>
      <c r="D30" s="1" t="s">
        <v>74</v>
      </c>
      <c r="E30" s="17">
        <v>0</v>
      </c>
      <c r="F30" s="17">
        <v>0</v>
      </c>
      <c r="G30" s="17">
        <v>0</v>
      </c>
      <c r="H30" s="17">
        <v>0</v>
      </c>
      <c r="I30" s="17">
        <v>0</v>
      </c>
      <c r="J30" s="17">
        <v>0</v>
      </c>
      <c r="K30" s="17">
        <v>0</v>
      </c>
      <c r="L30" s="17">
        <v>0</v>
      </c>
      <c r="M30" s="17">
        <v>0</v>
      </c>
      <c r="N30" s="17">
        <v>0</v>
      </c>
      <c r="O30" s="17">
        <v>50.560000000000016</v>
      </c>
      <c r="P30" s="17">
        <v>0</v>
      </c>
      <c r="Q30" s="20">
        <v>0</v>
      </c>
      <c r="R30" s="20">
        <v>0</v>
      </c>
      <c r="S30" s="20">
        <v>0</v>
      </c>
      <c r="T30" s="20">
        <v>0</v>
      </c>
      <c r="U30" s="20">
        <v>0</v>
      </c>
      <c r="V30" s="20">
        <v>0</v>
      </c>
      <c r="W30" s="20">
        <v>0</v>
      </c>
      <c r="X30" s="20">
        <v>0</v>
      </c>
      <c r="Y30" s="20">
        <v>0</v>
      </c>
      <c r="Z30" s="20">
        <v>0</v>
      </c>
      <c r="AA30" s="20">
        <v>2.5299999999999998</v>
      </c>
      <c r="AB30" s="20">
        <v>0</v>
      </c>
      <c r="AC30" s="17">
        <v>0</v>
      </c>
      <c r="AD30" s="17">
        <v>0</v>
      </c>
      <c r="AE30" s="17">
        <v>0</v>
      </c>
      <c r="AF30" s="17">
        <v>0</v>
      </c>
      <c r="AG30" s="17">
        <v>0</v>
      </c>
      <c r="AH30" s="17">
        <v>0</v>
      </c>
      <c r="AI30" s="17">
        <v>0</v>
      </c>
      <c r="AJ30" s="17">
        <v>0</v>
      </c>
      <c r="AK30" s="17">
        <v>0</v>
      </c>
      <c r="AL30" s="17">
        <v>0</v>
      </c>
      <c r="AM30" s="17">
        <v>9.83</v>
      </c>
      <c r="AN30" s="17">
        <v>0</v>
      </c>
      <c r="AO30" s="20">
        <v>0</v>
      </c>
      <c r="AP30" s="20">
        <v>0</v>
      </c>
      <c r="AQ30" s="20">
        <v>0</v>
      </c>
      <c r="AR30" s="20">
        <v>0</v>
      </c>
      <c r="AS30" s="20">
        <v>0</v>
      </c>
      <c r="AT30" s="20">
        <v>0</v>
      </c>
      <c r="AU30" s="20">
        <v>0</v>
      </c>
      <c r="AV30" s="20">
        <v>0</v>
      </c>
      <c r="AW30" s="20">
        <v>0</v>
      </c>
      <c r="AX30" s="20">
        <v>0</v>
      </c>
      <c r="AY30" s="20">
        <v>62.920000000000016</v>
      </c>
      <c r="AZ30" s="20">
        <v>0</v>
      </c>
      <c r="BA30" s="17">
        <f t="shared" si="1"/>
        <v>50.560000000000016</v>
      </c>
      <c r="BB30" s="17">
        <f t="shared" si="2"/>
        <v>2.5299999999999998</v>
      </c>
      <c r="BC30" s="17">
        <f t="shared" si="3"/>
        <v>9.83</v>
      </c>
      <c r="BD30" s="17">
        <f t="shared" si="4"/>
        <v>62.920000000000016</v>
      </c>
    </row>
    <row r="31" spans="1:56" x14ac:dyDescent="0.25">
      <c r="A31" t="str">
        <f t="shared" si="0"/>
        <v>CAEC.CES1</v>
      </c>
      <c r="B31" s="1" t="s">
        <v>49</v>
      </c>
      <c r="C31" s="1" t="s">
        <v>50</v>
      </c>
      <c r="D31" s="1" t="s">
        <v>51</v>
      </c>
      <c r="E31" s="17">
        <v>-133428.43</v>
      </c>
      <c r="F31" s="17">
        <v>-42498.6</v>
      </c>
      <c r="G31" s="17">
        <v>-171859.92</v>
      </c>
      <c r="H31" s="17">
        <v>-91.710000000000008</v>
      </c>
      <c r="I31" s="17">
        <v>-294872.62</v>
      </c>
      <c r="J31" s="17">
        <v>-331200.49</v>
      </c>
      <c r="K31" s="17">
        <v>-119153.02</v>
      </c>
      <c r="L31" s="17">
        <v>-254000.40999999997</v>
      </c>
      <c r="M31" s="17">
        <v>-333320.87000000005</v>
      </c>
      <c r="N31" s="17">
        <v>-89831.18</v>
      </c>
      <c r="O31" s="17">
        <v>-8281.5099999999984</v>
      </c>
      <c r="P31" s="17">
        <v>-118393.21</v>
      </c>
      <c r="Q31" s="20">
        <v>-6671.42</v>
      </c>
      <c r="R31" s="20">
        <v>-2124.9299999999998</v>
      </c>
      <c r="S31" s="20">
        <v>-8593</v>
      </c>
      <c r="T31" s="20">
        <v>-4.59</v>
      </c>
      <c r="U31" s="20">
        <v>-14743.63</v>
      </c>
      <c r="V31" s="20">
        <v>-16560.02</v>
      </c>
      <c r="W31" s="20">
        <v>-5957.65</v>
      </c>
      <c r="X31" s="20">
        <v>-12700.02</v>
      </c>
      <c r="Y31" s="20">
        <v>-16666.04</v>
      </c>
      <c r="Z31" s="20">
        <v>-4491.5600000000004</v>
      </c>
      <c r="AA31" s="20">
        <v>-414.08</v>
      </c>
      <c r="AB31" s="20">
        <v>-5919.66</v>
      </c>
      <c r="AC31" s="17">
        <v>-28994.95</v>
      </c>
      <c r="AD31" s="17">
        <v>-9135.99</v>
      </c>
      <c r="AE31" s="17">
        <v>-36582.44</v>
      </c>
      <c r="AF31" s="17">
        <v>-19.309999999999999</v>
      </c>
      <c r="AG31" s="17">
        <v>-61411.96</v>
      </c>
      <c r="AH31" s="17">
        <v>-68204.27</v>
      </c>
      <c r="AI31" s="17">
        <v>-24267.919999999998</v>
      </c>
      <c r="AJ31" s="17">
        <v>-51139.06</v>
      </c>
      <c r="AK31" s="17">
        <v>-66330.5</v>
      </c>
      <c r="AL31" s="17">
        <v>-17673.27</v>
      </c>
      <c r="AM31" s="17">
        <v>-1609.95</v>
      </c>
      <c r="AN31" s="17">
        <v>-22748.400000000001</v>
      </c>
      <c r="AO31" s="20">
        <v>-169094.80000000002</v>
      </c>
      <c r="AP31" s="20">
        <v>-53759.519999999997</v>
      </c>
      <c r="AQ31" s="20">
        <v>-217035.36000000002</v>
      </c>
      <c r="AR31" s="20">
        <v>-115.61000000000001</v>
      </c>
      <c r="AS31" s="20">
        <v>-371028.21</v>
      </c>
      <c r="AT31" s="20">
        <v>-415964.78</v>
      </c>
      <c r="AU31" s="20">
        <v>-149378.59</v>
      </c>
      <c r="AV31" s="20">
        <v>-317839.49</v>
      </c>
      <c r="AW31" s="20">
        <v>-416317.41000000003</v>
      </c>
      <c r="AX31" s="20">
        <v>-111996.01</v>
      </c>
      <c r="AY31" s="20">
        <v>-10305.539999999999</v>
      </c>
      <c r="AZ31" s="20">
        <v>-147061.27000000002</v>
      </c>
      <c r="BA31" s="17">
        <f t="shared" si="1"/>
        <v>-1896931.97</v>
      </c>
      <c r="BB31" s="17">
        <f t="shared" si="2"/>
        <v>-94846.599999999991</v>
      </c>
      <c r="BC31" s="17">
        <f t="shared" si="3"/>
        <v>-388118.02</v>
      </c>
      <c r="BD31" s="17">
        <f t="shared" si="4"/>
        <v>-2379896.59</v>
      </c>
    </row>
    <row r="32" spans="1:56" x14ac:dyDescent="0.25">
      <c r="A32" t="str">
        <f t="shared" si="0"/>
        <v>CAEC.CES2</v>
      </c>
      <c r="B32" s="1" t="s">
        <v>49</v>
      </c>
      <c r="C32" s="1" t="s">
        <v>52</v>
      </c>
      <c r="D32" s="1" t="s">
        <v>51</v>
      </c>
      <c r="E32" s="17">
        <v>-85425.76</v>
      </c>
      <c r="F32" s="17">
        <v>-25955.359999999997</v>
      </c>
      <c r="G32" s="17">
        <v>-112826.92</v>
      </c>
      <c r="H32" s="17">
        <v>0</v>
      </c>
      <c r="I32" s="17">
        <v>-160768.54</v>
      </c>
      <c r="J32" s="17">
        <v>-224727.86</v>
      </c>
      <c r="K32" s="17">
        <v>-80504.160000000003</v>
      </c>
      <c r="L32" s="17">
        <v>-166027.67000000001</v>
      </c>
      <c r="M32" s="17">
        <v>-221293.78</v>
      </c>
      <c r="N32" s="17">
        <v>-55162.280000000006</v>
      </c>
      <c r="O32" s="17">
        <v>-4543.26</v>
      </c>
      <c r="P32" s="17">
        <v>-70625.66</v>
      </c>
      <c r="Q32" s="20">
        <v>-4271.29</v>
      </c>
      <c r="R32" s="20">
        <v>-1297.77</v>
      </c>
      <c r="S32" s="20">
        <v>-5641.35</v>
      </c>
      <c r="T32" s="20">
        <v>0</v>
      </c>
      <c r="U32" s="20">
        <v>-8038.43</v>
      </c>
      <c r="V32" s="20">
        <v>-11236.39</v>
      </c>
      <c r="W32" s="20">
        <v>-4025.21</v>
      </c>
      <c r="X32" s="20">
        <v>-8301.3799999999992</v>
      </c>
      <c r="Y32" s="20">
        <v>-11064.69</v>
      </c>
      <c r="Z32" s="20">
        <v>-2758.11</v>
      </c>
      <c r="AA32" s="20">
        <v>-227.16</v>
      </c>
      <c r="AB32" s="20">
        <v>-3531.28</v>
      </c>
      <c r="AC32" s="17">
        <v>-18563.63</v>
      </c>
      <c r="AD32" s="17">
        <v>-5579.66</v>
      </c>
      <c r="AE32" s="17">
        <v>-24016.560000000001</v>
      </c>
      <c r="AF32" s="17">
        <v>0</v>
      </c>
      <c r="AG32" s="17">
        <v>-33482.629999999997</v>
      </c>
      <c r="AH32" s="17">
        <v>-46278.31</v>
      </c>
      <c r="AI32" s="17">
        <v>-16396.3</v>
      </c>
      <c r="AJ32" s="17">
        <v>-33427.11</v>
      </c>
      <c r="AK32" s="17">
        <v>-44037.23</v>
      </c>
      <c r="AL32" s="17">
        <v>-10852.55</v>
      </c>
      <c r="AM32" s="17">
        <v>-883.22</v>
      </c>
      <c r="AN32" s="17">
        <v>-13570.21</v>
      </c>
      <c r="AO32" s="20">
        <v>-108260.68</v>
      </c>
      <c r="AP32" s="20">
        <v>-32832.789999999994</v>
      </c>
      <c r="AQ32" s="20">
        <v>-142484.83000000002</v>
      </c>
      <c r="AR32" s="20">
        <v>0</v>
      </c>
      <c r="AS32" s="20">
        <v>-202289.6</v>
      </c>
      <c r="AT32" s="20">
        <v>-282242.56</v>
      </c>
      <c r="AU32" s="20">
        <v>-100925.67000000001</v>
      </c>
      <c r="AV32" s="20">
        <v>-207756.16000000003</v>
      </c>
      <c r="AW32" s="20">
        <v>-276395.7</v>
      </c>
      <c r="AX32" s="20">
        <v>-68772.94</v>
      </c>
      <c r="AY32" s="20">
        <v>-5653.64</v>
      </c>
      <c r="AZ32" s="20">
        <v>-87727.15</v>
      </c>
      <c r="BA32" s="17">
        <f t="shared" si="1"/>
        <v>-1207861.25</v>
      </c>
      <c r="BB32" s="17">
        <f t="shared" si="2"/>
        <v>-60393.060000000005</v>
      </c>
      <c r="BC32" s="17">
        <f t="shared" si="3"/>
        <v>-247087.41</v>
      </c>
      <c r="BD32" s="17">
        <f t="shared" si="4"/>
        <v>-1515341.7199999997</v>
      </c>
    </row>
    <row r="33" spans="1:56" x14ac:dyDescent="0.25">
      <c r="A33" t="str">
        <f t="shared" si="0"/>
        <v>CMH.CMH1</v>
      </c>
      <c r="B33" s="1" t="s">
        <v>57</v>
      </c>
      <c r="C33" s="1" t="s">
        <v>58</v>
      </c>
      <c r="D33" s="1" t="s">
        <v>58</v>
      </c>
      <c r="E33" s="17">
        <v>-18735.289999999997</v>
      </c>
      <c r="F33" s="17">
        <v>-3797.8200000000006</v>
      </c>
      <c r="G33" s="17">
        <v>-52205.649999999994</v>
      </c>
      <c r="H33" s="17">
        <v>-71849.27</v>
      </c>
      <c r="I33" s="17">
        <v>-74710.31</v>
      </c>
      <c r="J33" s="17">
        <v>-47571.76999999999</v>
      </c>
      <c r="K33" s="17">
        <v>-16026.529999999999</v>
      </c>
      <c r="L33" s="17">
        <v>-39910.54</v>
      </c>
      <c r="M33" s="17">
        <v>-61564.65</v>
      </c>
      <c r="N33" s="17">
        <v>-7416.239999999998</v>
      </c>
      <c r="O33" s="17">
        <v>-1075.1099999999999</v>
      </c>
      <c r="P33" s="17">
        <v>-4303.96</v>
      </c>
      <c r="Q33" s="20">
        <v>-936.76</v>
      </c>
      <c r="R33" s="20">
        <v>-189.89</v>
      </c>
      <c r="S33" s="20">
        <v>-2610.2800000000002</v>
      </c>
      <c r="T33" s="20">
        <v>-3592.46</v>
      </c>
      <c r="U33" s="20">
        <v>-3735.52</v>
      </c>
      <c r="V33" s="20">
        <v>-2378.59</v>
      </c>
      <c r="W33" s="20">
        <v>-801.33</v>
      </c>
      <c r="X33" s="20">
        <v>-1995.53</v>
      </c>
      <c r="Y33" s="20">
        <v>-3078.23</v>
      </c>
      <c r="Z33" s="20">
        <v>-370.81</v>
      </c>
      <c r="AA33" s="20">
        <v>-53.76</v>
      </c>
      <c r="AB33" s="20">
        <v>-215.2</v>
      </c>
      <c r="AC33" s="17">
        <v>-4071.31</v>
      </c>
      <c r="AD33" s="17">
        <v>-816.42</v>
      </c>
      <c r="AE33" s="17">
        <v>-11112.6</v>
      </c>
      <c r="AF33" s="17">
        <v>-15126.16</v>
      </c>
      <c r="AG33" s="17">
        <v>-15559.62</v>
      </c>
      <c r="AH33" s="17">
        <v>-9796.48</v>
      </c>
      <c r="AI33" s="17">
        <v>-3264.13</v>
      </c>
      <c r="AJ33" s="17">
        <v>-8035.37</v>
      </c>
      <c r="AK33" s="17">
        <v>-12251.3</v>
      </c>
      <c r="AL33" s="17">
        <v>-1459.06</v>
      </c>
      <c r="AM33" s="17">
        <v>-209</v>
      </c>
      <c r="AN33" s="17">
        <v>-826.97</v>
      </c>
      <c r="AO33" s="20">
        <v>-23743.359999999997</v>
      </c>
      <c r="AP33" s="20">
        <v>-4804.13</v>
      </c>
      <c r="AQ33" s="20">
        <v>-65928.53</v>
      </c>
      <c r="AR33" s="20">
        <v>-90567.890000000014</v>
      </c>
      <c r="AS33" s="20">
        <v>-94005.45</v>
      </c>
      <c r="AT33" s="20">
        <v>-59746.839999999982</v>
      </c>
      <c r="AU33" s="20">
        <v>-20091.990000000002</v>
      </c>
      <c r="AV33" s="20">
        <v>-49941.440000000002</v>
      </c>
      <c r="AW33" s="20">
        <v>-76894.180000000008</v>
      </c>
      <c r="AX33" s="20">
        <v>-9246.1099999999988</v>
      </c>
      <c r="AY33" s="20">
        <v>-1337.87</v>
      </c>
      <c r="AZ33" s="20">
        <v>-5346.13</v>
      </c>
      <c r="BA33" s="17">
        <f t="shared" si="1"/>
        <v>-399167.14</v>
      </c>
      <c r="BB33" s="17">
        <f t="shared" si="2"/>
        <v>-19958.36</v>
      </c>
      <c r="BC33" s="17">
        <f t="shared" si="3"/>
        <v>-82528.42</v>
      </c>
      <c r="BD33" s="17">
        <f t="shared" si="4"/>
        <v>-501653.91999999993</v>
      </c>
    </row>
    <row r="34" spans="1:56" x14ac:dyDescent="0.25">
      <c r="A34" t="str">
        <f t="shared" si="0"/>
        <v>CNRL.CNR5</v>
      </c>
      <c r="B34" s="1" t="s">
        <v>59</v>
      </c>
      <c r="C34" s="1" t="s">
        <v>60</v>
      </c>
      <c r="D34" s="1" t="s">
        <v>60</v>
      </c>
      <c r="E34" s="17">
        <v>686.87999999999988</v>
      </c>
      <c r="F34" s="17">
        <v>453.45999999999987</v>
      </c>
      <c r="G34" s="17">
        <v>250.09</v>
      </c>
      <c r="H34" s="17">
        <v>0</v>
      </c>
      <c r="I34" s="17">
        <v>34676.439999999995</v>
      </c>
      <c r="J34" s="17">
        <v>691.77</v>
      </c>
      <c r="K34" s="17">
        <v>749.56999999999982</v>
      </c>
      <c r="L34" s="17">
        <v>826.15000000000009</v>
      </c>
      <c r="M34" s="17">
        <v>1643.0300000000002</v>
      </c>
      <c r="N34" s="17">
        <v>1734.88</v>
      </c>
      <c r="O34" s="17">
        <v>8.8699999999999992</v>
      </c>
      <c r="P34" s="17">
        <v>0.14000000000000001</v>
      </c>
      <c r="Q34" s="20">
        <v>34.340000000000003</v>
      </c>
      <c r="R34" s="20">
        <v>22.67</v>
      </c>
      <c r="S34" s="20">
        <v>12.5</v>
      </c>
      <c r="T34" s="20">
        <v>0</v>
      </c>
      <c r="U34" s="20">
        <v>1733.82</v>
      </c>
      <c r="V34" s="20">
        <v>34.590000000000003</v>
      </c>
      <c r="W34" s="20">
        <v>37.479999999999997</v>
      </c>
      <c r="X34" s="20">
        <v>41.31</v>
      </c>
      <c r="Y34" s="20">
        <v>82.15</v>
      </c>
      <c r="Z34" s="20">
        <v>86.74</v>
      </c>
      <c r="AA34" s="20">
        <v>0.44</v>
      </c>
      <c r="AB34" s="20">
        <v>0.01</v>
      </c>
      <c r="AC34" s="17">
        <v>149.26</v>
      </c>
      <c r="AD34" s="17">
        <v>97.48</v>
      </c>
      <c r="AE34" s="17">
        <v>53.23</v>
      </c>
      <c r="AF34" s="17">
        <v>0</v>
      </c>
      <c r="AG34" s="17">
        <v>7221.93</v>
      </c>
      <c r="AH34" s="17">
        <v>142.46</v>
      </c>
      <c r="AI34" s="17">
        <v>152.66999999999999</v>
      </c>
      <c r="AJ34" s="17">
        <v>166.33</v>
      </c>
      <c r="AK34" s="17">
        <v>326.95999999999998</v>
      </c>
      <c r="AL34" s="17">
        <v>341.32</v>
      </c>
      <c r="AM34" s="17">
        <v>1.72</v>
      </c>
      <c r="AN34" s="17">
        <v>0.03</v>
      </c>
      <c r="AO34" s="20">
        <v>870.4799999999999</v>
      </c>
      <c r="AP34" s="20">
        <v>573.6099999999999</v>
      </c>
      <c r="AQ34" s="20">
        <v>315.82000000000005</v>
      </c>
      <c r="AR34" s="20">
        <v>0</v>
      </c>
      <c r="AS34" s="20">
        <v>43632.189999999995</v>
      </c>
      <c r="AT34" s="20">
        <v>868.82</v>
      </c>
      <c r="AU34" s="20">
        <v>939.7199999999998</v>
      </c>
      <c r="AV34" s="20">
        <v>1033.79</v>
      </c>
      <c r="AW34" s="20">
        <v>2052.1400000000003</v>
      </c>
      <c r="AX34" s="20">
        <v>2162.94</v>
      </c>
      <c r="AY34" s="20">
        <v>11.03</v>
      </c>
      <c r="AZ34" s="20">
        <v>0.18000000000000002</v>
      </c>
      <c r="BA34" s="17">
        <f t="shared" si="1"/>
        <v>41721.279999999992</v>
      </c>
      <c r="BB34" s="17">
        <f t="shared" si="2"/>
        <v>2086.0500000000002</v>
      </c>
      <c r="BC34" s="17">
        <f t="shared" si="3"/>
        <v>8653.39</v>
      </c>
      <c r="BD34" s="17">
        <f t="shared" si="4"/>
        <v>52460.719999999994</v>
      </c>
    </row>
    <row r="35" spans="1:56" x14ac:dyDescent="0.25">
      <c r="A35" t="str">
        <f t="shared" si="0"/>
        <v>VQW.CR1</v>
      </c>
      <c r="B35" s="1" t="s">
        <v>29</v>
      </c>
      <c r="C35" s="1" t="s">
        <v>61</v>
      </c>
      <c r="D35" s="1" t="s">
        <v>61</v>
      </c>
      <c r="E35" s="17">
        <v>3000.1600000000021</v>
      </c>
      <c r="F35" s="17">
        <v>1667.1700000000008</v>
      </c>
      <c r="G35" s="17">
        <v>2497.0899999999997</v>
      </c>
      <c r="H35" s="17">
        <v>3630.4600000000019</v>
      </c>
      <c r="I35" s="17">
        <v>3041.96</v>
      </c>
      <c r="J35" s="17">
        <v>981.59000000000026</v>
      </c>
      <c r="K35" s="17">
        <v>263.09999999999968</v>
      </c>
      <c r="L35" s="17">
        <v>384.6400000000001</v>
      </c>
      <c r="M35" s="17">
        <v>362.15999999999985</v>
      </c>
      <c r="N35" s="17">
        <v>4696.5600000000004</v>
      </c>
      <c r="O35" s="17">
        <v>3030.7</v>
      </c>
      <c r="P35" s="17">
        <v>5493.6799999999994</v>
      </c>
      <c r="Q35" s="20">
        <v>150.01</v>
      </c>
      <c r="R35" s="20">
        <v>83.36</v>
      </c>
      <c r="S35" s="20">
        <v>124.85</v>
      </c>
      <c r="T35" s="20">
        <v>181.52</v>
      </c>
      <c r="U35" s="20">
        <v>152.1</v>
      </c>
      <c r="V35" s="20">
        <v>49.08</v>
      </c>
      <c r="W35" s="20">
        <v>13.16</v>
      </c>
      <c r="X35" s="20">
        <v>19.23</v>
      </c>
      <c r="Y35" s="20">
        <v>18.11</v>
      </c>
      <c r="Z35" s="20">
        <v>234.83</v>
      </c>
      <c r="AA35" s="20">
        <v>151.54</v>
      </c>
      <c r="AB35" s="20">
        <v>274.68</v>
      </c>
      <c r="AC35" s="17">
        <v>651.96</v>
      </c>
      <c r="AD35" s="17">
        <v>358.39</v>
      </c>
      <c r="AE35" s="17">
        <v>531.54</v>
      </c>
      <c r="AF35" s="17">
        <v>764.31</v>
      </c>
      <c r="AG35" s="17">
        <v>633.54</v>
      </c>
      <c r="AH35" s="17">
        <v>202.14</v>
      </c>
      <c r="AI35" s="17">
        <v>53.59</v>
      </c>
      <c r="AJ35" s="17">
        <v>77.44</v>
      </c>
      <c r="AK35" s="17">
        <v>72.069999999999993</v>
      </c>
      <c r="AL35" s="17">
        <v>924</v>
      </c>
      <c r="AM35" s="17">
        <v>589.17999999999995</v>
      </c>
      <c r="AN35" s="17">
        <v>1055.57</v>
      </c>
      <c r="AO35" s="20">
        <v>3802.1300000000019</v>
      </c>
      <c r="AP35" s="20">
        <v>2108.9200000000005</v>
      </c>
      <c r="AQ35" s="20">
        <v>3153.4799999999996</v>
      </c>
      <c r="AR35" s="20">
        <v>4576.2900000000018</v>
      </c>
      <c r="AS35" s="20">
        <v>3827.6</v>
      </c>
      <c r="AT35" s="20">
        <v>1232.8100000000004</v>
      </c>
      <c r="AU35" s="20">
        <v>329.84999999999968</v>
      </c>
      <c r="AV35" s="20">
        <v>481.31000000000012</v>
      </c>
      <c r="AW35" s="20">
        <v>452.33999999999986</v>
      </c>
      <c r="AX35" s="20">
        <v>5855.39</v>
      </c>
      <c r="AY35" s="20">
        <v>3771.4199999999996</v>
      </c>
      <c r="AZ35" s="20">
        <v>6823.9299999999994</v>
      </c>
      <c r="BA35" s="17">
        <f t="shared" si="1"/>
        <v>29049.270000000004</v>
      </c>
      <c r="BB35" s="17">
        <f t="shared" si="2"/>
        <v>1452.47</v>
      </c>
      <c r="BC35" s="17">
        <f t="shared" si="3"/>
        <v>5913.73</v>
      </c>
      <c r="BD35" s="17">
        <f t="shared" si="4"/>
        <v>36415.47</v>
      </c>
    </row>
    <row r="36" spans="1:56" x14ac:dyDescent="0.25">
      <c r="A36" t="str">
        <f t="shared" si="0"/>
        <v>CHD.CRE1</v>
      </c>
      <c r="B36" s="1" t="s">
        <v>240</v>
      </c>
      <c r="C36" s="1" t="s">
        <v>227</v>
      </c>
      <c r="D36" s="1" t="s">
        <v>227</v>
      </c>
      <c r="E36" s="17">
        <v>0</v>
      </c>
      <c r="F36" s="17">
        <v>0</v>
      </c>
      <c r="G36" s="17">
        <v>0</v>
      </c>
      <c r="H36" s="17">
        <v>0</v>
      </c>
      <c r="I36" s="17">
        <v>0</v>
      </c>
      <c r="J36" s="17">
        <v>0</v>
      </c>
      <c r="K36" s="17">
        <v>0</v>
      </c>
      <c r="L36" s="17">
        <v>0</v>
      </c>
      <c r="M36" s="17">
        <v>0</v>
      </c>
      <c r="N36" s="17">
        <v>0</v>
      </c>
      <c r="O36" s="17">
        <v>0</v>
      </c>
      <c r="P36" s="17">
        <v>0</v>
      </c>
      <c r="Q36" s="20">
        <v>0</v>
      </c>
      <c r="R36" s="20">
        <v>0</v>
      </c>
      <c r="S36" s="20">
        <v>0</v>
      </c>
      <c r="T36" s="20">
        <v>0</v>
      </c>
      <c r="U36" s="20">
        <v>0</v>
      </c>
      <c r="V36" s="20">
        <v>0</v>
      </c>
      <c r="W36" s="20">
        <v>0</v>
      </c>
      <c r="X36" s="20">
        <v>0</v>
      </c>
      <c r="Y36" s="20">
        <v>0</v>
      </c>
      <c r="Z36" s="20">
        <v>0</v>
      </c>
      <c r="AA36" s="20">
        <v>0</v>
      </c>
      <c r="AB36" s="20">
        <v>0</v>
      </c>
      <c r="AC36" s="17">
        <v>0</v>
      </c>
      <c r="AD36" s="17">
        <v>0</v>
      </c>
      <c r="AE36" s="17">
        <v>0</v>
      </c>
      <c r="AF36" s="17">
        <v>0</v>
      </c>
      <c r="AG36" s="17">
        <v>0</v>
      </c>
      <c r="AH36" s="17">
        <v>0</v>
      </c>
      <c r="AI36" s="17">
        <v>0</v>
      </c>
      <c r="AJ36" s="17">
        <v>0</v>
      </c>
      <c r="AK36" s="17">
        <v>0</v>
      </c>
      <c r="AL36" s="17">
        <v>0</v>
      </c>
      <c r="AM36" s="17">
        <v>0</v>
      </c>
      <c r="AN36" s="17">
        <v>0</v>
      </c>
      <c r="AO36" s="20">
        <v>0</v>
      </c>
      <c r="AP36" s="20">
        <v>0</v>
      </c>
      <c r="AQ36" s="20">
        <v>0</v>
      </c>
      <c r="AR36" s="20">
        <v>0</v>
      </c>
      <c r="AS36" s="20">
        <v>0</v>
      </c>
      <c r="AT36" s="20">
        <v>0</v>
      </c>
      <c r="AU36" s="20">
        <v>0</v>
      </c>
      <c r="AV36" s="20">
        <v>0</v>
      </c>
      <c r="AW36" s="20">
        <v>0</v>
      </c>
      <c r="AX36" s="20">
        <v>0</v>
      </c>
      <c r="AY36" s="20">
        <v>0</v>
      </c>
      <c r="AZ36" s="20">
        <v>0</v>
      </c>
      <c r="BA36" s="17">
        <f t="shared" si="1"/>
        <v>0</v>
      </c>
      <c r="BB36" s="17">
        <f t="shared" si="2"/>
        <v>0</v>
      </c>
      <c r="BC36" s="17">
        <f t="shared" si="3"/>
        <v>0</v>
      </c>
      <c r="BD36" s="17">
        <f t="shared" si="4"/>
        <v>0</v>
      </c>
    </row>
    <row r="37" spans="1:56" x14ac:dyDescent="0.25">
      <c r="A37" t="str">
        <f t="shared" si="0"/>
        <v>CHD.CRE2</v>
      </c>
      <c r="B37" s="1" t="s">
        <v>240</v>
      </c>
      <c r="C37" s="1" t="s">
        <v>228</v>
      </c>
      <c r="D37" s="1" t="s">
        <v>228</v>
      </c>
      <c r="E37" s="17">
        <v>0</v>
      </c>
      <c r="F37" s="17">
        <v>0</v>
      </c>
      <c r="G37" s="17">
        <v>0</v>
      </c>
      <c r="H37" s="17">
        <v>0</v>
      </c>
      <c r="I37" s="17">
        <v>0</v>
      </c>
      <c r="J37" s="17">
        <v>0</v>
      </c>
      <c r="K37" s="17">
        <v>0</v>
      </c>
      <c r="L37" s="17">
        <v>0</v>
      </c>
      <c r="M37" s="17">
        <v>0</v>
      </c>
      <c r="N37" s="17">
        <v>0</v>
      </c>
      <c r="O37" s="17">
        <v>0</v>
      </c>
      <c r="P37" s="17">
        <v>0</v>
      </c>
      <c r="Q37" s="20">
        <v>0</v>
      </c>
      <c r="R37" s="20">
        <v>0</v>
      </c>
      <c r="S37" s="20">
        <v>0</v>
      </c>
      <c r="T37" s="20">
        <v>0</v>
      </c>
      <c r="U37" s="20">
        <v>0</v>
      </c>
      <c r="V37" s="20">
        <v>0</v>
      </c>
      <c r="W37" s="20">
        <v>0</v>
      </c>
      <c r="X37" s="20">
        <v>0</v>
      </c>
      <c r="Y37" s="20">
        <v>0</v>
      </c>
      <c r="Z37" s="20">
        <v>0</v>
      </c>
      <c r="AA37" s="20">
        <v>0</v>
      </c>
      <c r="AB37" s="20">
        <v>0</v>
      </c>
      <c r="AC37" s="17">
        <v>0</v>
      </c>
      <c r="AD37" s="17">
        <v>0</v>
      </c>
      <c r="AE37" s="17">
        <v>0</v>
      </c>
      <c r="AF37" s="17">
        <v>0</v>
      </c>
      <c r="AG37" s="17">
        <v>0</v>
      </c>
      <c r="AH37" s="17">
        <v>0</v>
      </c>
      <c r="AI37" s="17">
        <v>0</v>
      </c>
      <c r="AJ37" s="17">
        <v>0</v>
      </c>
      <c r="AK37" s="17">
        <v>0</v>
      </c>
      <c r="AL37" s="17">
        <v>0</v>
      </c>
      <c r="AM37" s="17">
        <v>0</v>
      </c>
      <c r="AN37" s="17">
        <v>0</v>
      </c>
      <c r="AO37" s="20">
        <v>0</v>
      </c>
      <c r="AP37" s="20">
        <v>0</v>
      </c>
      <c r="AQ37" s="20">
        <v>0</v>
      </c>
      <c r="AR37" s="20">
        <v>0</v>
      </c>
      <c r="AS37" s="20">
        <v>0</v>
      </c>
      <c r="AT37" s="20">
        <v>0</v>
      </c>
      <c r="AU37" s="20">
        <v>0</v>
      </c>
      <c r="AV37" s="20">
        <v>0</v>
      </c>
      <c r="AW37" s="20">
        <v>0</v>
      </c>
      <c r="AX37" s="20">
        <v>0</v>
      </c>
      <c r="AY37" s="20">
        <v>0</v>
      </c>
      <c r="AZ37" s="20">
        <v>0</v>
      </c>
      <c r="BA37" s="17">
        <f t="shared" ref="BA37:BA68" si="5">SUM(E37:P37)</f>
        <v>0</v>
      </c>
      <c r="BB37" s="17">
        <f t="shared" ref="BB37:BB68" si="6">SUM(Q37:AB37)</f>
        <v>0</v>
      </c>
      <c r="BC37" s="17">
        <f t="shared" si="3"/>
        <v>0</v>
      </c>
      <c r="BD37" s="17">
        <f t="shared" si="4"/>
        <v>0</v>
      </c>
    </row>
    <row r="38" spans="1:56" x14ac:dyDescent="0.25">
      <c r="A38" t="str">
        <f t="shared" si="0"/>
        <v>CHD.CRE3</v>
      </c>
      <c r="B38" s="1" t="s">
        <v>240</v>
      </c>
      <c r="C38" s="1" t="s">
        <v>62</v>
      </c>
      <c r="D38" s="1" t="s">
        <v>62</v>
      </c>
      <c r="E38" s="17">
        <v>7950.1800000000012</v>
      </c>
      <c r="F38" s="17">
        <v>3784.0399999999986</v>
      </c>
      <c r="G38" s="17">
        <v>6651.6999999999989</v>
      </c>
      <c r="H38" s="17">
        <v>10484.040000000001</v>
      </c>
      <c r="I38" s="17">
        <v>10364.970000000001</v>
      </c>
      <c r="J38" s="17">
        <v>3711.0900000000011</v>
      </c>
      <c r="K38" s="17">
        <v>2428.6799999999994</v>
      </c>
      <c r="L38" s="17">
        <v>3894.57</v>
      </c>
      <c r="M38" s="17">
        <v>4067.97</v>
      </c>
      <c r="N38" s="17">
        <v>7441.16</v>
      </c>
      <c r="O38" s="17">
        <v>4735.1799999999994</v>
      </c>
      <c r="P38" s="17">
        <v>6771.2800000000007</v>
      </c>
      <c r="Q38" s="20">
        <v>397.51</v>
      </c>
      <c r="R38" s="20">
        <v>189.2</v>
      </c>
      <c r="S38" s="20">
        <v>332.59</v>
      </c>
      <c r="T38" s="20">
        <v>524.20000000000005</v>
      </c>
      <c r="U38" s="20">
        <v>518.25</v>
      </c>
      <c r="V38" s="20">
        <v>185.55</v>
      </c>
      <c r="W38" s="20">
        <v>121.43</v>
      </c>
      <c r="X38" s="20">
        <v>194.73</v>
      </c>
      <c r="Y38" s="20">
        <v>203.4</v>
      </c>
      <c r="Z38" s="20">
        <v>372.06</v>
      </c>
      <c r="AA38" s="20">
        <v>236.76</v>
      </c>
      <c r="AB38" s="20">
        <v>338.56</v>
      </c>
      <c r="AC38" s="17">
        <v>1727.63</v>
      </c>
      <c r="AD38" s="17">
        <v>813.46</v>
      </c>
      <c r="AE38" s="17">
        <v>1415.89</v>
      </c>
      <c r="AF38" s="17">
        <v>2207.17</v>
      </c>
      <c r="AG38" s="17">
        <v>2158.67</v>
      </c>
      <c r="AH38" s="17">
        <v>764.23</v>
      </c>
      <c r="AI38" s="17">
        <v>494.65</v>
      </c>
      <c r="AJ38" s="17">
        <v>784.11</v>
      </c>
      <c r="AK38" s="17">
        <v>809.52</v>
      </c>
      <c r="AL38" s="17">
        <v>1463.96</v>
      </c>
      <c r="AM38" s="17">
        <v>920.53</v>
      </c>
      <c r="AN38" s="17">
        <v>1301.05</v>
      </c>
      <c r="AO38" s="20">
        <v>10075.32</v>
      </c>
      <c r="AP38" s="20">
        <v>4786.6999999999989</v>
      </c>
      <c r="AQ38" s="20">
        <v>8400.1799999999985</v>
      </c>
      <c r="AR38" s="20">
        <v>13215.410000000002</v>
      </c>
      <c r="AS38" s="20">
        <v>13041.890000000001</v>
      </c>
      <c r="AT38" s="20">
        <v>4660.8700000000008</v>
      </c>
      <c r="AU38" s="20">
        <v>3044.7599999999993</v>
      </c>
      <c r="AV38" s="20">
        <v>4873.41</v>
      </c>
      <c r="AW38" s="20">
        <v>5080.8899999999994</v>
      </c>
      <c r="AX38" s="20">
        <v>9277.18</v>
      </c>
      <c r="AY38" s="20">
        <v>5892.4699999999993</v>
      </c>
      <c r="AZ38" s="20">
        <v>8410.8900000000012</v>
      </c>
      <c r="BA38" s="17">
        <f t="shared" si="5"/>
        <v>72284.860000000015</v>
      </c>
      <c r="BB38" s="17">
        <f t="shared" si="6"/>
        <v>3614.2400000000002</v>
      </c>
      <c r="BC38" s="17">
        <f t="shared" si="3"/>
        <v>14860.87</v>
      </c>
      <c r="BD38" s="17">
        <f t="shared" si="4"/>
        <v>90759.970000000016</v>
      </c>
    </row>
    <row r="39" spans="1:56" x14ac:dyDescent="0.25">
      <c r="A39" t="str">
        <f t="shared" si="0"/>
        <v>CRR.CRR1</v>
      </c>
      <c r="B39" s="1" t="s">
        <v>63</v>
      </c>
      <c r="C39" s="1" t="s">
        <v>64</v>
      </c>
      <c r="D39" s="1" t="s">
        <v>64</v>
      </c>
      <c r="E39" s="17">
        <v>5853.890000000004</v>
      </c>
      <c r="F39" s="17">
        <v>3094.1000000000013</v>
      </c>
      <c r="G39" s="17">
        <v>4852.2999999999965</v>
      </c>
      <c r="H39" s="17">
        <v>4166.829999999999</v>
      </c>
      <c r="I39" s="17">
        <v>4983.1899999999969</v>
      </c>
      <c r="J39" s="17">
        <v>1834.6800000000012</v>
      </c>
      <c r="K39" s="17">
        <v>394.24000000000137</v>
      </c>
      <c r="L39" s="17">
        <v>663.88999999999828</v>
      </c>
      <c r="M39" s="17">
        <v>602.84000000000151</v>
      </c>
      <c r="N39" s="17">
        <v>8592.68</v>
      </c>
      <c r="O39" s="17">
        <v>6088.9500000000016</v>
      </c>
      <c r="P39" s="17">
        <v>10616.789999999999</v>
      </c>
      <c r="Q39" s="20">
        <v>292.69</v>
      </c>
      <c r="R39" s="20">
        <v>154.71</v>
      </c>
      <c r="S39" s="20">
        <v>242.62</v>
      </c>
      <c r="T39" s="20">
        <v>208.34</v>
      </c>
      <c r="U39" s="20">
        <v>249.16</v>
      </c>
      <c r="V39" s="20">
        <v>91.73</v>
      </c>
      <c r="W39" s="20">
        <v>19.71</v>
      </c>
      <c r="X39" s="20">
        <v>33.19</v>
      </c>
      <c r="Y39" s="20">
        <v>30.14</v>
      </c>
      <c r="Z39" s="20">
        <v>429.63</v>
      </c>
      <c r="AA39" s="20">
        <v>304.45</v>
      </c>
      <c r="AB39" s="20">
        <v>530.84</v>
      </c>
      <c r="AC39" s="17">
        <v>1272.0899999999999</v>
      </c>
      <c r="AD39" s="17">
        <v>665.14</v>
      </c>
      <c r="AE39" s="17">
        <v>1032.8699999999999</v>
      </c>
      <c r="AF39" s="17">
        <v>877.23</v>
      </c>
      <c r="AG39" s="17">
        <v>1037.83</v>
      </c>
      <c r="AH39" s="17">
        <v>377.82</v>
      </c>
      <c r="AI39" s="17">
        <v>80.290000000000006</v>
      </c>
      <c r="AJ39" s="17">
        <v>133.66</v>
      </c>
      <c r="AK39" s="17">
        <v>119.96</v>
      </c>
      <c r="AL39" s="17">
        <v>1690.51</v>
      </c>
      <c r="AM39" s="17">
        <v>1183.71</v>
      </c>
      <c r="AN39" s="17">
        <v>2039.94</v>
      </c>
      <c r="AO39" s="20">
        <v>7418.6700000000037</v>
      </c>
      <c r="AP39" s="20">
        <v>3913.9500000000012</v>
      </c>
      <c r="AQ39" s="20">
        <v>6127.7899999999963</v>
      </c>
      <c r="AR39" s="20">
        <v>5252.4</v>
      </c>
      <c r="AS39" s="20">
        <v>6270.1799999999967</v>
      </c>
      <c r="AT39" s="20">
        <v>2304.2300000000014</v>
      </c>
      <c r="AU39" s="20">
        <v>494.24000000000137</v>
      </c>
      <c r="AV39" s="20">
        <v>830.7399999999983</v>
      </c>
      <c r="AW39" s="20">
        <v>752.94000000000153</v>
      </c>
      <c r="AX39" s="20">
        <v>10712.82</v>
      </c>
      <c r="AY39" s="20">
        <v>7577.1100000000015</v>
      </c>
      <c r="AZ39" s="20">
        <v>13187.57</v>
      </c>
      <c r="BA39" s="17">
        <f t="shared" si="5"/>
        <v>51744.380000000005</v>
      </c>
      <c r="BB39" s="17">
        <f t="shared" si="6"/>
        <v>2587.21</v>
      </c>
      <c r="BC39" s="17">
        <f t="shared" si="3"/>
        <v>10511.050000000001</v>
      </c>
      <c r="BD39" s="17">
        <f t="shared" si="4"/>
        <v>64842.639999999992</v>
      </c>
    </row>
    <row r="40" spans="1:56" x14ac:dyDescent="0.25">
      <c r="A40" t="str">
        <f t="shared" si="0"/>
        <v>EGPI.CRS1</v>
      </c>
      <c r="B40" s="1" t="s">
        <v>65</v>
      </c>
      <c r="C40" s="1" t="s">
        <v>66</v>
      </c>
      <c r="D40" s="1" t="s">
        <v>66</v>
      </c>
      <c r="E40" s="17">
        <v>14276.480000000003</v>
      </c>
      <c r="F40" s="17">
        <v>756.81999999999994</v>
      </c>
      <c r="G40" s="17">
        <v>50116.579999999994</v>
      </c>
      <c r="H40" s="17">
        <v>61016.93</v>
      </c>
      <c r="I40" s="17">
        <v>56090.45</v>
      </c>
      <c r="J40" s="17">
        <v>43909.440000000002</v>
      </c>
      <c r="K40" s="17">
        <v>14389.87</v>
      </c>
      <c r="L40" s="17">
        <v>26885.06</v>
      </c>
      <c r="M40" s="17">
        <v>44195.77</v>
      </c>
      <c r="N40" s="17">
        <v>15772.05</v>
      </c>
      <c r="O40" s="17">
        <v>4069.65</v>
      </c>
      <c r="P40" s="17">
        <v>25862.200000000004</v>
      </c>
      <c r="Q40" s="20">
        <v>713.82</v>
      </c>
      <c r="R40" s="20">
        <v>37.840000000000003</v>
      </c>
      <c r="S40" s="20">
        <v>2505.83</v>
      </c>
      <c r="T40" s="20">
        <v>3050.85</v>
      </c>
      <c r="U40" s="20">
        <v>2804.52</v>
      </c>
      <c r="V40" s="20">
        <v>2195.4699999999998</v>
      </c>
      <c r="W40" s="20">
        <v>719.49</v>
      </c>
      <c r="X40" s="20">
        <v>1344.25</v>
      </c>
      <c r="Y40" s="20">
        <v>2209.79</v>
      </c>
      <c r="Z40" s="20">
        <v>788.6</v>
      </c>
      <c r="AA40" s="20">
        <v>203.48</v>
      </c>
      <c r="AB40" s="20">
        <v>1293.1099999999999</v>
      </c>
      <c r="AC40" s="17">
        <v>3102.38</v>
      </c>
      <c r="AD40" s="17">
        <v>162.69</v>
      </c>
      <c r="AE40" s="17">
        <v>10667.91</v>
      </c>
      <c r="AF40" s="17">
        <v>12845.67</v>
      </c>
      <c r="AG40" s="17">
        <v>11681.74</v>
      </c>
      <c r="AH40" s="17">
        <v>9042.2900000000009</v>
      </c>
      <c r="AI40" s="17">
        <v>2930.79</v>
      </c>
      <c r="AJ40" s="17">
        <v>5412.89</v>
      </c>
      <c r="AK40" s="17">
        <v>8794.91</v>
      </c>
      <c r="AL40" s="17">
        <v>3102.97</v>
      </c>
      <c r="AM40" s="17">
        <v>791.15</v>
      </c>
      <c r="AN40" s="17">
        <v>4969.24</v>
      </c>
      <c r="AO40" s="20">
        <v>18092.680000000004</v>
      </c>
      <c r="AP40" s="20">
        <v>957.34999999999991</v>
      </c>
      <c r="AQ40" s="20">
        <v>63290.319999999992</v>
      </c>
      <c r="AR40" s="20">
        <v>76913.45</v>
      </c>
      <c r="AS40" s="20">
        <v>70576.709999999992</v>
      </c>
      <c r="AT40" s="20">
        <v>55147.200000000004</v>
      </c>
      <c r="AU40" s="20">
        <v>18040.150000000001</v>
      </c>
      <c r="AV40" s="20">
        <v>33642.200000000004</v>
      </c>
      <c r="AW40" s="20">
        <v>55200.47</v>
      </c>
      <c r="AX40" s="20">
        <v>19663.62</v>
      </c>
      <c r="AY40" s="20">
        <v>5064.28</v>
      </c>
      <c r="AZ40" s="20">
        <v>32124.550000000003</v>
      </c>
      <c r="BA40" s="17">
        <f t="shared" si="5"/>
        <v>357341.30000000005</v>
      </c>
      <c r="BB40" s="17">
        <f t="shared" si="6"/>
        <v>17867.050000000003</v>
      </c>
      <c r="BC40" s="17">
        <f t="shared" si="3"/>
        <v>73504.63</v>
      </c>
      <c r="BD40" s="17">
        <f t="shared" si="4"/>
        <v>448712.98000000004</v>
      </c>
    </row>
    <row r="41" spans="1:56" x14ac:dyDescent="0.25">
      <c r="A41" t="str">
        <f t="shared" si="0"/>
        <v>EGPI.CRS2</v>
      </c>
      <c r="B41" s="1" t="s">
        <v>65</v>
      </c>
      <c r="C41" s="1" t="s">
        <v>67</v>
      </c>
      <c r="D41" s="1" t="s">
        <v>67</v>
      </c>
      <c r="E41" s="17">
        <v>15218.140000000001</v>
      </c>
      <c r="F41" s="17">
        <v>471.55000000000007</v>
      </c>
      <c r="G41" s="17">
        <v>57895.57</v>
      </c>
      <c r="H41" s="17">
        <v>71403.87000000001</v>
      </c>
      <c r="I41" s="17">
        <v>62628.100000000006</v>
      </c>
      <c r="J41" s="17">
        <v>47341.650000000009</v>
      </c>
      <c r="K41" s="17">
        <v>14991.830000000002</v>
      </c>
      <c r="L41" s="17">
        <v>26958.850000000002</v>
      </c>
      <c r="M41" s="17">
        <v>48030.239999999998</v>
      </c>
      <c r="N41" s="17">
        <v>22862.33</v>
      </c>
      <c r="O41" s="17">
        <v>3555.61</v>
      </c>
      <c r="P41" s="17">
        <v>23595.82</v>
      </c>
      <c r="Q41" s="20">
        <v>760.91</v>
      </c>
      <c r="R41" s="20">
        <v>23.58</v>
      </c>
      <c r="S41" s="20">
        <v>2894.78</v>
      </c>
      <c r="T41" s="20">
        <v>3570.19</v>
      </c>
      <c r="U41" s="20">
        <v>3131.41</v>
      </c>
      <c r="V41" s="20">
        <v>2367.08</v>
      </c>
      <c r="W41" s="20">
        <v>749.59</v>
      </c>
      <c r="X41" s="20">
        <v>1347.94</v>
      </c>
      <c r="Y41" s="20">
        <v>2401.5100000000002</v>
      </c>
      <c r="Z41" s="20">
        <v>1143.1199999999999</v>
      </c>
      <c r="AA41" s="20">
        <v>177.78</v>
      </c>
      <c r="AB41" s="20">
        <v>1179.79</v>
      </c>
      <c r="AC41" s="17">
        <v>3307.01</v>
      </c>
      <c r="AD41" s="17">
        <v>101.37</v>
      </c>
      <c r="AE41" s="17">
        <v>12323.76</v>
      </c>
      <c r="AF41" s="17">
        <v>15032.4</v>
      </c>
      <c r="AG41" s="17">
        <v>13043.31</v>
      </c>
      <c r="AH41" s="17">
        <v>9749.09</v>
      </c>
      <c r="AI41" s="17">
        <v>3053.39</v>
      </c>
      <c r="AJ41" s="17">
        <v>5427.75</v>
      </c>
      <c r="AK41" s="17">
        <v>9557.9699999999993</v>
      </c>
      <c r="AL41" s="17">
        <v>4497.8999999999996</v>
      </c>
      <c r="AM41" s="17">
        <v>691.22</v>
      </c>
      <c r="AN41" s="17">
        <v>4533.7700000000004</v>
      </c>
      <c r="AO41" s="20">
        <v>19286.060000000001</v>
      </c>
      <c r="AP41" s="20">
        <v>596.5</v>
      </c>
      <c r="AQ41" s="20">
        <v>73114.11</v>
      </c>
      <c r="AR41" s="20">
        <v>90006.46</v>
      </c>
      <c r="AS41" s="20">
        <v>78802.820000000007</v>
      </c>
      <c r="AT41" s="20">
        <v>59457.820000000007</v>
      </c>
      <c r="AU41" s="20">
        <v>18794.810000000001</v>
      </c>
      <c r="AV41" s="20">
        <v>33734.54</v>
      </c>
      <c r="AW41" s="20">
        <v>59989.72</v>
      </c>
      <c r="AX41" s="20">
        <v>28503.35</v>
      </c>
      <c r="AY41" s="20">
        <v>4424.6100000000006</v>
      </c>
      <c r="AZ41" s="20">
        <v>29309.38</v>
      </c>
      <c r="BA41" s="17">
        <f t="shared" si="5"/>
        <v>394953.56</v>
      </c>
      <c r="BB41" s="17">
        <f t="shared" si="6"/>
        <v>19747.68</v>
      </c>
      <c r="BC41" s="17">
        <f t="shared" si="3"/>
        <v>81318.94</v>
      </c>
      <c r="BD41" s="17">
        <f t="shared" si="4"/>
        <v>496020.17999999993</v>
      </c>
    </row>
    <row r="42" spans="1:56" x14ac:dyDescent="0.25">
      <c r="A42" t="str">
        <f>B42&amp;"."&amp;IF(D42="CES1/CES2",C42,IF(C42="CRE1/CRE2",C42,D42))</f>
        <v>EGPI.CRS3</v>
      </c>
      <c r="B42" s="1" t="s">
        <v>65</v>
      </c>
      <c r="C42" s="1" t="s">
        <v>68</v>
      </c>
      <c r="D42" s="1" t="s">
        <v>68</v>
      </c>
      <c r="E42" s="17">
        <v>16144.219999999998</v>
      </c>
      <c r="F42" s="17">
        <v>1160.2</v>
      </c>
      <c r="G42" s="17">
        <v>55768.240000000005</v>
      </c>
      <c r="H42" s="17">
        <v>68986.240000000005</v>
      </c>
      <c r="I42" s="17">
        <v>63981.000000000007</v>
      </c>
      <c r="J42" s="17">
        <v>43729.18</v>
      </c>
      <c r="K42" s="17">
        <v>13225.300000000001</v>
      </c>
      <c r="L42" s="17">
        <v>22263.5</v>
      </c>
      <c r="M42" s="17">
        <v>42336.12999999999</v>
      </c>
      <c r="N42" s="17">
        <v>27583.58</v>
      </c>
      <c r="O42" s="17">
        <v>3299.0400000000004</v>
      </c>
      <c r="P42" s="17">
        <v>20558.29</v>
      </c>
      <c r="Q42" s="20">
        <v>807.21</v>
      </c>
      <c r="R42" s="20">
        <v>58.01</v>
      </c>
      <c r="S42" s="20">
        <v>2788.41</v>
      </c>
      <c r="T42" s="20">
        <v>3449.31</v>
      </c>
      <c r="U42" s="20">
        <v>3199.05</v>
      </c>
      <c r="V42" s="20">
        <v>2186.46</v>
      </c>
      <c r="W42" s="20">
        <v>661.27</v>
      </c>
      <c r="X42" s="20">
        <v>1113.18</v>
      </c>
      <c r="Y42" s="20">
        <v>2116.81</v>
      </c>
      <c r="Z42" s="20">
        <v>1379.18</v>
      </c>
      <c r="AA42" s="20">
        <v>164.95</v>
      </c>
      <c r="AB42" s="20">
        <v>1027.9100000000001</v>
      </c>
      <c r="AC42" s="17">
        <v>3508.25</v>
      </c>
      <c r="AD42" s="17">
        <v>249.41</v>
      </c>
      <c r="AE42" s="17">
        <v>11870.94</v>
      </c>
      <c r="AF42" s="17">
        <v>14523.42</v>
      </c>
      <c r="AG42" s="17">
        <v>13325.07</v>
      </c>
      <c r="AH42" s="17">
        <v>9005.17</v>
      </c>
      <c r="AI42" s="17">
        <v>2693.6</v>
      </c>
      <c r="AJ42" s="17">
        <v>4482.41</v>
      </c>
      <c r="AK42" s="17">
        <v>8424.85</v>
      </c>
      <c r="AL42" s="17">
        <v>5426.76</v>
      </c>
      <c r="AM42" s="17">
        <v>641.34</v>
      </c>
      <c r="AN42" s="17">
        <v>3950.13</v>
      </c>
      <c r="AO42" s="20">
        <v>20459.679999999997</v>
      </c>
      <c r="AP42" s="20">
        <v>1467.6200000000001</v>
      </c>
      <c r="AQ42" s="20">
        <v>70427.590000000011</v>
      </c>
      <c r="AR42" s="20">
        <v>86958.97</v>
      </c>
      <c r="AS42" s="20">
        <v>80505.119999999995</v>
      </c>
      <c r="AT42" s="20">
        <v>54920.81</v>
      </c>
      <c r="AU42" s="20">
        <v>16580.170000000002</v>
      </c>
      <c r="AV42" s="20">
        <v>27859.09</v>
      </c>
      <c r="AW42" s="20">
        <v>52877.789999999986</v>
      </c>
      <c r="AX42" s="20">
        <v>34389.520000000004</v>
      </c>
      <c r="AY42" s="20">
        <v>4105.33</v>
      </c>
      <c r="AZ42" s="20">
        <v>25536.33</v>
      </c>
      <c r="BA42" s="17">
        <f t="shared" si="5"/>
        <v>379034.92</v>
      </c>
      <c r="BB42" s="17">
        <f t="shared" si="6"/>
        <v>18951.75</v>
      </c>
      <c r="BC42" s="17">
        <f t="shared" si="3"/>
        <v>78101.349999999991</v>
      </c>
      <c r="BD42" s="17">
        <f t="shared" si="4"/>
        <v>476088.02000000008</v>
      </c>
    </row>
    <row r="43" spans="1:56" x14ac:dyDescent="0.25">
      <c r="A43" t="str">
        <f t="shared" ref="A43:A106" si="7">B43&amp;"."&amp;IF(D43="CES1/CES2",C43,IF(C43="CRE1/CRE2",C43,D43))</f>
        <v>CHD.CRWD</v>
      </c>
      <c r="B43" s="1" t="s">
        <v>240</v>
      </c>
      <c r="C43" s="1" t="s">
        <v>70</v>
      </c>
      <c r="D43" s="1" t="s">
        <v>70</v>
      </c>
      <c r="E43" s="17">
        <v>4394.8199999999988</v>
      </c>
      <c r="F43" s="17">
        <v>2439.91</v>
      </c>
      <c r="G43" s="17">
        <v>2825.6299999999992</v>
      </c>
      <c r="H43" s="17">
        <v>4816.4399999999996</v>
      </c>
      <c r="I43" s="17">
        <v>4454.07</v>
      </c>
      <c r="J43" s="17">
        <v>2612.6100000000006</v>
      </c>
      <c r="K43" s="17">
        <v>1582.9299999999998</v>
      </c>
      <c r="L43" s="17">
        <v>3298.4400000000005</v>
      </c>
      <c r="M43" s="17">
        <v>2742.68</v>
      </c>
      <c r="N43" s="17">
        <v>3656.6499999999996</v>
      </c>
      <c r="O43" s="17">
        <v>2938.5600000000009</v>
      </c>
      <c r="P43" s="17">
        <v>2448.42</v>
      </c>
      <c r="Q43" s="20">
        <v>219.74</v>
      </c>
      <c r="R43" s="20">
        <v>122</v>
      </c>
      <c r="S43" s="20">
        <v>141.28</v>
      </c>
      <c r="T43" s="20">
        <v>240.82</v>
      </c>
      <c r="U43" s="20">
        <v>222.7</v>
      </c>
      <c r="V43" s="20">
        <v>130.63</v>
      </c>
      <c r="W43" s="20">
        <v>79.150000000000006</v>
      </c>
      <c r="X43" s="20">
        <v>164.92</v>
      </c>
      <c r="Y43" s="20">
        <v>137.13</v>
      </c>
      <c r="Z43" s="20">
        <v>182.83</v>
      </c>
      <c r="AA43" s="20">
        <v>146.93</v>
      </c>
      <c r="AB43" s="20">
        <v>122.42</v>
      </c>
      <c r="AC43" s="17">
        <v>955.03</v>
      </c>
      <c r="AD43" s="17">
        <v>524.51</v>
      </c>
      <c r="AE43" s="17">
        <v>601.47</v>
      </c>
      <c r="AF43" s="17">
        <v>1013.99</v>
      </c>
      <c r="AG43" s="17">
        <v>927.63</v>
      </c>
      <c r="AH43" s="17">
        <v>538.02</v>
      </c>
      <c r="AI43" s="17">
        <v>322.39999999999998</v>
      </c>
      <c r="AJ43" s="17">
        <v>664.09</v>
      </c>
      <c r="AK43" s="17">
        <v>545.79</v>
      </c>
      <c r="AL43" s="17">
        <v>719.4</v>
      </c>
      <c r="AM43" s="17">
        <v>571.27</v>
      </c>
      <c r="AN43" s="17">
        <v>470.45</v>
      </c>
      <c r="AO43" s="20">
        <v>5569.5899999999983</v>
      </c>
      <c r="AP43" s="20">
        <v>3086.42</v>
      </c>
      <c r="AQ43" s="20">
        <v>3568.3799999999992</v>
      </c>
      <c r="AR43" s="20">
        <v>6071.2499999999991</v>
      </c>
      <c r="AS43" s="20">
        <v>5604.4</v>
      </c>
      <c r="AT43" s="20">
        <v>3281.2600000000007</v>
      </c>
      <c r="AU43" s="20">
        <v>1984.48</v>
      </c>
      <c r="AV43" s="20">
        <v>4127.4500000000007</v>
      </c>
      <c r="AW43" s="20">
        <v>3425.6</v>
      </c>
      <c r="AX43" s="20">
        <v>4558.8799999999992</v>
      </c>
      <c r="AY43" s="20">
        <v>3656.7600000000007</v>
      </c>
      <c r="AZ43" s="20">
        <v>3041.29</v>
      </c>
      <c r="BA43" s="17">
        <f t="shared" si="5"/>
        <v>38211.159999999996</v>
      </c>
      <c r="BB43" s="17">
        <f t="shared" si="6"/>
        <v>1910.5500000000004</v>
      </c>
      <c r="BC43" s="17">
        <f t="shared" si="3"/>
        <v>7854.0499999999984</v>
      </c>
      <c r="BD43" s="17">
        <f t="shared" si="4"/>
        <v>47975.759999999995</v>
      </c>
    </row>
    <row r="44" spans="1:56" x14ac:dyDescent="0.25">
      <c r="A44" t="str">
        <f t="shared" si="7"/>
        <v>CONS.BCHIMP</v>
      </c>
      <c r="B44" s="1" t="s">
        <v>680</v>
      </c>
      <c r="C44" s="1" t="s">
        <v>681</v>
      </c>
      <c r="D44" s="1" t="s">
        <v>21</v>
      </c>
      <c r="E44" s="17">
        <v>0</v>
      </c>
      <c r="F44" s="17">
        <v>0</v>
      </c>
      <c r="G44" s="17">
        <v>-279.88</v>
      </c>
      <c r="H44" s="17">
        <v>0</v>
      </c>
      <c r="I44" s="17">
        <v>0</v>
      </c>
      <c r="J44" s="17">
        <v>0</v>
      </c>
      <c r="K44" s="17">
        <v>0</v>
      </c>
      <c r="L44" s="17">
        <v>0</v>
      </c>
      <c r="M44" s="17">
        <v>0</v>
      </c>
      <c r="N44" s="17">
        <v>0</v>
      </c>
      <c r="O44" s="17">
        <v>0</v>
      </c>
      <c r="P44" s="17">
        <v>0</v>
      </c>
      <c r="Q44" s="20">
        <v>0</v>
      </c>
      <c r="R44" s="20">
        <v>0</v>
      </c>
      <c r="S44" s="20">
        <v>-13.99</v>
      </c>
      <c r="T44" s="20">
        <v>0</v>
      </c>
      <c r="U44" s="20">
        <v>0</v>
      </c>
      <c r="V44" s="20">
        <v>0</v>
      </c>
      <c r="W44" s="20">
        <v>0</v>
      </c>
      <c r="X44" s="20">
        <v>0</v>
      </c>
      <c r="Y44" s="20">
        <v>0</v>
      </c>
      <c r="Z44" s="20">
        <v>0</v>
      </c>
      <c r="AA44" s="20">
        <v>0</v>
      </c>
      <c r="AB44" s="20">
        <v>0</v>
      </c>
      <c r="AC44" s="17">
        <v>0</v>
      </c>
      <c r="AD44" s="17">
        <v>0</v>
      </c>
      <c r="AE44" s="17">
        <v>-59.58</v>
      </c>
      <c r="AF44" s="17">
        <v>0</v>
      </c>
      <c r="AG44" s="17">
        <v>0</v>
      </c>
      <c r="AH44" s="17">
        <v>0</v>
      </c>
      <c r="AI44" s="17">
        <v>0</v>
      </c>
      <c r="AJ44" s="17">
        <v>0</v>
      </c>
      <c r="AK44" s="17">
        <v>0</v>
      </c>
      <c r="AL44" s="17">
        <v>0</v>
      </c>
      <c r="AM44" s="17">
        <v>0</v>
      </c>
      <c r="AN44" s="17">
        <v>0</v>
      </c>
      <c r="AO44" s="20">
        <v>0</v>
      </c>
      <c r="AP44" s="20">
        <v>0</v>
      </c>
      <c r="AQ44" s="20">
        <v>-353.45</v>
      </c>
      <c r="AR44" s="20">
        <v>0</v>
      </c>
      <c r="AS44" s="20">
        <v>0</v>
      </c>
      <c r="AT44" s="20">
        <v>0</v>
      </c>
      <c r="AU44" s="20">
        <v>0</v>
      </c>
      <c r="AV44" s="20">
        <v>0</v>
      </c>
      <c r="AW44" s="20">
        <v>0</v>
      </c>
      <c r="AX44" s="20">
        <v>0</v>
      </c>
      <c r="AY44" s="20">
        <v>0</v>
      </c>
      <c r="AZ44" s="20">
        <v>0</v>
      </c>
      <c r="BA44" s="17">
        <f t="shared" si="5"/>
        <v>-279.88</v>
      </c>
      <c r="BB44" s="17">
        <f t="shared" si="6"/>
        <v>-13.99</v>
      </c>
      <c r="BC44" s="17">
        <f t="shared" si="3"/>
        <v>-59.58</v>
      </c>
      <c r="BD44" s="17">
        <f t="shared" si="4"/>
        <v>-353.45</v>
      </c>
    </row>
    <row r="45" spans="1:56" x14ac:dyDescent="0.25">
      <c r="A45" t="str">
        <f t="shared" si="7"/>
        <v>DAIS.DAI1</v>
      </c>
      <c r="B45" s="1" t="s">
        <v>75</v>
      </c>
      <c r="C45" s="1" t="s">
        <v>76</v>
      </c>
      <c r="D45" s="1" t="s">
        <v>76</v>
      </c>
      <c r="E45" s="17">
        <v>-26788.949999999997</v>
      </c>
      <c r="F45" s="17">
        <v>-8985.65</v>
      </c>
      <c r="G45" s="17">
        <v>-58362.420000000006</v>
      </c>
      <c r="H45" s="17">
        <v>-86735.27</v>
      </c>
      <c r="I45" s="17">
        <v>-70868.970000000016</v>
      </c>
      <c r="J45" s="17">
        <v>-52889.36</v>
      </c>
      <c r="K45" s="17">
        <v>-31973.139999999996</v>
      </c>
      <c r="L45" s="17">
        <v>-53164.68</v>
      </c>
      <c r="M45" s="17">
        <v>-71357.58</v>
      </c>
      <c r="N45" s="17">
        <v>-29819.280000000006</v>
      </c>
      <c r="O45" s="17">
        <v>-9021.9399999999987</v>
      </c>
      <c r="P45" s="17">
        <v>-20230.3</v>
      </c>
      <c r="Q45" s="20">
        <v>-1339.45</v>
      </c>
      <c r="R45" s="20">
        <v>-449.28</v>
      </c>
      <c r="S45" s="20">
        <v>-2918.12</v>
      </c>
      <c r="T45" s="20">
        <v>-4336.76</v>
      </c>
      <c r="U45" s="20">
        <v>-3543.45</v>
      </c>
      <c r="V45" s="20">
        <v>-2644.47</v>
      </c>
      <c r="W45" s="20">
        <v>-1598.66</v>
      </c>
      <c r="X45" s="20">
        <v>-2658.23</v>
      </c>
      <c r="Y45" s="20">
        <v>-3567.88</v>
      </c>
      <c r="Z45" s="20">
        <v>-1490.96</v>
      </c>
      <c r="AA45" s="20">
        <v>-451.1</v>
      </c>
      <c r="AB45" s="20">
        <v>-1011.52</v>
      </c>
      <c r="AC45" s="17">
        <v>-5821.43</v>
      </c>
      <c r="AD45" s="17">
        <v>-1931.66</v>
      </c>
      <c r="AE45" s="17">
        <v>-12423.14</v>
      </c>
      <c r="AF45" s="17">
        <v>-18260.060000000001</v>
      </c>
      <c r="AG45" s="17">
        <v>-14759.6</v>
      </c>
      <c r="AH45" s="17">
        <v>-10891.53</v>
      </c>
      <c r="AI45" s="17">
        <v>-6511.98</v>
      </c>
      <c r="AJ45" s="17">
        <v>-10703.89</v>
      </c>
      <c r="AK45" s="17">
        <v>-14200.08</v>
      </c>
      <c r="AL45" s="17">
        <v>-5866.61</v>
      </c>
      <c r="AM45" s="17">
        <v>-1753.89</v>
      </c>
      <c r="AN45" s="17">
        <v>-3887.11</v>
      </c>
      <c r="AO45" s="20">
        <v>-33949.83</v>
      </c>
      <c r="AP45" s="20">
        <v>-11366.59</v>
      </c>
      <c r="AQ45" s="20">
        <v>-73703.680000000008</v>
      </c>
      <c r="AR45" s="20">
        <v>-109332.09</v>
      </c>
      <c r="AS45" s="20">
        <v>-89172.020000000019</v>
      </c>
      <c r="AT45" s="20">
        <v>-66425.36</v>
      </c>
      <c r="AU45" s="20">
        <v>-40083.78</v>
      </c>
      <c r="AV45" s="20">
        <v>-66526.8</v>
      </c>
      <c r="AW45" s="20">
        <v>-89125.540000000008</v>
      </c>
      <c r="AX45" s="20">
        <v>-37176.850000000006</v>
      </c>
      <c r="AY45" s="20">
        <v>-11226.929999999998</v>
      </c>
      <c r="AZ45" s="20">
        <v>-25128.93</v>
      </c>
      <c r="BA45" s="17">
        <f t="shared" si="5"/>
        <v>-520197.54000000004</v>
      </c>
      <c r="BB45" s="17">
        <f t="shared" si="6"/>
        <v>-26009.88</v>
      </c>
      <c r="BC45" s="17">
        <f t="shared" si="3"/>
        <v>-107010.98</v>
      </c>
      <c r="BD45" s="17">
        <f t="shared" si="4"/>
        <v>-653218.4</v>
      </c>
    </row>
    <row r="46" spans="1:56" x14ac:dyDescent="0.25">
      <c r="A46" t="str">
        <f t="shared" si="7"/>
        <v>DOW.DOWGEN15M</v>
      </c>
      <c r="B46" s="1" t="s">
        <v>77</v>
      </c>
      <c r="C46" s="1" t="s">
        <v>78</v>
      </c>
      <c r="D46" s="1" t="s">
        <v>78</v>
      </c>
      <c r="E46" s="17">
        <v>59980.19</v>
      </c>
      <c r="F46" s="17">
        <v>18406.219999999998</v>
      </c>
      <c r="G46" s="17">
        <v>102871.48999999998</v>
      </c>
      <c r="H46" s="17">
        <v>106232.73999999996</v>
      </c>
      <c r="I46" s="17">
        <v>107216.89999999997</v>
      </c>
      <c r="J46" s="17">
        <v>55136.030000000035</v>
      </c>
      <c r="K46" s="17">
        <v>30050.540000000008</v>
      </c>
      <c r="L46" s="17">
        <v>30660.790000000005</v>
      </c>
      <c r="M46" s="17">
        <v>18844.68</v>
      </c>
      <c r="N46" s="17">
        <v>37524.549999999996</v>
      </c>
      <c r="O46" s="17">
        <v>25801.67</v>
      </c>
      <c r="P46" s="17">
        <v>53389.049999999996</v>
      </c>
      <c r="Q46" s="20">
        <v>2999.01</v>
      </c>
      <c r="R46" s="20">
        <v>920.31</v>
      </c>
      <c r="S46" s="20">
        <v>5143.57</v>
      </c>
      <c r="T46" s="20">
        <v>5311.64</v>
      </c>
      <c r="U46" s="20">
        <v>5360.85</v>
      </c>
      <c r="V46" s="20">
        <v>2756.8</v>
      </c>
      <c r="W46" s="20">
        <v>1502.53</v>
      </c>
      <c r="X46" s="20">
        <v>1533.04</v>
      </c>
      <c r="Y46" s="20">
        <v>942.23</v>
      </c>
      <c r="Z46" s="20">
        <v>1876.23</v>
      </c>
      <c r="AA46" s="20">
        <v>1290.08</v>
      </c>
      <c r="AB46" s="20">
        <v>2669.45</v>
      </c>
      <c r="AC46" s="17">
        <v>13034.13</v>
      </c>
      <c r="AD46" s="17">
        <v>3956.81</v>
      </c>
      <c r="AE46" s="17">
        <v>21897.43</v>
      </c>
      <c r="AF46" s="17">
        <v>22364.79</v>
      </c>
      <c r="AG46" s="17">
        <v>22329.64</v>
      </c>
      <c r="AH46" s="17">
        <v>11354.19</v>
      </c>
      <c r="AI46" s="17">
        <v>6120.4</v>
      </c>
      <c r="AJ46" s="17">
        <v>6173.08</v>
      </c>
      <c r="AK46" s="17">
        <v>3750.07</v>
      </c>
      <c r="AL46" s="17">
        <v>7382.53</v>
      </c>
      <c r="AM46" s="17">
        <v>5015.92</v>
      </c>
      <c r="AN46" s="17">
        <v>10258.32</v>
      </c>
      <c r="AO46" s="20">
        <v>76013.33</v>
      </c>
      <c r="AP46" s="20">
        <v>23283.34</v>
      </c>
      <c r="AQ46" s="20">
        <v>129912.48999999996</v>
      </c>
      <c r="AR46" s="20">
        <v>133909.16999999995</v>
      </c>
      <c r="AS46" s="20">
        <v>134907.38999999996</v>
      </c>
      <c r="AT46" s="20">
        <v>69247.020000000033</v>
      </c>
      <c r="AU46" s="20">
        <v>37673.470000000008</v>
      </c>
      <c r="AV46" s="20">
        <v>38366.910000000003</v>
      </c>
      <c r="AW46" s="20">
        <v>23536.98</v>
      </c>
      <c r="AX46" s="20">
        <v>46783.31</v>
      </c>
      <c r="AY46" s="20">
        <v>32107.67</v>
      </c>
      <c r="AZ46" s="20">
        <v>66316.819999999992</v>
      </c>
      <c r="BA46" s="17">
        <f t="shared" si="5"/>
        <v>646114.85</v>
      </c>
      <c r="BB46" s="17">
        <f t="shared" si="6"/>
        <v>32305.739999999994</v>
      </c>
      <c r="BC46" s="17">
        <f t="shared" si="3"/>
        <v>133637.31</v>
      </c>
      <c r="BD46" s="17">
        <f t="shared" si="4"/>
        <v>812057.89999999991</v>
      </c>
    </row>
    <row r="47" spans="1:56" x14ac:dyDescent="0.25">
      <c r="A47" t="str">
        <f t="shared" si="7"/>
        <v>BOWA.DRW1</v>
      </c>
      <c r="B47" s="1" t="s">
        <v>79</v>
      </c>
      <c r="C47" s="1" t="s">
        <v>80</v>
      </c>
      <c r="D47" s="1" t="s">
        <v>80</v>
      </c>
      <c r="E47" s="17">
        <v>336.40000000000003</v>
      </c>
      <c r="F47" s="17">
        <v>15.59</v>
      </c>
      <c r="G47" s="17">
        <v>0</v>
      </c>
      <c r="H47" s="17">
        <v>0.29000000000000009</v>
      </c>
      <c r="I47" s="17">
        <v>89.13000000000001</v>
      </c>
      <c r="J47" s="17">
        <v>134.04000000000002</v>
      </c>
      <c r="K47" s="17">
        <v>212.56999999999994</v>
      </c>
      <c r="L47" s="17">
        <v>406.35999999999979</v>
      </c>
      <c r="M47" s="17">
        <v>200.27000000000004</v>
      </c>
      <c r="N47" s="17">
        <v>1.63</v>
      </c>
      <c r="O47" s="17">
        <v>38.529999999999994</v>
      </c>
      <c r="P47" s="17">
        <v>0</v>
      </c>
      <c r="Q47" s="20">
        <v>16.82</v>
      </c>
      <c r="R47" s="20">
        <v>0.78</v>
      </c>
      <c r="S47" s="20">
        <v>0</v>
      </c>
      <c r="T47" s="20">
        <v>0.01</v>
      </c>
      <c r="U47" s="20">
        <v>4.46</v>
      </c>
      <c r="V47" s="20">
        <v>6.7</v>
      </c>
      <c r="W47" s="20">
        <v>10.63</v>
      </c>
      <c r="X47" s="20">
        <v>20.32</v>
      </c>
      <c r="Y47" s="20">
        <v>10.01</v>
      </c>
      <c r="Z47" s="20">
        <v>0.08</v>
      </c>
      <c r="AA47" s="20">
        <v>1.93</v>
      </c>
      <c r="AB47" s="20">
        <v>0</v>
      </c>
      <c r="AC47" s="17">
        <v>73.099999999999994</v>
      </c>
      <c r="AD47" s="17">
        <v>3.35</v>
      </c>
      <c r="AE47" s="17">
        <v>0</v>
      </c>
      <c r="AF47" s="17">
        <v>0.06</v>
      </c>
      <c r="AG47" s="17">
        <v>18.559999999999999</v>
      </c>
      <c r="AH47" s="17">
        <v>27.6</v>
      </c>
      <c r="AI47" s="17">
        <v>43.29</v>
      </c>
      <c r="AJ47" s="17">
        <v>81.81</v>
      </c>
      <c r="AK47" s="17">
        <v>39.85</v>
      </c>
      <c r="AL47" s="17">
        <v>0.32</v>
      </c>
      <c r="AM47" s="17">
        <v>7.49</v>
      </c>
      <c r="AN47" s="17">
        <v>0</v>
      </c>
      <c r="AO47" s="20">
        <v>426.32000000000005</v>
      </c>
      <c r="AP47" s="20">
        <v>19.720000000000002</v>
      </c>
      <c r="AQ47" s="20">
        <v>0</v>
      </c>
      <c r="AR47" s="20">
        <v>0.3600000000000001</v>
      </c>
      <c r="AS47" s="20">
        <v>112.15</v>
      </c>
      <c r="AT47" s="20">
        <v>168.34</v>
      </c>
      <c r="AU47" s="20">
        <v>266.48999999999995</v>
      </c>
      <c r="AV47" s="20">
        <v>508.48999999999978</v>
      </c>
      <c r="AW47" s="20">
        <v>250.13000000000002</v>
      </c>
      <c r="AX47" s="20">
        <v>2.0299999999999998</v>
      </c>
      <c r="AY47" s="20">
        <v>47.949999999999996</v>
      </c>
      <c r="AZ47" s="20">
        <v>0</v>
      </c>
      <c r="BA47" s="17">
        <f t="shared" si="5"/>
        <v>1434.8099999999997</v>
      </c>
      <c r="BB47" s="17">
        <f t="shared" si="6"/>
        <v>71.740000000000009</v>
      </c>
      <c r="BC47" s="17">
        <f t="shared" si="3"/>
        <v>295.43</v>
      </c>
      <c r="BD47" s="17">
        <f t="shared" si="4"/>
        <v>1801.98</v>
      </c>
    </row>
    <row r="48" spans="1:56" x14ac:dyDescent="0.25">
      <c r="A48" t="str">
        <f t="shared" si="7"/>
        <v>PCES.EC01</v>
      </c>
      <c r="B48" s="1" t="s">
        <v>241</v>
      </c>
      <c r="C48" s="1" t="s">
        <v>84</v>
      </c>
      <c r="D48" s="1" t="s">
        <v>84</v>
      </c>
      <c r="E48" s="17">
        <v>-122442.20999999999</v>
      </c>
      <c r="F48" s="17">
        <v>-37423.560000000005</v>
      </c>
      <c r="G48" s="17">
        <v>-229690.12</v>
      </c>
      <c r="H48" s="17">
        <v>-311229.36</v>
      </c>
      <c r="I48" s="17">
        <v>-274261.17</v>
      </c>
      <c r="J48" s="17">
        <v>-205357.66999999998</v>
      </c>
      <c r="K48" s="17">
        <v>-113671.73000000001</v>
      </c>
      <c r="L48" s="17">
        <v>-195562.67</v>
      </c>
      <c r="M48" s="17">
        <v>-249283.51000000004</v>
      </c>
      <c r="N48" s="17">
        <v>-94152.34</v>
      </c>
      <c r="O48" s="17">
        <v>-28497.760000000006</v>
      </c>
      <c r="P48" s="17">
        <v>-66410.67</v>
      </c>
      <c r="Q48" s="20">
        <v>-6122.11</v>
      </c>
      <c r="R48" s="20">
        <v>-1871.18</v>
      </c>
      <c r="S48" s="20">
        <v>-11484.51</v>
      </c>
      <c r="T48" s="20">
        <v>-15561.47</v>
      </c>
      <c r="U48" s="20">
        <v>-13713.06</v>
      </c>
      <c r="V48" s="20">
        <v>-10267.879999999999</v>
      </c>
      <c r="W48" s="20">
        <v>-5683.59</v>
      </c>
      <c r="X48" s="20">
        <v>-9778.1299999999992</v>
      </c>
      <c r="Y48" s="20">
        <v>-12464.18</v>
      </c>
      <c r="Z48" s="20">
        <v>-4707.62</v>
      </c>
      <c r="AA48" s="20">
        <v>-1424.89</v>
      </c>
      <c r="AB48" s="20">
        <v>-3320.53</v>
      </c>
      <c r="AC48" s="17">
        <v>-26607.57</v>
      </c>
      <c r="AD48" s="17">
        <v>-8045</v>
      </c>
      <c r="AE48" s="17">
        <v>-48892.29</v>
      </c>
      <c r="AF48" s="17">
        <v>-65521.98</v>
      </c>
      <c r="AG48" s="17">
        <v>-57119.3</v>
      </c>
      <c r="AH48" s="17">
        <v>-42289.4</v>
      </c>
      <c r="AI48" s="17">
        <v>-23151.54</v>
      </c>
      <c r="AJ48" s="17">
        <v>-39373.53</v>
      </c>
      <c r="AK48" s="17">
        <v>-49607.16</v>
      </c>
      <c r="AL48" s="17">
        <v>-18523.41</v>
      </c>
      <c r="AM48" s="17">
        <v>-5540.05</v>
      </c>
      <c r="AN48" s="17">
        <v>-12760.33</v>
      </c>
      <c r="AO48" s="20">
        <v>-155171.88999999998</v>
      </c>
      <c r="AP48" s="20">
        <v>-47339.740000000005</v>
      </c>
      <c r="AQ48" s="20">
        <v>-290066.92</v>
      </c>
      <c r="AR48" s="20">
        <v>-392312.80999999994</v>
      </c>
      <c r="AS48" s="20">
        <v>-345093.52999999997</v>
      </c>
      <c r="AT48" s="20">
        <v>-257914.94999999998</v>
      </c>
      <c r="AU48" s="20">
        <v>-142506.86000000002</v>
      </c>
      <c r="AV48" s="20">
        <v>-244714.33000000002</v>
      </c>
      <c r="AW48" s="20">
        <v>-311354.85000000003</v>
      </c>
      <c r="AX48" s="20">
        <v>-117383.37</v>
      </c>
      <c r="AY48" s="20">
        <v>-35462.700000000004</v>
      </c>
      <c r="AZ48" s="20">
        <v>-82491.53</v>
      </c>
      <c r="BA48" s="17">
        <f t="shared" si="5"/>
        <v>-1927982.7699999998</v>
      </c>
      <c r="BB48" s="17">
        <f t="shared" si="6"/>
        <v>-96399.14999999998</v>
      </c>
      <c r="BC48" s="17">
        <f t="shared" si="3"/>
        <v>-397431.56</v>
      </c>
      <c r="BD48" s="17">
        <f t="shared" si="4"/>
        <v>-2421813.48</v>
      </c>
    </row>
    <row r="49" spans="1:56" x14ac:dyDescent="0.25">
      <c r="A49" t="str">
        <f t="shared" si="7"/>
        <v>ENC2.EC04</v>
      </c>
      <c r="B49" s="1" t="s">
        <v>55</v>
      </c>
      <c r="C49" s="1" t="s">
        <v>85</v>
      </c>
      <c r="D49" s="1" t="s">
        <v>85</v>
      </c>
      <c r="E49" s="17">
        <v>-821.67</v>
      </c>
      <c r="F49" s="17">
        <v>-303.92000000000132</v>
      </c>
      <c r="G49" s="17">
        <v>-1248.5999999999958</v>
      </c>
      <c r="H49" s="17">
        <v>-6449.69</v>
      </c>
      <c r="I49" s="17">
        <v>0</v>
      </c>
      <c r="J49" s="17">
        <v>0</v>
      </c>
      <c r="K49" s="17">
        <v>345.54999999999995</v>
      </c>
      <c r="L49" s="17">
        <v>870.39999999999918</v>
      </c>
      <c r="M49" s="17">
        <v>1332.3699999999972</v>
      </c>
      <c r="N49" s="17">
        <v>9833.4399999999987</v>
      </c>
      <c r="O49" s="17">
        <v>5392.2800000000007</v>
      </c>
      <c r="P49" s="17">
        <v>10933.360000000004</v>
      </c>
      <c r="Q49" s="20">
        <v>-41.08</v>
      </c>
      <c r="R49" s="20">
        <v>-15.2</v>
      </c>
      <c r="S49" s="20">
        <v>-62.43</v>
      </c>
      <c r="T49" s="20">
        <v>-322.48</v>
      </c>
      <c r="U49" s="20">
        <v>0</v>
      </c>
      <c r="V49" s="20">
        <v>0</v>
      </c>
      <c r="W49" s="20">
        <v>17.28</v>
      </c>
      <c r="X49" s="20">
        <v>43.52</v>
      </c>
      <c r="Y49" s="20">
        <v>66.62</v>
      </c>
      <c r="Z49" s="20">
        <v>491.67</v>
      </c>
      <c r="AA49" s="20">
        <v>269.61</v>
      </c>
      <c r="AB49" s="20">
        <v>546.66999999999996</v>
      </c>
      <c r="AC49" s="17">
        <v>-178.55</v>
      </c>
      <c r="AD49" s="17">
        <v>-65.33</v>
      </c>
      <c r="AE49" s="17">
        <v>-265.77999999999997</v>
      </c>
      <c r="AF49" s="17">
        <v>-1357.83</v>
      </c>
      <c r="AG49" s="17">
        <v>0</v>
      </c>
      <c r="AH49" s="17">
        <v>0</v>
      </c>
      <c r="AI49" s="17">
        <v>70.38</v>
      </c>
      <c r="AJ49" s="17">
        <v>175.24</v>
      </c>
      <c r="AK49" s="17">
        <v>265.14</v>
      </c>
      <c r="AL49" s="17">
        <v>1934.62</v>
      </c>
      <c r="AM49" s="17">
        <v>1048.28</v>
      </c>
      <c r="AN49" s="17">
        <v>2100.77</v>
      </c>
      <c r="AO49" s="20">
        <v>-1041.3</v>
      </c>
      <c r="AP49" s="20">
        <v>-384.4500000000013</v>
      </c>
      <c r="AQ49" s="20">
        <v>-1576.8099999999959</v>
      </c>
      <c r="AR49" s="20">
        <v>-8130</v>
      </c>
      <c r="AS49" s="20">
        <v>0</v>
      </c>
      <c r="AT49" s="20">
        <v>0</v>
      </c>
      <c r="AU49" s="20">
        <v>433.20999999999992</v>
      </c>
      <c r="AV49" s="20">
        <v>1089.1599999999992</v>
      </c>
      <c r="AW49" s="20">
        <v>1664.1299999999969</v>
      </c>
      <c r="AX49" s="20">
        <v>12259.73</v>
      </c>
      <c r="AY49" s="20">
        <v>6710.17</v>
      </c>
      <c r="AZ49" s="20">
        <v>13580.800000000005</v>
      </c>
      <c r="BA49" s="17">
        <f t="shared" si="5"/>
        <v>19883.520000000004</v>
      </c>
      <c r="BB49" s="17">
        <f t="shared" si="6"/>
        <v>994.17999999999984</v>
      </c>
      <c r="BC49" s="17">
        <f t="shared" si="3"/>
        <v>3726.9400000000005</v>
      </c>
      <c r="BD49" s="17">
        <f t="shared" si="4"/>
        <v>24604.640000000003</v>
      </c>
    </row>
    <row r="50" spans="1:56" x14ac:dyDescent="0.25">
      <c r="A50" t="str">
        <f t="shared" si="7"/>
        <v>ENCR.BCHIMP</v>
      </c>
      <c r="B50" s="1" t="s">
        <v>86</v>
      </c>
      <c r="C50" s="1" t="s">
        <v>87</v>
      </c>
      <c r="D50" s="1" t="s">
        <v>21</v>
      </c>
      <c r="E50" s="17">
        <v>-551.54</v>
      </c>
      <c r="F50" s="17">
        <v>0</v>
      </c>
      <c r="G50" s="17">
        <v>0</v>
      </c>
      <c r="H50" s="17">
        <v>-21.77</v>
      </c>
      <c r="I50" s="17">
        <v>-953.58</v>
      </c>
      <c r="J50" s="17">
        <v>-101.46000000000001</v>
      </c>
      <c r="K50" s="17">
        <v>-53.120000000000005</v>
      </c>
      <c r="L50" s="17">
        <v>0</v>
      </c>
      <c r="M50" s="17">
        <v>0</v>
      </c>
      <c r="N50" s="17">
        <v>0</v>
      </c>
      <c r="O50" s="17">
        <v>0</v>
      </c>
      <c r="P50" s="17">
        <v>0</v>
      </c>
      <c r="Q50" s="20">
        <v>-27.58</v>
      </c>
      <c r="R50" s="20">
        <v>0</v>
      </c>
      <c r="S50" s="20">
        <v>0</v>
      </c>
      <c r="T50" s="20">
        <v>-1.0900000000000001</v>
      </c>
      <c r="U50" s="20">
        <v>-47.68</v>
      </c>
      <c r="V50" s="20">
        <v>-5.07</v>
      </c>
      <c r="W50" s="20">
        <v>-2.66</v>
      </c>
      <c r="X50" s="20">
        <v>0</v>
      </c>
      <c r="Y50" s="20">
        <v>0</v>
      </c>
      <c r="Z50" s="20">
        <v>0</v>
      </c>
      <c r="AA50" s="20">
        <v>0</v>
      </c>
      <c r="AB50" s="20">
        <v>0</v>
      </c>
      <c r="AC50" s="17">
        <v>-119.85</v>
      </c>
      <c r="AD50" s="17">
        <v>0</v>
      </c>
      <c r="AE50" s="17">
        <v>0</v>
      </c>
      <c r="AF50" s="17">
        <v>-4.58</v>
      </c>
      <c r="AG50" s="17">
        <v>-198.6</v>
      </c>
      <c r="AH50" s="17">
        <v>-20.89</v>
      </c>
      <c r="AI50" s="17">
        <v>-10.82</v>
      </c>
      <c r="AJ50" s="17">
        <v>0</v>
      </c>
      <c r="AK50" s="17">
        <v>0</v>
      </c>
      <c r="AL50" s="17">
        <v>0</v>
      </c>
      <c r="AM50" s="17">
        <v>0</v>
      </c>
      <c r="AN50" s="17">
        <v>0</v>
      </c>
      <c r="AO50" s="20">
        <v>-698.97</v>
      </c>
      <c r="AP50" s="20">
        <v>0</v>
      </c>
      <c r="AQ50" s="20">
        <v>0</v>
      </c>
      <c r="AR50" s="20">
        <v>-27.439999999999998</v>
      </c>
      <c r="AS50" s="20">
        <v>-1199.8599999999999</v>
      </c>
      <c r="AT50" s="20">
        <v>-127.42</v>
      </c>
      <c r="AU50" s="20">
        <v>-66.599999999999994</v>
      </c>
      <c r="AV50" s="20">
        <v>0</v>
      </c>
      <c r="AW50" s="20">
        <v>0</v>
      </c>
      <c r="AX50" s="20">
        <v>0</v>
      </c>
      <c r="AY50" s="20">
        <v>0</v>
      </c>
      <c r="AZ50" s="20">
        <v>0</v>
      </c>
      <c r="BA50" s="17">
        <f t="shared" si="5"/>
        <v>-1681.4699999999998</v>
      </c>
      <c r="BB50" s="17">
        <f t="shared" si="6"/>
        <v>-84.079999999999984</v>
      </c>
      <c r="BC50" s="17">
        <f t="shared" si="3"/>
        <v>-354.73999999999995</v>
      </c>
      <c r="BD50" s="17">
        <f t="shared" si="4"/>
        <v>-2120.29</v>
      </c>
    </row>
    <row r="51" spans="1:56" x14ac:dyDescent="0.25">
      <c r="A51" t="str">
        <f t="shared" si="7"/>
        <v>EEMI.BCHIMP</v>
      </c>
      <c r="B51" s="1" t="s">
        <v>89</v>
      </c>
      <c r="C51" s="1" t="s">
        <v>90</v>
      </c>
      <c r="D51" s="1" t="s">
        <v>21</v>
      </c>
      <c r="E51" s="17">
        <v>-42773.119999999995</v>
      </c>
      <c r="F51" s="17">
        <v>-13905.33</v>
      </c>
      <c r="G51" s="17">
        <v>-67905.820000000007</v>
      </c>
      <c r="H51" s="17">
        <v>-93336.12</v>
      </c>
      <c r="I51" s="17">
        <v>-19558.78</v>
      </c>
      <c r="J51" s="17">
        <v>-88518.36</v>
      </c>
      <c r="K51" s="17">
        <v>-48569.130000000005</v>
      </c>
      <c r="L51" s="17">
        <v>-28911.86</v>
      </c>
      <c r="M51" s="17">
        <v>-31802.52</v>
      </c>
      <c r="N51" s="17">
        <v>-23939.66</v>
      </c>
      <c r="O51" s="17">
        <v>-12203.6</v>
      </c>
      <c r="P51" s="17">
        <v>-32194.630000000005</v>
      </c>
      <c r="Q51" s="20">
        <v>-2138.66</v>
      </c>
      <c r="R51" s="20">
        <v>-695.27</v>
      </c>
      <c r="S51" s="20">
        <v>-3395.29</v>
      </c>
      <c r="T51" s="20">
        <v>-4666.8100000000004</v>
      </c>
      <c r="U51" s="20">
        <v>-977.94</v>
      </c>
      <c r="V51" s="20">
        <v>-4425.92</v>
      </c>
      <c r="W51" s="20">
        <v>-2428.46</v>
      </c>
      <c r="X51" s="20">
        <v>-1445.59</v>
      </c>
      <c r="Y51" s="20">
        <v>-1590.13</v>
      </c>
      <c r="Z51" s="20">
        <v>-1196.98</v>
      </c>
      <c r="AA51" s="20">
        <v>-610.17999999999995</v>
      </c>
      <c r="AB51" s="20">
        <v>-1609.73</v>
      </c>
      <c r="AC51" s="17">
        <v>-9294.91</v>
      </c>
      <c r="AD51" s="17">
        <v>-2989.25</v>
      </c>
      <c r="AE51" s="17">
        <v>-14454.57</v>
      </c>
      <c r="AF51" s="17">
        <v>-19649.71</v>
      </c>
      <c r="AG51" s="17">
        <v>-4073.43</v>
      </c>
      <c r="AH51" s="17">
        <v>-18228.63</v>
      </c>
      <c r="AI51" s="17">
        <v>-9892.08</v>
      </c>
      <c r="AJ51" s="17">
        <v>-5820.96</v>
      </c>
      <c r="AK51" s="17">
        <v>-6328.67</v>
      </c>
      <c r="AL51" s="17">
        <v>-4709.8599999999997</v>
      </c>
      <c r="AM51" s="17">
        <v>-2372.42</v>
      </c>
      <c r="AN51" s="17">
        <v>-6185.97</v>
      </c>
      <c r="AO51" s="20">
        <v>-54206.69</v>
      </c>
      <c r="AP51" s="20">
        <v>-17589.849999999999</v>
      </c>
      <c r="AQ51" s="20">
        <v>-85755.68</v>
      </c>
      <c r="AR51" s="20">
        <v>-117652.63999999998</v>
      </c>
      <c r="AS51" s="20">
        <v>-24610.149999999998</v>
      </c>
      <c r="AT51" s="20">
        <v>-111172.91</v>
      </c>
      <c r="AU51" s="20">
        <v>-60889.670000000006</v>
      </c>
      <c r="AV51" s="20">
        <v>-36178.410000000003</v>
      </c>
      <c r="AW51" s="20">
        <v>-39721.32</v>
      </c>
      <c r="AX51" s="20">
        <v>-29846.5</v>
      </c>
      <c r="AY51" s="20">
        <v>-15186.2</v>
      </c>
      <c r="AZ51" s="20">
        <v>-39990.330000000009</v>
      </c>
      <c r="BA51" s="17">
        <f t="shared" si="5"/>
        <v>-503618.93</v>
      </c>
      <c r="BB51" s="17">
        <f t="shared" si="6"/>
        <v>-25180.959999999999</v>
      </c>
      <c r="BC51" s="17">
        <f t="shared" si="3"/>
        <v>-104000.46</v>
      </c>
      <c r="BD51" s="17">
        <f t="shared" si="4"/>
        <v>-632800.34999999986</v>
      </c>
    </row>
    <row r="52" spans="1:56" x14ac:dyDescent="0.25">
      <c r="A52" t="str">
        <f t="shared" si="7"/>
        <v>ENCR.BCHEXP</v>
      </c>
      <c r="B52" s="1" t="s">
        <v>86</v>
      </c>
      <c r="C52" s="1" t="s">
        <v>94</v>
      </c>
      <c r="D52" s="1" t="s">
        <v>28</v>
      </c>
      <c r="E52" s="17">
        <v>57.710000000000022</v>
      </c>
      <c r="F52" s="17">
        <v>226.25000000000011</v>
      </c>
      <c r="G52" s="17">
        <v>100.77000000000012</v>
      </c>
      <c r="H52" s="17">
        <v>0</v>
      </c>
      <c r="I52" s="17">
        <v>-25.719999999999985</v>
      </c>
      <c r="J52" s="17">
        <v>-15.97999999999999</v>
      </c>
      <c r="K52" s="17">
        <v>-290.18000000000018</v>
      </c>
      <c r="L52" s="17">
        <v>-43.36</v>
      </c>
      <c r="M52" s="17">
        <v>-190.90999999999991</v>
      </c>
      <c r="N52" s="17">
        <v>718.74</v>
      </c>
      <c r="O52" s="17">
        <v>282.60000000000008</v>
      </c>
      <c r="P52" s="17">
        <v>445.47999999999996</v>
      </c>
      <c r="Q52" s="20">
        <v>2.89</v>
      </c>
      <c r="R52" s="20">
        <v>11.31</v>
      </c>
      <c r="S52" s="20">
        <v>5.04</v>
      </c>
      <c r="T52" s="20">
        <v>0</v>
      </c>
      <c r="U52" s="20">
        <v>-1.29</v>
      </c>
      <c r="V52" s="20">
        <v>-0.8</v>
      </c>
      <c r="W52" s="20">
        <v>-14.51</v>
      </c>
      <c r="X52" s="20">
        <v>-2.17</v>
      </c>
      <c r="Y52" s="20">
        <v>-9.5500000000000007</v>
      </c>
      <c r="Z52" s="20">
        <v>35.94</v>
      </c>
      <c r="AA52" s="20">
        <v>14.13</v>
      </c>
      <c r="AB52" s="20">
        <v>22.27</v>
      </c>
      <c r="AC52" s="17">
        <v>12.54</v>
      </c>
      <c r="AD52" s="17">
        <v>48.64</v>
      </c>
      <c r="AE52" s="17">
        <v>21.45</v>
      </c>
      <c r="AF52" s="17">
        <v>0</v>
      </c>
      <c r="AG52" s="17">
        <v>-5.36</v>
      </c>
      <c r="AH52" s="17">
        <v>-3.29</v>
      </c>
      <c r="AI52" s="17">
        <v>-59.1</v>
      </c>
      <c r="AJ52" s="17">
        <v>-8.73</v>
      </c>
      <c r="AK52" s="17">
        <v>-37.99</v>
      </c>
      <c r="AL52" s="17">
        <v>141.4</v>
      </c>
      <c r="AM52" s="17">
        <v>54.94</v>
      </c>
      <c r="AN52" s="17">
        <v>85.6</v>
      </c>
      <c r="AO52" s="20">
        <v>73.140000000000015</v>
      </c>
      <c r="AP52" s="20">
        <v>286.2000000000001</v>
      </c>
      <c r="AQ52" s="20">
        <v>127.26000000000013</v>
      </c>
      <c r="AR52" s="20">
        <v>0</v>
      </c>
      <c r="AS52" s="20">
        <v>-32.369999999999983</v>
      </c>
      <c r="AT52" s="20">
        <v>-20.06999999999999</v>
      </c>
      <c r="AU52" s="20">
        <v>-363.79000000000019</v>
      </c>
      <c r="AV52" s="20">
        <v>-54.260000000000005</v>
      </c>
      <c r="AW52" s="20">
        <v>-238.44999999999993</v>
      </c>
      <c r="AX52" s="20">
        <v>896.08</v>
      </c>
      <c r="AY52" s="20">
        <v>351.67000000000007</v>
      </c>
      <c r="AZ52" s="20">
        <v>553.34999999999991</v>
      </c>
      <c r="BA52" s="17">
        <f t="shared" si="5"/>
        <v>1265.4000000000003</v>
      </c>
      <c r="BB52" s="17">
        <f t="shared" si="6"/>
        <v>63.260000000000005</v>
      </c>
      <c r="BC52" s="17">
        <f t="shared" si="3"/>
        <v>250.1</v>
      </c>
      <c r="BD52" s="17">
        <f t="shared" si="4"/>
        <v>1578.7600000000002</v>
      </c>
    </row>
    <row r="53" spans="1:56" x14ac:dyDescent="0.25">
      <c r="A53" t="str">
        <f t="shared" si="7"/>
        <v>EPDA.ENC1</v>
      </c>
      <c r="B53" s="1" t="s">
        <v>229</v>
      </c>
      <c r="C53" s="1" t="s">
        <v>96</v>
      </c>
      <c r="D53" s="1" t="s">
        <v>96</v>
      </c>
      <c r="E53" s="17">
        <v>2551.369999999999</v>
      </c>
      <c r="F53" s="17">
        <v>87.970000000000141</v>
      </c>
      <c r="G53" s="17">
        <v>2569.6099999999965</v>
      </c>
      <c r="H53" s="17">
        <v>2838.590000000012</v>
      </c>
      <c r="I53" s="17">
        <v>2455.1500000000051</v>
      </c>
      <c r="J53" s="17">
        <v>1452.9600000000041</v>
      </c>
      <c r="K53" s="17">
        <v>-335.28000000000247</v>
      </c>
      <c r="L53" s="17">
        <v>-425.1899999999996</v>
      </c>
      <c r="M53" s="17">
        <v>-881.63999999999396</v>
      </c>
      <c r="N53" s="17">
        <v>3013.1400000000003</v>
      </c>
      <c r="O53" s="17">
        <v>819.80999999999881</v>
      </c>
      <c r="P53" s="17">
        <v>3435.1900000000028</v>
      </c>
      <c r="Q53" s="20">
        <v>127.57</v>
      </c>
      <c r="R53" s="20">
        <v>4.4000000000000004</v>
      </c>
      <c r="S53" s="20">
        <v>128.47999999999999</v>
      </c>
      <c r="T53" s="20">
        <v>141.93</v>
      </c>
      <c r="U53" s="20">
        <v>122.76</v>
      </c>
      <c r="V53" s="20">
        <v>72.650000000000006</v>
      </c>
      <c r="W53" s="20">
        <v>-16.760000000000002</v>
      </c>
      <c r="X53" s="20">
        <v>-21.26</v>
      </c>
      <c r="Y53" s="20">
        <v>-44.08</v>
      </c>
      <c r="Z53" s="20">
        <v>150.66</v>
      </c>
      <c r="AA53" s="20">
        <v>40.99</v>
      </c>
      <c r="AB53" s="20">
        <v>171.76</v>
      </c>
      <c r="AC53" s="17">
        <v>554.42999999999995</v>
      </c>
      <c r="AD53" s="17">
        <v>18.91</v>
      </c>
      <c r="AE53" s="17">
        <v>546.97</v>
      </c>
      <c r="AF53" s="17">
        <v>597.6</v>
      </c>
      <c r="AG53" s="17">
        <v>511.32</v>
      </c>
      <c r="AH53" s="17">
        <v>299.20999999999998</v>
      </c>
      <c r="AI53" s="17">
        <v>-68.290000000000006</v>
      </c>
      <c r="AJ53" s="17">
        <v>-85.61</v>
      </c>
      <c r="AK53" s="17">
        <v>-175.45</v>
      </c>
      <c r="AL53" s="17">
        <v>592.79999999999995</v>
      </c>
      <c r="AM53" s="17">
        <v>159.37</v>
      </c>
      <c r="AN53" s="17">
        <v>660.05</v>
      </c>
      <c r="AO53" s="20">
        <v>3233.369999999999</v>
      </c>
      <c r="AP53" s="20">
        <v>111.28000000000014</v>
      </c>
      <c r="AQ53" s="20">
        <v>3245.0599999999968</v>
      </c>
      <c r="AR53" s="20">
        <v>3578.1200000000117</v>
      </c>
      <c r="AS53" s="20">
        <v>3089.2300000000055</v>
      </c>
      <c r="AT53" s="20">
        <v>1824.8200000000043</v>
      </c>
      <c r="AU53" s="20">
        <v>-420.33000000000249</v>
      </c>
      <c r="AV53" s="20">
        <v>-532.0599999999996</v>
      </c>
      <c r="AW53" s="20">
        <v>-1101.1699999999939</v>
      </c>
      <c r="AX53" s="20">
        <v>3756.6000000000004</v>
      </c>
      <c r="AY53" s="20">
        <v>1020.1699999999988</v>
      </c>
      <c r="AZ53" s="20">
        <v>4267.0000000000027</v>
      </c>
      <c r="BA53" s="17">
        <f t="shared" si="5"/>
        <v>17581.680000000026</v>
      </c>
      <c r="BB53" s="17">
        <f t="shared" si="6"/>
        <v>879.09999999999991</v>
      </c>
      <c r="BC53" s="17">
        <f t="shared" si="3"/>
        <v>3611.3100000000004</v>
      </c>
      <c r="BD53" s="17">
        <f t="shared" si="4"/>
        <v>22072.090000000022</v>
      </c>
    </row>
    <row r="54" spans="1:56" x14ac:dyDescent="0.25">
      <c r="A54" t="str">
        <f t="shared" si="7"/>
        <v>EPDA.ENC2</v>
      </c>
      <c r="B54" s="1" t="s">
        <v>229</v>
      </c>
      <c r="C54" s="1" t="s">
        <v>55</v>
      </c>
      <c r="D54" s="1" t="s">
        <v>55</v>
      </c>
      <c r="E54" s="17">
        <v>6041.2400000000052</v>
      </c>
      <c r="F54" s="17">
        <v>370.90000000000072</v>
      </c>
      <c r="G54" s="17">
        <v>7525.5899999999929</v>
      </c>
      <c r="H54" s="17">
        <v>7775.3000000000284</v>
      </c>
      <c r="I54" s="17">
        <v>6942.9800000000305</v>
      </c>
      <c r="J54" s="17">
        <v>4162.3799999999919</v>
      </c>
      <c r="K54" s="17">
        <v>-511.78999999999951</v>
      </c>
      <c r="L54" s="17">
        <v>-358.849999999999</v>
      </c>
      <c r="M54" s="17">
        <v>-1546.7400000000052</v>
      </c>
      <c r="N54" s="17">
        <v>7134.6999999999971</v>
      </c>
      <c r="O54" s="17">
        <v>4203.3999999999969</v>
      </c>
      <c r="P54" s="17">
        <v>9690.239999999998</v>
      </c>
      <c r="Q54" s="20">
        <v>302.06</v>
      </c>
      <c r="R54" s="20">
        <v>18.55</v>
      </c>
      <c r="S54" s="20">
        <v>376.28</v>
      </c>
      <c r="T54" s="20">
        <v>388.77</v>
      </c>
      <c r="U54" s="20">
        <v>347.15</v>
      </c>
      <c r="V54" s="20">
        <v>208.12</v>
      </c>
      <c r="W54" s="20">
        <v>-25.59</v>
      </c>
      <c r="X54" s="20">
        <v>-17.940000000000001</v>
      </c>
      <c r="Y54" s="20">
        <v>-77.34</v>
      </c>
      <c r="Z54" s="20">
        <v>356.74</v>
      </c>
      <c r="AA54" s="20">
        <v>210.17</v>
      </c>
      <c r="AB54" s="20">
        <v>484.51</v>
      </c>
      <c r="AC54" s="17">
        <v>1312.8</v>
      </c>
      <c r="AD54" s="17">
        <v>79.73</v>
      </c>
      <c r="AE54" s="17">
        <v>1601.91</v>
      </c>
      <c r="AF54" s="17">
        <v>1636.91</v>
      </c>
      <c r="AG54" s="17">
        <v>1445.99</v>
      </c>
      <c r="AH54" s="17">
        <v>857.16</v>
      </c>
      <c r="AI54" s="17">
        <v>-104.24</v>
      </c>
      <c r="AJ54" s="17">
        <v>-72.25</v>
      </c>
      <c r="AK54" s="17">
        <v>-307.8</v>
      </c>
      <c r="AL54" s="17">
        <v>1403.67</v>
      </c>
      <c r="AM54" s="17">
        <v>817.15</v>
      </c>
      <c r="AN54" s="17">
        <v>1861.91</v>
      </c>
      <c r="AO54" s="20">
        <v>7656.1000000000058</v>
      </c>
      <c r="AP54" s="20">
        <v>469.18000000000075</v>
      </c>
      <c r="AQ54" s="20">
        <v>9503.7799999999934</v>
      </c>
      <c r="AR54" s="20">
        <v>9800.9800000000287</v>
      </c>
      <c r="AS54" s="20">
        <v>8736.1200000000299</v>
      </c>
      <c r="AT54" s="20">
        <v>5227.6599999999917</v>
      </c>
      <c r="AU54" s="20">
        <v>-641.61999999999955</v>
      </c>
      <c r="AV54" s="20">
        <v>-449.039999999999</v>
      </c>
      <c r="AW54" s="20">
        <v>-1931.8800000000051</v>
      </c>
      <c r="AX54" s="20">
        <v>8895.1099999999969</v>
      </c>
      <c r="AY54" s="20">
        <v>5230.7199999999966</v>
      </c>
      <c r="AZ54" s="20">
        <v>12036.659999999998</v>
      </c>
      <c r="BA54" s="17">
        <f t="shared" si="5"/>
        <v>51429.350000000035</v>
      </c>
      <c r="BB54" s="17">
        <f t="shared" si="6"/>
        <v>2571.4799999999996</v>
      </c>
      <c r="BC54" s="17">
        <f t="shared" si="3"/>
        <v>10532.94</v>
      </c>
      <c r="BD54" s="17">
        <f t="shared" si="4"/>
        <v>64533.770000000019</v>
      </c>
    </row>
    <row r="55" spans="1:56" x14ac:dyDescent="0.25">
      <c r="A55" t="str">
        <f t="shared" si="7"/>
        <v>EPDA.ENC3</v>
      </c>
      <c r="B55" s="1" t="s">
        <v>229</v>
      </c>
      <c r="C55" s="1" t="s">
        <v>97</v>
      </c>
      <c r="D55" s="1" t="s">
        <v>97</v>
      </c>
      <c r="E55" s="17">
        <v>2976.3900000000049</v>
      </c>
      <c r="F55" s="17">
        <v>659.35999999999933</v>
      </c>
      <c r="G55" s="17">
        <v>3933.4000000000087</v>
      </c>
      <c r="H55" s="17">
        <v>-2453.9600000000319</v>
      </c>
      <c r="I55" s="17">
        <v>-2116.5800000000036</v>
      </c>
      <c r="J55" s="17">
        <v>-873.75000000001091</v>
      </c>
      <c r="K55" s="17">
        <v>-2380.4100000000017</v>
      </c>
      <c r="L55" s="17">
        <v>-2578.5500000000011</v>
      </c>
      <c r="M55" s="17">
        <v>-5378.9699999999884</v>
      </c>
      <c r="N55" s="17">
        <v>7518.0599999999968</v>
      </c>
      <c r="O55" s="17">
        <v>1865.4400000000005</v>
      </c>
      <c r="P55" s="17">
        <v>6730.3999999999987</v>
      </c>
      <c r="Q55" s="20">
        <v>148.82</v>
      </c>
      <c r="R55" s="20">
        <v>32.97</v>
      </c>
      <c r="S55" s="20">
        <v>196.67</v>
      </c>
      <c r="T55" s="20">
        <v>-122.7</v>
      </c>
      <c r="U55" s="20">
        <v>-105.83</v>
      </c>
      <c r="V55" s="20">
        <v>-43.69</v>
      </c>
      <c r="W55" s="20">
        <v>-119.02</v>
      </c>
      <c r="X55" s="20">
        <v>-128.93</v>
      </c>
      <c r="Y55" s="20">
        <v>-268.95</v>
      </c>
      <c r="Z55" s="20">
        <v>375.9</v>
      </c>
      <c r="AA55" s="20">
        <v>93.27</v>
      </c>
      <c r="AB55" s="20">
        <v>336.52</v>
      </c>
      <c r="AC55" s="17">
        <v>646.79</v>
      </c>
      <c r="AD55" s="17">
        <v>141.74</v>
      </c>
      <c r="AE55" s="17">
        <v>837.27</v>
      </c>
      <c r="AF55" s="17">
        <v>-516.62</v>
      </c>
      <c r="AG55" s="17">
        <v>-440.81</v>
      </c>
      <c r="AH55" s="17">
        <v>-179.93</v>
      </c>
      <c r="AI55" s="17">
        <v>-484.82</v>
      </c>
      <c r="AJ55" s="17">
        <v>-519.15</v>
      </c>
      <c r="AK55" s="17">
        <v>-1070.4100000000001</v>
      </c>
      <c r="AL55" s="17">
        <v>1479.09</v>
      </c>
      <c r="AM55" s="17">
        <v>362.65</v>
      </c>
      <c r="AN55" s="17">
        <v>1293.2</v>
      </c>
      <c r="AO55" s="20">
        <v>3772.000000000005</v>
      </c>
      <c r="AP55" s="20">
        <v>834.06999999999937</v>
      </c>
      <c r="AQ55" s="20">
        <v>4967.3400000000092</v>
      </c>
      <c r="AR55" s="20">
        <v>-3093.2800000000316</v>
      </c>
      <c r="AS55" s="20">
        <v>-2663.2200000000034</v>
      </c>
      <c r="AT55" s="20">
        <v>-1097.370000000011</v>
      </c>
      <c r="AU55" s="20">
        <v>-2984.2500000000018</v>
      </c>
      <c r="AV55" s="20">
        <v>-3226.630000000001</v>
      </c>
      <c r="AW55" s="20">
        <v>-6718.3299999999881</v>
      </c>
      <c r="AX55" s="20">
        <v>9373.0499999999956</v>
      </c>
      <c r="AY55" s="20">
        <v>2321.3600000000006</v>
      </c>
      <c r="AZ55" s="20">
        <v>8360.119999999999</v>
      </c>
      <c r="BA55" s="17">
        <f t="shared" si="5"/>
        <v>7900.8299999999708</v>
      </c>
      <c r="BB55" s="17">
        <f t="shared" si="6"/>
        <v>395.03</v>
      </c>
      <c r="BC55" s="17">
        <f t="shared" si="3"/>
        <v>1549</v>
      </c>
      <c r="BD55" s="17">
        <f t="shared" si="4"/>
        <v>9844.8599999999715</v>
      </c>
    </row>
    <row r="56" spans="1:56" x14ac:dyDescent="0.25">
      <c r="A56" t="str">
        <f t="shared" si="7"/>
        <v>TCES.BCHIMP</v>
      </c>
      <c r="B56" s="1" t="s">
        <v>98</v>
      </c>
      <c r="C56" s="1" t="s">
        <v>99</v>
      </c>
      <c r="D56" s="1" t="s">
        <v>21</v>
      </c>
      <c r="E56" s="17">
        <v>-48366.17</v>
      </c>
      <c r="F56" s="17">
        <v>-5730.7</v>
      </c>
      <c r="G56" s="17">
        <v>-111564.45</v>
      </c>
      <c r="H56" s="17">
        <v>-152776.97999999998</v>
      </c>
      <c r="I56" s="17">
        <v>-14628.2</v>
      </c>
      <c r="J56" s="17">
        <v>-101773.47</v>
      </c>
      <c r="K56" s="17">
        <v>-37106.29</v>
      </c>
      <c r="L56" s="17">
        <v>-20420.21</v>
      </c>
      <c r="M56" s="17">
        <v>-24890.55</v>
      </c>
      <c r="N56" s="17">
        <v>-10859.949999999999</v>
      </c>
      <c r="O56" s="17">
        <v>-2500.4000000000005</v>
      </c>
      <c r="P56" s="17">
        <v>-18439.339999999997</v>
      </c>
      <c r="Q56" s="20">
        <v>-2418.31</v>
      </c>
      <c r="R56" s="20">
        <v>-286.54000000000002</v>
      </c>
      <c r="S56" s="20">
        <v>-5578.22</v>
      </c>
      <c r="T56" s="20">
        <v>-7638.85</v>
      </c>
      <c r="U56" s="20">
        <v>-731.41</v>
      </c>
      <c r="V56" s="20">
        <v>-5088.67</v>
      </c>
      <c r="W56" s="20">
        <v>-1855.31</v>
      </c>
      <c r="X56" s="20">
        <v>-1021.01</v>
      </c>
      <c r="Y56" s="20">
        <v>-1244.53</v>
      </c>
      <c r="Z56" s="20">
        <v>-543</v>
      </c>
      <c r="AA56" s="20">
        <v>-125.02</v>
      </c>
      <c r="AB56" s="20">
        <v>-921.97</v>
      </c>
      <c r="AC56" s="17">
        <v>-10510.32</v>
      </c>
      <c r="AD56" s="17">
        <v>-1231.94</v>
      </c>
      <c r="AE56" s="17">
        <v>-23747.83</v>
      </c>
      <c r="AF56" s="17">
        <v>-32163.58</v>
      </c>
      <c r="AG56" s="17">
        <v>-3046.56</v>
      </c>
      <c r="AH56" s="17">
        <v>-20958.259999999998</v>
      </c>
      <c r="AI56" s="17">
        <v>-7557.44</v>
      </c>
      <c r="AJ56" s="17">
        <v>-4111.29</v>
      </c>
      <c r="AK56" s="17">
        <v>-4953.1899999999996</v>
      </c>
      <c r="AL56" s="17">
        <v>-2136.5700000000002</v>
      </c>
      <c r="AM56" s="17">
        <v>-486.09</v>
      </c>
      <c r="AN56" s="17">
        <v>-3542.99</v>
      </c>
      <c r="AO56" s="20">
        <v>-61294.799999999996</v>
      </c>
      <c r="AP56" s="20">
        <v>-7249.18</v>
      </c>
      <c r="AQ56" s="20">
        <v>-140890.5</v>
      </c>
      <c r="AR56" s="20">
        <v>-192579.40999999997</v>
      </c>
      <c r="AS56" s="20">
        <v>-18406.170000000002</v>
      </c>
      <c r="AT56" s="20">
        <v>-127820.4</v>
      </c>
      <c r="AU56" s="20">
        <v>-46519.040000000001</v>
      </c>
      <c r="AV56" s="20">
        <v>-25552.51</v>
      </c>
      <c r="AW56" s="20">
        <v>-31088.269999999997</v>
      </c>
      <c r="AX56" s="20">
        <v>-13539.519999999999</v>
      </c>
      <c r="AY56" s="20">
        <v>-3111.5100000000007</v>
      </c>
      <c r="AZ56" s="20">
        <v>-22904.299999999996</v>
      </c>
      <c r="BA56" s="17">
        <f t="shared" si="5"/>
        <v>-549056.71</v>
      </c>
      <c r="BB56" s="17">
        <f t="shared" si="6"/>
        <v>-27452.84</v>
      </c>
      <c r="BC56" s="17">
        <f t="shared" si="3"/>
        <v>-114446.06000000001</v>
      </c>
      <c r="BD56" s="17">
        <f t="shared" si="4"/>
        <v>-690955.6100000001</v>
      </c>
    </row>
    <row r="57" spans="1:56" x14ac:dyDescent="0.25">
      <c r="A57" t="str">
        <f t="shared" si="7"/>
        <v>TCES.BCHEXP</v>
      </c>
      <c r="B57" s="1" t="s">
        <v>98</v>
      </c>
      <c r="C57" s="1" t="s">
        <v>100</v>
      </c>
      <c r="D57" s="1" t="s">
        <v>28</v>
      </c>
      <c r="E57" s="17">
        <v>0</v>
      </c>
      <c r="F57" s="17">
        <v>0</v>
      </c>
      <c r="G57" s="17">
        <v>0</v>
      </c>
      <c r="H57" s="17">
        <v>-1.0500000000000003</v>
      </c>
      <c r="I57" s="17">
        <v>0</v>
      </c>
      <c r="J57" s="17">
        <v>0</v>
      </c>
      <c r="K57" s="17">
        <v>-47.180000000000021</v>
      </c>
      <c r="L57" s="17">
        <v>0</v>
      </c>
      <c r="M57" s="17">
        <v>-7.6799999999999962</v>
      </c>
      <c r="N57" s="17">
        <v>168.68999999999994</v>
      </c>
      <c r="O57" s="17">
        <v>484.10999999999996</v>
      </c>
      <c r="P57" s="17">
        <v>568.11000000000013</v>
      </c>
      <c r="Q57" s="20">
        <v>0</v>
      </c>
      <c r="R57" s="20">
        <v>0</v>
      </c>
      <c r="S57" s="20">
        <v>0</v>
      </c>
      <c r="T57" s="20">
        <v>-0.05</v>
      </c>
      <c r="U57" s="20">
        <v>0</v>
      </c>
      <c r="V57" s="20">
        <v>0</v>
      </c>
      <c r="W57" s="20">
        <v>-2.36</v>
      </c>
      <c r="X57" s="20">
        <v>0</v>
      </c>
      <c r="Y57" s="20">
        <v>-0.38</v>
      </c>
      <c r="Z57" s="20">
        <v>8.43</v>
      </c>
      <c r="AA57" s="20">
        <v>24.21</v>
      </c>
      <c r="AB57" s="20">
        <v>28.41</v>
      </c>
      <c r="AC57" s="17">
        <v>0</v>
      </c>
      <c r="AD57" s="17">
        <v>0</v>
      </c>
      <c r="AE57" s="17">
        <v>0</v>
      </c>
      <c r="AF57" s="17">
        <v>-0.22</v>
      </c>
      <c r="AG57" s="17">
        <v>0</v>
      </c>
      <c r="AH57" s="17">
        <v>0</v>
      </c>
      <c r="AI57" s="17">
        <v>-9.61</v>
      </c>
      <c r="AJ57" s="17">
        <v>0</v>
      </c>
      <c r="AK57" s="17">
        <v>-1.53</v>
      </c>
      <c r="AL57" s="17">
        <v>33.19</v>
      </c>
      <c r="AM57" s="17">
        <v>94.11</v>
      </c>
      <c r="AN57" s="17">
        <v>109.16</v>
      </c>
      <c r="AO57" s="20">
        <v>0</v>
      </c>
      <c r="AP57" s="20">
        <v>0</v>
      </c>
      <c r="AQ57" s="20">
        <v>0</v>
      </c>
      <c r="AR57" s="20">
        <v>-1.3200000000000003</v>
      </c>
      <c r="AS57" s="20">
        <v>0</v>
      </c>
      <c r="AT57" s="20">
        <v>0</v>
      </c>
      <c r="AU57" s="20">
        <v>-59.15000000000002</v>
      </c>
      <c r="AV57" s="20">
        <v>0</v>
      </c>
      <c r="AW57" s="20">
        <v>-9.5899999999999963</v>
      </c>
      <c r="AX57" s="20">
        <v>210.30999999999995</v>
      </c>
      <c r="AY57" s="20">
        <v>602.42999999999995</v>
      </c>
      <c r="AZ57" s="20">
        <v>705.68000000000006</v>
      </c>
      <c r="BA57" s="17">
        <f t="shared" si="5"/>
        <v>1165</v>
      </c>
      <c r="BB57" s="17">
        <f t="shared" si="6"/>
        <v>58.260000000000005</v>
      </c>
      <c r="BC57" s="17">
        <f t="shared" si="3"/>
        <v>225.1</v>
      </c>
      <c r="BD57" s="17">
        <f t="shared" si="4"/>
        <v>1448.36</v>
      </c>
    </row>
    <row r="58" spans="1:56" x14ac:dyDescent="0.25">
      <c r="A58" t="str">
        <f t="shared" si="7"/>
        <v>PWX.FNG1</v>
      </c>
      <c r="B58" s="1" t="s">
        <v>101</v>
      </c>
      <c r="C58" s="1" t="s">
        <v>102</v>
      </c>
      <c r="D58" s="1" t="s">
        <v>102</v>
      </c>
      <c r="E58" s="17">
        <v>-19297.039999999997</v>
      </c>
      <c r="F58" s="17">
        <v>-2522.19</v>
      </c>
      <c r="G58" s="17">
        <v>-80738.8</v>
      </c>
      <c r="H58" s="17">
        <v>-26309.489999999998</v>
      </c>
      <c r="I58" s="17">
        <v>-45693.46</v>
      </c>
      <c r="J58" s="17">
        <v>-75625.279999999999</v>
      </c>
      <c r="K58" s="17">
        <v>-27416.010000000002</v>
      </c>
      <c r="L58" s="17">
        <v>-55700.349999999991</v>
      </c>
      <c r="M58" s="17">
        <v>-75272.91</v>
      </c>
      <c r="N58" s="17">
        <v>-7095.72</v>
      </c>
      <c r="O58" s="17">
        <v>-531.7399999999999</v>
      </c>
      <c r="P58" s="17">
        <v>-4739.95</v>
      </c>
      <c r="Q58" s="20">
        <v>-964.85</v>
      </c>
      <c r="R58" s="20">
        <v>-126.11</v>
      </c>
      <c r="S58" s="20">
        <v>-4036.94</v>
      </c>
      <c r="T58" s="20">
        <v>-1315.47</v>
      </c>
      <c r="U58" s="20">
        <v>-2284.67</v>
      </c>
      <c r="V58" s="20">
        <v>-3781.26</v>
      </c>
      <c r="W58" s="20">
        <v>-1370.8</v>
      </c>
      <c r="X58" s="20">
        <v>-2785.02</v>
      </c>
      <c r="Y58" s="20">
        <v>-3763.65</v>
      </c>
      <c r="Z58" s="20">
        <v>-354.79</v>
      </c>
      <c r="AA58" s="20">
        <v>-26.59</v>
      </c>
      <c r="AB58" s="20">
        <v>-237</v>
      </c>
      <c r="AC58" s="17">
        <v>-4193.3900000000003</v>
      </c>
      <c r="AD58" s="17">
        <v>-542.20000000000005</v>
      </c>
      <c r="AE58" s="17">
        <v>-17186.22</v>
      </c>
      <c r="AF58" s="17">
        <v>-5538.84</v>
      </c>
      <c r="AG58" s="17">
        <v>-9516.4</v>
      </c>
      <c r="AH58" s="17">
        <v>-15573.55</v>
      </c>
      <c r="AI58" s="17">
        <v>-5583.82</v>
      </c>
      <c r="AJ58" s="17">
        <v>-11214.41</v>
      </c>
      <c r="AK58" s="17">
        <v>-14979.23</v>
      </c>
      <c r="AL58" s="17">
        <v>-1396</v>
      </c>
      <c r="AM58" s="17">
        <v>-103.37</v>
      </c>
      <c r="AN58" s="17">
        <v>-910.75</v>
      </c>
      <c r="AO58" s="20">
        <v>-24455.279999999995</v>
      </c>
      <c r="AP58" s="20">
        <v>-3190.5</v>
      </c>
      <c r="AQ58" s="20">
        <v>-101961.96</v>
      </c>
      <c r="AR58" s="20">
        <v>-33163.800000000003</v>
      </c>
      <c r="AS58" s="20">
        <v>-57494.53</v>
      </c>
      <c r="AT58" s="20">
        <v>-94980.09</v>
      </c>
      <c r="AU58" s="20">
        <v>-34370.630000000005</v>
      </c>
      <c r="AV58" s="20">
        <v>-69699.779999999984</v>
      </c>
      <c r="AW58" s="20">
        <v>-94015.79</v>
      </c>
      <c r="AX58" s="20">
        <v>-8846.51</v>
      </c>
      <c r="AY58" s="20">
        <v>-661.69999999999993</v>
      </c>
      <c r="AZ58" s="20">
        <v>-5887.7</v>
      </c>
      <c r="BA58" s="17">
        <f t="shared" si="5"/>
        <v>-420942.93999999989</v>
      </c>
      <c r="BB58" s="17">
        <f t="shared" si="6"/>
        <v>-21047.15</v>
      </c>
      <c r="BC58" s="17">
        <f t="shared" si="3"/>
        <v>-86738.18</v>
      </c>
      <c r="BD58" s="17">
        <f t="shared" si="4"/>
        <v>-528728.27</v>
      </c>
    </row>
    <row r="59" spans="1:56" x14ac:dyDescent="0.25">
      <c r="A59" t="str">
        <f t="shared" si="7"/>
        <v>TAU.GHO</v>
      </c>
      <c r="B59" s="1" t="s">
        <v>31</v>
      </c>
      <c r="C59" s="1" t="s">
        <v>103</v>
      </c>
      <c r="D59" s="1" t="s">
        <v>103</v>
      </c>
      <c r="E59" s="17">
        <v>-14259.3</v>
      </c>
      <c r="F59" s="17">
        <v>-6842.0899999999992</v>
      </c>
      <c r="G59" s="17">
        <v>-29083.71</v>
      </c>
      <c r="H59" s="17">
        <v>-42530.559999999998</v>
      </c>
      <c r="I59" s="17">
        <v>-47988.86</v>
      </c>
      <c r="J59" s="17">
        <v>-77166.76999999999</v>
      </c>
      <c r="K59" s="17">
        <v>-44293.930000000008</v>
      </c>
      <c r="L59" s="17">
        <v>-47573.23</v>
      </c>
      <c r="M59" s="17">
        <v>-56491.82</v>
      </c>
      <c r="N59" s="17">
        <v>-8653.130000000001</v>
      </c>
      <c r="O59" s="17">
        <v>-6303.0399999999991</v>
      </c>
      <c r="P59" s="17">
        <v>-16052.98</v>
      </c>
      <c r="Q59" s="20">
        <v>-712.97</v>
      </c>
      <c r="R59" s="20">
        <v>-342.1</v>
      </c>
      <c r="S59" s="20">
        <v>-1454.19</v>
      </c>
      <c r="T59" s="20">
        <v>-2126.5300000000002</v>
      </c>
      <c r="U59" s="20">
        <v>-2399.44</v>
      </c>
      <c r="V59" s="20">
        <v>-3858.34</v>
      </c>
      <c r="W59" s="20">
        <v>-2214.6999999999998</v>
      </c>
      <c r="X59" s="20">
        <v>-2378.66</v>
      </c>
      <c r="Y59" s="20">
        <v>-2824.59</v>
      </c>
      <c r="Z59" s="20">
        <v>-432.66</v>
      </c>
      <c r="AA59" s="20">
        <v>-315.14999999999998</v>
      </c>
      <c r="AB59" s="20">
        <v>-802.65</v>
      </c>
      <c r="AC59" s="17">
        <v>-3098.65</v>
      </c>
      <c r="AD59" s="17">
        <v>-1470.85</v>
      </c>
      <c r="AE59" s="17">
        <v>-6190.82</v>
      </c>
      <c r="AF59" s="17">
        <v>-8953.7999999999993</v>
      </c>
      <c r="AG59" s="17">
        <v>-9994.4500000000007</v>
      </c>
      <c r="AH59" s="17">
        <v>-15890.99</v>
      </c>
      <c r="AI59" s="17">
        <v>-9021.35</v>
      </c>
      <c r="AJ59" s="17">
        <v>-9578.14</v>
      </c>
      <c r="AK59" s="17">
        <v>-11241.81</v>
      </c>
      <c r="AL59" s="17">
        <v>-1702.41</v>
      </c>
      <c r="AM59" s="17">
        <v>-1225.33</v>
      </c>
      <c r="AN59" s="17">
        <v>-3084.46</v>
      </c>
      <c r="AO59" s="20">
        <v>-18070.919999999998</v>
      </c>
      <c r="AP59" s="20">
        <v>-8655.0399999999991</v>
      </c>
      <c r="AQ59" s="20">
        <v>-36728.720000000001</v>
      </c>
      <c r="AR59" s="20">
        <v>-53610.89</v>
      </c>
      <c r="AS59" s="20">
        <v>-60382.75</v>
      </c>
      <c r="AT59" s="20">
        <v>-96916.099999999991</v>
      </c>
      <c r="AU59" s="20">
        <v>-55529.98</v>
      </c>
      <c r="AV59" s="20">
        <v>-59530.03</v>
      </c>
      <c r="AW59" s="20">
        <v>-70558.22</v>
      </c>
      <c r="AX59" s="20">
        <v>-10788.2</v>
      </c>
      <c r="AY59" s="20">
        <v>-7843.5199999999986</v>
      </c>
      <c r="AZ59" s="20">
        <v>-19940.09</v>
      </c>
      <c r="BA59" s="17">
        <f t="shared" si="5"/>
        <v>-397239.42</v>
      </c>
      <c r="BB59" s="17">
        <f t="shared" si="6"/>
        <v>-19861.980000000003</v>
      </c>
      <c r="BC59" s="17">
        <f t="shared" si="3"/>
        <v>-81453.060000000012</v>
      </c>
      <c r="BD59" s="17">
        <f t="shared" si="4"/>
        <v>-498554.45999999996</v>
      </c>
    </row>
    <row r="60" spans="1:56" x14ac:dyDescent="0.25">
      <c r="A60" t="str">
        <f t="shared" si="7"/>
        <v>CPW.GN1</v>
      </c>
      <c r="B60" s="1" t="s">
        <v>104</v>
      </c>
      <c r="C60" s="1" t="s">
        <v>105</v>
      </c>
      <c r="D60" s="1" t="s">
        <v>105</v>
      </c>
      <c r="E60" s="17">
        <v>94323.120000000054</v>
      </c>
      <c r="F60" s="17">
        <v>68519.030000000013</v>
      </c>
      <c r="G60" s="17">
        <v>279409.62999999989</v>
      </c>
      <c r="H60" s="17">
        <v>58358.51999999999</v>
      </c>
      <c r="I60" s="17">
        <v>26604.589999999989</v>
      </c>
      <c r="J60" s="17">
        <v>87220.179999999935</v>
      </c>
      <c r="K60" s="17">
        <v>72476.56999999992</v>
      </c>
      <c r="L60" s="17">
        <v>136543.08000000016</v>
      </c>
      <c r="M60" s="17">
        <v>175147.43000000005</v>
      </c>
      <c r="N60" s="17">
        <v>231012.13000000012</v>
      </c>
      <c r="O60" s="17">
        <v>99217.4</v>
      </c>
      <c r="P60" s="17">
        <v>190737.25999999992</v>
      </c>
      <c r="Q60" s="20">
        <v>4716.16</v>
      </c>
      <c r="R60" s="20">
        <v>3425.95</v>
      </c>
      <c r="S60" s="20">
        <v>13970.48</v>
      </c>
      <c r="T60" s="20">
        <v>2917.93</v>
      </c>
      <c r="U60" s="20">
        <v>1330.23</v>
      </c>
      <c r="V60" s="20">
        <v>4361.01</v>
      </c>
      <c r="W60" s="20">
        <v>3623.83</v>
      </c>
      <c r="X60" s="20">
        <v>6827.15</v>
      </c>
      <c r="Y60" s="20">
        <v>8757.3700000000008</v>
      </c>
      <c r="Z60" s="20">
        <v>11550.61</v>
      </c>
      <c r="AA60" s="20">
        <v>4960.87</v>
      </c>
      <c r="AB60" s="20">
        <v>9536.86</v>
      </c>
      <c r="AC60" s="17">
        <v>20497.09</v>
      </c>
      <c r="AD60" s="17">
        <v>14729.64</v>
      </c>
      <c r="AE60" s="17">
        <v>59475.68</v>
      </c>
      <c r="AF60" s="17">
        <v>12286.01</v>
      </c>
      <c r="AG60" s="17">
        <v>5540.83</v>
      </c>
      <c r="AH60" s="17">
        <v>17961.29</v>
      </c>
      <c r="AI60" s="17">
        <v>14761.32</v>
      </c>
      <c r="AJ60" s="17">
        <v>27490.84</v>
      </c>
      <c r="AK60" s="17">
        <v>34854.160000000003</v>
      </c>
      <c r="AL60" s="17">
        <v>45449.02</v>
      </c>
      <c r="AM60" s="17">
        <v>19288.169999999998</v>
      </c>
      <c r="AN60" s="17">
        <v>36648.79</v>
      </c>
      <c r="AO60" s="20">
        <v>119536.37000000005</v>
      </c>
      <c r="AP60" s="20">
        <v>86674.62000000001</v>
      </c>
      <c r="AQ60" s="20">
        <v>352855.78999999986</v>
      </c>
      <c r="AR60" s="20">
        <v>73562.459999999992</v>
      </c>
      <c r="AS60" s="20">
        <v>33475.649999999987</v>
      </c>
      <c r="AT60" s="20">
        <v>109542.47999999992</v>
      </c>
      <c r="AU60" s="20">
        <v>90861.719999999914</v>
      </c>
      <c r="AV60" s="20">
        <v>170861.07000000015</v>
      </c>
      <c r="AW60" s="20">
        <v>218758.96000000005</v>
      </c>
      <c r="AX60" s="20">
        <v>288011.76000000013</v>
      </c>
      <c r="AY60" s="20">
        <v>123466.43999999999</v>
      </c>
      <c r="AZ60" s="20">
        <v>236922.90999999995</v>
      </c>
      <c r="BA60" s="17">
        <f t="shared" si="5"/>
        <v>1519568.9400000002</v>
      </c>
      <c r="BB60" s="17">
        <f t="shared" si="6"/>
        <v>75978.450000000012</v>
      </c>
      <c r="BC60" s="17">
        <f t="shared" si="3"/>
        <v>308982.83999999997</v>
      </c>
      <c r="BD60" s="17">
        <f t="shared" si="4"/>
        <v>1904530.2300000002</v>
      </c>
    </row>
    <row r="61" spans="1:56" x14ac:dyDescent="0.25">
      <c r="A61" t="str">
        <f t="shared" si="7"/>
        <v>CPW.GN2</v>
      </c>
      <c r="B61" s="1" t="s">
        <v>104</v>
      </c>
      <c r="C61" s="1" t="s">
        <v>106</v>
      </c>
      <c r="D61" s="1" t="s">
        <v>106</v>
      </c>
      <c r="E61" s="17">
        <v>115321.70000000008</v>
      </c>
      <c r="F61" s="17">
        <v>53472.54</v>
      </c>
      <c r="G61" s="17">
        <v>237338.85000000006</v>
      </c>
      <c r="H61" s="17">
        <v>215049.23999999993</v>
      </c>
      <c r="I61" s="17">
        <v>182844.08000000022</v>
      </c>
      <c r="J61" s="17">
        <v>98959.409999999989</v>
      </c>
      <c r="K61" s="17">
        <v>65025.770000000099</v>
      </c>
      <c r="L61" s="17">
        <v>102957.05999999992</v>
      </c>
      <c r="M61" s="17">
        <v>131715.55999999994</v>
      </c>
      <c r="N61" s="17">
        <v>137800.80999999997</v>
      </c>
      <c r="O61" s="17">
        <v>85277.799999999974</v>
      </c>
      <c r="P61" s="17">
        <v>168360.97000000003</v>
      </c>
      <c r="Q61" s="20">
        <v>5766.09</v>
      </c>
      <c r="R61" s="20">
        <v>2673.63</v>
      </c>
      <c r="S61" s="20">
        <v>11866.94</v>
      </c>
      <c r="T61" s="20">
        <v>10752.46</v>
      </c>
      <c r="U61" s="20">
        <v>9142.2000000000007</v>
      </c>
      <c r="V61" s="20">
        <v>4947.97</v>
      </c>
      <c r="W61" s="20">
        <v>3251.29</v>
      </c>
      <c r="X61" s="20">
        <v>5147.8500000000004</v>
      </c>
      <c r="Y61" s="20">
        <v>6585.78</v>
      </c>
      <c r="Z61" s="20">
        <v>6890.04</v>
      </c>
      <c r="AA61" s="20">
        <v>4263.8900000000003</v>
      </c>
      <c r="AB61" s="20">
        <v>8418.0499999999993</v>
      </c>
      <c r="AC61" s="17">
        <v>25060.23</v>
      </c>
      <c r="AD61" s="17">
        <v>11495.08</v>
      </c>
      <c r="AE61" s="17">
        <v>50520.41</v>
      </c>
      <c r="AF61" s="17">
        <v>45273.53</v>
      </c>
      <c r="AG61" s="17">
        <v>38080.22</v>
      </c>
      <c r="AH61" s="17">
        <v>20378.759999999998</v>
      </c>
      <c r="AI61" s="17">
        <v>13243.81</v>
      </c>
      <c r="AJ61" s="17">
        <v>20728.82</v>
      </c>
      <c r="AK61" s="17">
        <v>26211.26</v>
      </c>
      <c r="AL61" s="17">
        <v>27110.75</v>
      </c>
      <c r="AM61" s="17">
        <v>16578.27</v>
      </c>
      <c r="AN61" s="17">
        <v>32349.35</v>
      </c>
      <c r="AO61" s="20">
        <v>146148.02000000008</v>
      </c>
      <c r="AP61" s="20">
        <v>67641.25</v>
      </c>
      <c r="AQ61" s="20">
        <v>299726.20000000007</v>
      </c>
      <c r="AR61" s="20">
        <v>271075.22999999992</v>
      </c>
      <c r="AS61" s="20">
        <v>230066.50000000023</v>
      </c>
      <c r="AT61" s="20">
        <v>124286.13999999998</v>
      </c>
      <c r="AU61" s="20">
        <v>81520.870000000097</v>
      </c>
      <c r="AV61" s="20">
        <v>128833.72999999992</v>
      </c>
      <c r="AW61" s="20">
        <v>164512.59999999995</v>
      </c>
      <c r="AX61" s="20">
        <v>171801.59999999998</v>
      </c>
      <c r="AY61" s="20">
        <v>106119.95999999998</v>
      </c>
      <c r="AZ61" s="20">
        <v>209128.37000000002</v>
      </c>
      <c r="BA61" s="17">
        <f t="shared" si="5"/>
        <v>1594123.7900000005</v>
      </c>
      <c r="BB61" s="17">
        <f t="shared" si="6"/>
        <v>79706.19</v>
      </c>
      <c r="BC61" s="17">
        <f t="shared" si="3"/>
        <v>327030.49</v>
      </c>
      <c r="BD61" s="17">
        <f t="shared" si="4"/>
        <v>2000860.4700000002</v>
      </c>
    </row>
    <row r="62" spans="1:56" x14ac:dyDescent="0.25">
      <c r="A62" t="str">
        <f t="shared" si="7"/>
        <v>EPDG.GN3</v>
      </c>
      <c r="B62" s="1" t="s">
        <v>107</v>
      </c>
      <c r="C62" s="1" t="s">
        <v>108</v>
      </c>
      <c r="D62" s="1" t="s">
        <v>108</v>
      </c>
      <c r="E62" s="17">
        <v>99819.48</v>
      </c>
      <c r="F62" s="17">
        <v>45090.709999999992</v>
      </c>
      <c r="G62" s="17">
        <v>176893.96999999994</v>
      </c>
      <c r="H62" s="17">
        <v>116524.75000000006</v>
      </c>
      <c r="I62" s="17">
        <v>120536.40000000021</v>
      </c>
      <c r="J62" s="17">
        <v>104997.52999999982</v>
      </c>
      <c r="K62" s="17">
        <v>29511.3299999999</v>
      </c>
      <c r="L62" s="17">
        <v>43951.399999999965</v>
      </c>
      <c r="M62" s="17">
        <v>54136.31999999992</v>
      </c>
      <c r="N62" s="17">
        <v>134162.00999999998</v>
      </c>
      <c r="O62" s="17">
        <v>79065.630000000034</v>
      </c>
      <c r="P62" s="17">
        <v>138222.53999999998</v>
      </c>
      <c r="Q62" s="20">
        <v>4990.97</v>
      </c>
      <c r="R62" s="20">
        <v>2254.54</v>
      </c>
      <c r="S62" s="20">
        <v>8844.7000000000007</v>
      </c>
      <c r="T62" s="20">
        <v>5826.24</v>
      </c>
      <c r="U62" s="20">
        <v>6026.82</v>
      </c>
      <c r="V62" s="20">
        <v>5249.88</v>
      </c>
      <c r="W62" s="20">
        <v>1475.57</v>
      </c>
      <c r="X62" s="20">
        <v>2197.5700000000002</v>
      </c>
      <c r="Y62" s="20">
        <v>2706.82</v>
      </c>
      <c r="Z62" s="20">
        <v>6708.1</v>
      </c>
      <c r="AA62" s="20">
        <v>3953.28</v>
      </c>
      <c r="AB62" s="20">
        <v>6911.13</v>
      </c>
      <c r="AC62" s="17">
        <v>21691.49</v>
      </c>
      <c r="AD62" s="17">
        <v>9693.2199999999993</v>
      </c>
      <c r="AE62" s="17">
        <v>37654</v>
      </c>
      <c r="AF62" s="17">
        <v>24531.53</v>
      </c>
      <c r="AG62" s="17">
        <v>25103.64</v>
      </c>
      <c r="AH62" s="17">
        <v>21622.19</v>
      </c>
      <c r="AI62" s="17">
        <v>6010.58</v>
      </c>
      <c r="AJ62" s="17">
        <v>8848.94</v>
      </c>
      <c r="AK62" s="17">
        <v>10773.07</v>
      </c>
      <c r="AL62" s="17">
        <v>26394.86</v>
      </c>
      <c r="AM62" s="17">
        <v>15370.6</v>
      </c>
      <c r="AN62" s="17">
        <v>26558.46</v>
      </c>
      <c r="AO62" s="20">
        <v>126501.94</v>
      </c>
      <c r="AP62" s="20">
        <v>57038.469999999994</v>
      </c>
      <c r="AQ62" s="20">
        <v>223392.66999999995</v>
      </c>
      <c r="AR62" s="20">
        <v>146882.52000000008</v>
      </c>
      <c r="AS62" s="20">
        <v>151666.86000000022</v>
      </c>
      <c r="AT62" s="20">
        <v>131869.59999999983</v>
      </c>
      <c r="AU62" s="20">
        <v>36997.479999999901</v>
      </c>
      <c r="AV62" s="20">
        <v>54997.909999999967</v>
      </c>
      <c r="AW62" s="20">
        <v>67616.209999999919</v>
      </c>
      <c r="AX62" s="20">
        <v>167264.96999999997</v>
      </c>
      <c r="AY62" s="20">
        <v>98389.510000000038</v>
      </c>
      <c r="AZ62" s="20">
        <v>171692.12999999998</v>
      </c>
      <c r="BA62" s="17">
        <f t="shared" si="5"/>
        <v>1142912.0699999998</v>
      </c>
      <c r="BB62" s="17">
        <f t="shared" si="6"/>
        <v>57145.619999999995</v>
      </c>
      <c r="BC62" s="17">
        <f t="shared" si="3"/>
        <v>234252.57999999996</v>
      </c>
      <c r="BD62" s="17">
        <f t="shared" si="4"/>
        <v>1434310.2699999998</v>
      </c>
    </row>
    <row r="63" spans="1:56" x14ac:dyDescent="0.25">
      <c r="A63" t="str">
        <f t="shared" si="7"/>
        <v>CFPL.GPEC</v>
      </c>
      <c r="B63" s="1" t="s">
        <v>109</v>
      </c>
      <c r="C63" s="1" t="s">
        <v>110</v>
      </c>
      <c r="D63" s="1" t="s">
        <v>110</v>
      </c>
      <c r="E63" s="17">
        <v>-26314.03</v>
      </c>
      <c r="F63" s="17">
        <v>-13802.42</v>
      </c>
      <c r="G63" s="17">
        <v>-61512.22</v>
      </c>
      <c r="H63" s="17">
        <v>-96201.27</v>
      </c>
      <c r="I63" s="17">
        <v>-66999.710000000006</v>
      </c>
      <c r="J63" s="17">
        <v>-54063.749999999993</v>
      </c>
      <c r="K63" s="17">
        <v>-31186.739999999994</v>
      </c>
      <c r="L63" s="17">
        <v>-43176.42</v>
      </c>
      <c r="M63" s="17">
        <v>-32117.249999999993</v>
      </c>
      <c r="N63" s="17">
        <v>-28629.23</v>
      </c>
      <c r="O63" s="17">
        <v>-14807.27</v>
      </c>
      <c r="P63" s="17">
        <v>-24038.349999999995</v>
      </c>
      <c r="Q63" s="20">
        <v>-1315.7</v>
      </c>
      <c r="R63" s="20">
        <v>-690.12</v>
      </c>
      <c r="S63" s="20">
        <v>-3075.61</v>
      </c>
      <c r="T63" s="20">
        <v>-4810.0600000000004</v>
      </c>
      <c r="U63" s="20">
        <v>-3349.99</v>
      </c>
      <c r="V63" s="20">
        <v>-2703.19</v>
      </c>
      <c r="W63" s="20">
        <v>-1559.34</v>
      </c>
      <c r="X63" s="20">
        <v>-2158.8200000000002</v>
      </c>
      <c r="Y63" s="20">
        <v>-1605.86</v>
      </c>
      <c r="Z63" s="20">
        <v>-1431.46</v>
      </c>
      <c r="AA63" s="20">
        <v>-740.36</v>
      </c>
      <c r="AB63" s="20">
        <v>-1201.92</v>
      </c>
      <c r="AC63" s="17">
        <v>-5718.23</v>
      </c>
      <c r="AD63" s="17">
        <v>-2967.13</v>
      </c>
      <c r="AE63" s="17">
        <v>-13093.61</v>
      </c>
      <c r="AF63" s="17">
        <v>-20252.900000000001</v>
      </c>
      <c r="AG63" s="17">
        <v>-13953.77</v>
      </c>
      <c r="AH63" s="17">
        <v>-11133.37</v>
      </c>
      <c r="AI63" s="17">
        <v>-6351.81</v>
      </c>
      <c r="AJ63" s="17">
        <v>-8692.91</v>
      </c>
      <c r="AK63" s="17">
        <v>-6391.3</v>
      </c>
      <c r="AL63" s="17">
        <v>-5632.48</v>
      </c>
      <c r="AM63" s="17">
        <v>-2878.58</v>
      </c>
      <c r="AN63" s="17">
        <v>-4618.8</v>
      </c>
      <c r="AO63" s="20">
        <v>-33347.96</v>
      </c>
      <c r="AP63" s="20">
        <v>-17459.670000000002</v>
      </c>
      <c r="AQ63" s="20">
        <v>-77681.440000000002</v>
      </c>
      <c r="AR63" s="20">
        <v>-121264.23000000001</v>
      </c>
      <c r="AS63" s="20">
        <v>-84303.470000000016</v>
      </c>
      <c r="AT63" s="20">
        <v>-67900.31</v>
      </c>
      <c r="AU63" s="20">
        <v>-39097.889999999992</v>
      </c>
      <c r="AV63" s="20">
        <v>-54028.149999999994</v>
      </c>
      <c r="AW63" s="20">
        <v>-40114.409999999996</v>
      </c>
      <c r="AX63" s="20">
        <v>-35693.17</v>
      </c>
      <c r="AY63" s="20">
        <v>-18426.21</v>
      </c>
      <c r="AZ63" s="20">
        <v>-29859.069999999996</v>
      </c>
      <c r="BA63" s="17">
        <f t="shared" si="5"/>
        <v>-492848.66</v>
      </c>
      <c r="BB63" s="17">
        <f t="shared" si="6"/>
        <v>-24642.43</v>
      </c>
      <c r="BC63" s="17">
        <f t="shared" si="3"/>
        <v>-101684.89</v>
      </c>
      <c r="BD63" s="17">
        <f t="shared" si="4"/>
        <v>-619175.98</v>
      </c>
    </row>
    <row r="64" spans="1:56" x14ac:dyDescent="0.25">
      <c r="A64" t="str">
        <f t="shared" si="7"/>
        <v>NXI.GWW1</v>
      </c>
      <c r="B64" s="1" t="s">
        <v>154</v>
      </c>
      <c r="C64" s="1" t="s">
        <v>112</v>
      </c>
      <c r="D64" s="1" t="s">
        <v>112</v>
      </c>
      <c r="E64" s="17">
        <v>8114.8099999999986</v>
      </c>
      <c r="F64" s="17">
        <v>4903.2899999999963</v>
      </c>
      <c r="G64" s="17">
        <v>7444.0300000000016</v>
      </c>
      <c r="H64" s="17">
        <v>13936.650000000001</v>
      </c>
      <c r="I64" s="17">
        <v>11170.939999999991</v>
      </c>
      <c r="J64" s="17">
        <v>4380.5800000000027</v>
      </c>
      <c r="K64" s="17">
        <v>999.1700000000003</v>
      </c>
      <c r="L64" s="17">
        <v>2304.590000000002</v>
      </c>
      <c r="M64" s="17">
        <v>2858.8900000000003</v>
      </c>
      <c r="N64" s="17">
        <v>10266.810000000001</v>
      </c>
      <c r="O64" s="17">
        <v>6913.0899999999992</v>
      </c>
      <c r="P64" s="17">
        <v>13980.37</v>
      </c>
      <c r="Q64" s="20">
        <v>405.74</v>
      </c>
      <c r="R64" s="20">
        <v>245.16</v>
      </c>
      <c r="S64" s="20">
        <v>372.2</v>
      </c>
      <c r="T64" s="20">
        <v>696.83</v>
      </c>
      <c r="U64" s="20">
        <v>558.54999999999995</v>
      </c>
      <c r="V64" s="20">
        <v>219.03</v>
      </c>
      <c r="W64" s="20">
        <v>49.96</v>
      </c>
      <c r="X64" s="20">
        <v>115.23</v>
      </c>
      <c r="Y64" s="20">
        <v>142.94</v>
      </c>
      <c r="Z64" s="20">
        <v>513.34</v>
      </c>
      <c r="AA64" s="20">
        <v>345.65</v>
      </c>
      <c r="AB64" s="20">
        <v>699.02</v>
      </c>
      <c r="AC64" s="17">
        <v>1763.41</v>
      </c>
      <c r="AD64" s="17">
        <v>1054.07</v>
      </c>
      <c r="AE64" s="17">
        <v>1584.55</v>
      </c>
      <c r="AF64" s="17">
        <v>2934.03</v>
      </c>
      <c r="AG64" s="17">
        <v>2326.5300000000002</v>
      </c>
      <c r="AH64" s="17">
        <v>902.09</v>
      </c>
      <c r="AI64" s="17">
        <v>203.5</v>
      </c>
      <c r="AJ64" s="17">
        <v>463.99</v>
      </c>
      <c r="AK64" s="17">
        <v>568.91999999999996</v>
      </c>
      <c r="AL64" s="17">
        <v>2019.88</v>
      </c>
      <c r="AM64" s="17">
        <v>1343.93</v>
      </c>
      <c r="AN64" s="17">
        <v>2686.23</v>
      </c>
      <c r="AO64" s="20">
        <v>10283.959999999999</v>
      </c>
      <c r="AP64" s="20">
        <v>6202.5199999999959</v>
      </c>
      <c r="AQ64" s="20">
        <v>9400.7800000000007</v>
      </c>
      <c r="AR64" s="20">
        <v>17567.510000000002</v>
      </c>
      <c r="AS64" s="20">
        <v>14056.019999999991</v>
      </c>
      <c r="AT64" s="20">
        <v>5501.7000000000025</v>
      </c>
      <c r="AU64" s="20">
        <v>1252.6300000000003</v>
      </c>
      <c r="AV64" s="20">
        <v>2883.8100000000022</v>
      </c>
      <c r="AW64" s="20">
        <v>3570.7500000000005</v>
      </c>
      <c r="AX64" s="20">
        <v>12800.030000000002</v>
      </c>
      <c r="AY64" s="20">
        <v>8602.6699999999983</v>
      </c>
      <c r="AZ64" s="20">
        <v>17365.620000000003</v>
      </c>
      <c r="BA64" s="17">
        <f t="shared" si="5"/>
        <v>87273.219999999987</v>
      </c>
      <c r="BB64" s="17">
        <f t="shared" si="6"/>
        <v>4363.6499999999996</v>
      </c>
      <c r="BC64" s="17">
        <f t="shared" si="3"/>
        <v>17851.13</v>
      </c>
      <c r="BD64" s="17">
        <f t="shared" si="4"/>
        <v>109488</v>
      </c>
    </row>
    <row r="65" spans="1:56" x14ac:dyDescent="0.25">
      <c r="A65" t="str">
        <f t="shared" si="7"/>
        <v>EPDA.HAL1</v>
      </c>
      <c r="B65" s="1" t="s">
        <v>229</v>
      </c>
      <c r="C65" s="1" t="s">
        <v>114</v>
      </c>
      <c r="D65" s="1" t="s">
        <v>114</v>
      </c>
      <c r="E65" s="17">
        <v>23120.98</v>
      </c>
      <c r="F65" s="17">
        <v>13708.959999999995</v>
      </c>
      <c r="G65" s="17">
        <v>36018.589999999997</v>
      </c>
      <c r="H65" s="17">
        <v>48741.109999999971</v>
      </c>
      <c r="I65" s="17">
        <v>37578.630000000019</v>
      </c>
      <c r="J65" s="17">
        <v>0</v>
      </c>
      <c r="K65" s="17">
        <v>0</v>
      </c>
      <c r="L65" s="17">
        <v>0</v>
      </c>
      <c r="M65" s="17">
        <v>0</v>
      </c>
      <c r="N65" s="17">
        <v>0</v>
      </c>
      <c r="O65" s="17">
        <v>0</v>
      </c>
      <c r="P65" s="17">
        <v>0</v>
      </c>
      <c r="Q65" s="20">
        <v>1156.05</v>
      </c>
      <c r="R65" s="20">
        <v>685.45</v>
      </c>
      <c r="S65" s="20">
        <v>1800.93</v>
      </c>
      <c r="T65" s="20">
        <v>2437.06</v>
      </c>
      <c r="U65" s="20">
        <v>1878.93</v>
      </c>
      <c r="V65" s="20">
        <v>0</v>
      </c>
      <c r="W65" s="20">
        <v>0</v>
      </c>
      <c r="X65" s="20">
        <v>0</v>
      </c>
      <c r="Y65" s="20">
        <v>0</v>
      </c>
      <c r="Z65" s="20">
        <v>0</v>
      </c>
      <c r="AA65" s="20">
        <v>0</v>
      </c>
      <c r="AB65" s="20">
        <v>0</v>
      </c>
      <c r="AC65" s="17">
        <v>5024.3500000000004</v>
      </c>
      <c r="AD65" s="17">
        <v>2947.04</v>
      </c>
      <c r="AE65" s="17">
        <v>7666.99</v>
      </c>
      <c r="AF65" s="17">
        <v>10261.290000000001</v>
      </c>
      <c r="AG65" s="17">
        <v>7826.35</v>
      </c>
      <c r="AH65" s="17">
        <v>0</v>
      </c>
      <c r="AI65" s="17">
        <v>0</v>
      </c>
      <c r="AJ65" s="17">
        <v>0</v>
      </c>
      <c r="AK65" s="17">
        <v>0</v>
      </c>
      <c r="AL65" s="17">
        <v>0</v>
      </c>
      <c r="AM65" s="17">
        <v>0</v>
      </c>
      <c r="AN65" s="17">
        <v>0</v>
      </c>
      <c r="AO65" s="20">
        <v>29301.379999999997</v>
      </c>
      <c r="AP65" s="20">
        <v>17341.449999999997</v>
      </c>
      <c r="AQ65" s="20">
        <v>45486.509999999995</v>
      </c>
      <c r="AR65" s="20">
        <v>61439.45999999997</v>
      </c>
      <c r="AS65" s="20">
        <v>47283.910000000018</v>
      </c>
      <c r="AT65" s="20">
        <v>0</v>
      </c>
      <c r="AU65" s="20">
        <v>0</v>
      </c>
      <c r="AV65" s="20">
        <v>0</v>
      </c>
      <c r="AW65" s="20">
        <v>0</v>
      </c>
      <c r="AX65" s="20">
        <v>0</v>
      </c>
      <c r="AY65" s="20">
        <v>0</v>
      </c>
      <c r="AZ65" s="20">
        <v>0</v>
      </c>
      <c r="BA65" s="17">
        <f t="shared" si="5"/>
        <v>159168.26999999999</v>
      </c>
      <c r="BB65" s="17">
        <f t="shared" si="6"/>
        <v>7958.42</v>
      </c>
      <c r="BC65" s="17">
        <f t="shared" si="3"/>
        <v>33726.020000000004</v>
      </c>
      <c r="BD65" s="17">
        <f t="shared" si="4"/>
        <v>200852.70999999996</v>
      </c>
    </row>
    <row r="66" spans="1:56" x14ac:dyDescent="0.25">
      <c r="A66" t="str">
        <f t="shared" si="7"/>
        <v>HWP.HAL1</v>
      </c>
      <c r="B66" s="1" t="s">
        <v>113</v>
      </c>
      <c r="C66" s="1" t="s">
        <v>114</v>
      </c>
      <c r="D66" s="1" t="s">
        <v>114</v>
      </c>
      <c r="E66" s="17">
        <v>0</v>
      </c>
      <c r="F66" s="17">
        <v>0</v>
      </c>
      <c r="G66" s="17">
        <v>0</v>
      </c>
      <c r="H66" s="17">
        <v>0</v>
      </c>
      <c r="I66" s="17">
        <v>0</v>
      </c>
      <c r="J66" s="17">
        <v>18247.21000000001</v>
      </c>
      <c r="K66" s="17">
        <v>9651.2599999999984</v>
      </c>
      <c r="L66" s="17">
        <v>7273.739999999998</v>
      </c>
      <c r="M66" s="17">
        <v>18530.589999999982</v>
      </c>
      <c r="N66" s="17">
        <v>45339.290000000023</v>
      </c>
      <c r="O66" s="17">
        <v>17348.770000000008</v>
      </c>
      <c r="P66" s="17">
        <v>28762.920000000009</v>
      </c>
      <c r="Q66" s="20">
        <v>0</v>
      </c>
      <c r="R66" s="20">
        <v>0</v>
      </c>
      <c r="S66" s="20">
        <v>0</v>
      </c>
      <c r="T66" s="20">
        <v>0</v>
      </c>
      <c r="U66" s="20">
        <v>0</v>
      </c>
      <c r="V66" s="20">
        <v>912.36</v>
      </c>
      <c r="W66" s="20">
        <v>482.56</v>
      </c>
      <c r="X66" s="20">
        <v>363.69</v>
      </c>
      <c r="Y66" s="20">
        <v>926.53</v>
      </c>
      <c r="Z66" s="20">
        <v>2266.96</v>
      </c>
      <c r="AA66" s="20">
        <v>867.44</v>
      </c>
      <c r="AB66" s="20">
        <v>1438.15</v>
      </c>
      <c r="AC66" s="17">
        <v>0</v>
      </c>
      <c r="AD66" s="17">
        <v>0</v>
      </c>
      <c r="AE66" s="17">
        <v>0</v>
      </c>
      <c r="AF66" s="17">
        <v>0</v>
      </c>
      <c r="AG66" s="17">
        <v>0</v>
      </c>
      <c r="AH66" s="17">
        <v>3757.66</v>
      </c>
      <c r="AI66" s="17">
        <v>1965.67</v>
      </c>
      <c r="AJ66" s="17">
        <v>1464.46</v>
      </c>
      <c r="AK66" s="17">
        <v>3687.57</v>
      </c>
      <c r="AL66" s="17">
        <v>8919.99</v>
      </c>
      <c r="AM66" s="17">
        <v>3372.65</v>
      </c>
      <c r="AN66" s="17">
        <v>5526.59</v>
      </c>
      <c r="AO66" s="20">
        <v>0</v>
      </c>
      <c r="AP66" s="20">
        <v>0</v>
      </c>
      <c r="AQ66" s="20">
        <v>0</v>
      </c>
      <c r="AR66" s="20">
        <v>0</v>
      </c>
      <c r="AS66" s="20">
        <v>0</v>
      </c>
      <c r="AT66" s="20">
        <v>22917.23000000001</v>
      </c>
      <c r="AU66" s="20">
        <v>12099.489999999998</v>
      </c>
      <c r="AV66" s="20">
        <v>9101.8899999999976</v>
      </c>
      <c r="AW66" s="20">
        <v>23144.689999999981</v>
      </c>
      <c r="AX66" s="20">
        <v>56526.24000000002</v>
      </c>
      <c r="AY66" s="20">
        <v>21588.860000000008</v>
      </c>
      <c r="AZ66" s="20">
        <v>35727.660000000011</v>
      </c>
      <c r="BA66" s="17">
        <f t="shared" si="5"/>
        <v>145153.78000000003</v>
      </c>
      <c r="BB66" s="17">
        <f t="shared" si="6"/>
        <v>7257.6900000000005</v>
      </c>
      <c r="BC66" s="17">
        <f t="shared" si="3"/>
        <v>28694.59</v>
      </c>
      <c r="BD66" s="17">
        <f t="shared" si="4"/>
        <v>181106.06000000003</v>
      </c>
    </row>
    <row r="67" spans="1:56" x14ac:dyDescent="0.25">
      <c r="A67" t="str">
        <f t="shared" si="7"/>
        <v>MPLP.HRM</v>
      </c>
      <c r="B67" s="1" t="s">
        <v>115</v>
      </c>
      <c r="C67" s="1" t="s">
        <v>116</v>
      </c>
      <c r="D67" s="1" t="s">
        <v>116</v>
      </c>
      <c r="E67" s="17">
        <v>-391056.22</v>
      </c>
      <c r="F67" s="17">
        <v>-95315.88</v>
      </c>
      <c r="G67" s="17">
        <v>-783089.7699999999</v>
      </c>
      <c r="H67" s="17">
        <v>-988133.04999999993</v>
      </c>
      <c r="I67" s="17">
        <v>-962140.07000000007</v>
      </c>
      <c r="J67" s="17">
        <v>-48501.95</v>
      </c>
      <c r="K67" s="17">
        <v>-179255.87</v>
      </c>
      <c r="L67" s="17">
        <v>-669859.66999999993</v>
      </c>
      <c r="M67" s="17">
        <v>-825794.44000000006</v>
      </c>
      <c r="N67" s="17">
        <v>-131064.49000000002</v>
      </c>
      <c r="O67" s="17">
        <v>-161613.82</v>
      </c>
      <c r="P67" s="17">
        <v>-285248.13</v>
      </c>
      <c r="Q67" s="20">
        <v>-19552.810000000001</v>
      </c>
      <c r="R67" s="20">
        <v>-4765.79</v>
      </c>
      <c r="S67" s="20">
        <v>-39154.49</v>
      </c>
      <c r="T67" s="20">
        <v>-49406.65</v>
      </c>
      <c r="U67" s="20">
        <v>-48107</v>
      </c>
      <c r="V67" s="20">
        <v>-2425.1</v>
      </c>
      <c r="W67" s="20">
        <v>-8962.7900000000009</v>
      </c>
      <c r="X67" s="20">
        <v>-33492.980000000003</v>
      </c>
      <c r="Y67" s="20">
        <v>-41289.72</v>
      </c>
      <c r="Z67" s="20">
        <v>-6553.22</v>
      </c>
      <c r="AA67" s="20">
        <v>-8080.69</v>
      </c>
      <c r="AB67" s="20">
        <v>-14262.41</v>
      </c>
      <c r="AC67" s="17">
        <v>-84979.32</v>
      </c>
      <c r="AD67" s="17">
        <v>-20490.2</v>
      </c>
      <c r="AE67" s="17">
        <v>-166690.03</v>
      </c>
      <c r="AF67" s="17">
        <v>-208028.04</v>
      </c>
      <c r="AG67" s="17">
        <v>-200381.14</v>
      </c>
      <c r="AH67" s="17">
        <v>-9988.0300000000007</v>
      </c>
      <c r="AI67" s="17">
        <v>-36509.08</v>
      </c>
      <c r="AJ67" s="17">
        <v>-134865.91</v>
      </c>
      <c r="AK67" s="17">
        <v>-164332.23000000001</v>
      </c>
      <c r="AL67" s="17">
        <v>-25785.45</v>
      </c>
      <c r="AM67" s="17">
        <v>-31418.22</v>
      </c>
      <c r="AN67" s="17">
        <v>-54808.37</v>
      </c>
      <c r="AO67" s="20">
        <v>-495588.35</v>
      </c>
      <c r="AP67" s="20">
        <v>-120571.87</v>
      </c>
      <c r="AQ67" s="20">
        <v>-988934.28999999992</v>
      </c>
      <c r="AR67" s="20">
        <v>-1245567.74</v>
      </c>
      <c r="AS67" s="20">
        <v>-1210628.21</v>
      </c>
      <c r="AT67" s="20">
        <v>-60915.079999999994</v>
      </c>
      <c r="AU67" s="20">
        <v>-224727.74</v>
      </c>
      <c r="AV67" s="20">
        <v>-838218.55999999994</v>
      </c>
      <c r="AW67" s="20">
        <v>-1031416.39</v>
      </c>
      <c r="AX67" s="20">
        <v>-163403.16000000003</v>
      </c>
      <c r="AY67" s="20">
        <v>-201112.73</v>
      </c>
      <c r="AZ67" s="20">
        <v>-354318.91</v>
      </c>
      <c r="BA67" s="17">
        <f t="shared" si="5"/>
        <v>-5521073.3600000013</v>
      </c>
      <c r="BB67" s="17">
        <f t="shared" si="6"/>
        <v>-276053.65000000002</v>
      </c>
      <c r="BC67" s="17">
        <f t="shared" si="3"/>
        <v>-1138276.02</v>
      </c>
      <c r="BD67" s="17">
        <f t="shared" si="4"/>
        <v>-6935403.0300000003</v>
      </c>
    </row>
    <row r="68" spans="1:56" x14ac:dyDescent="0.25">
      <c r="A68" t="str">
        <f t="shared" si="7"/>
        <v>TAU.HSH</v>
      </c>
      <c r="B68" s="1" t="s">
        <v>31</v>
      </c>
      <c r="C68" s="1" t="s">
        <v>117</v>
      </c>
      <c r="D68" s="1" t="s">
        <v>117</v>
      </c>
      <c r="E68" s="17">
        <v>-8405.9299999999985</v>
      </c>
      <c r="F68" s="17">
        <v>-3762.3300000000008</v>
      </c>
      <c r="G68" s="17">
        <v>-14453.54</v>
      </c>
      <c r="H68" s="17">
        <v>-19069.259999999998</v>
      </c>
      <c r="I68" s="17">
        <v>-23015.45</v>
      </c>
      <c r="J68" s="17">
        <v>-16006.170000000002</v>
      </c>
      <c r="K68" s="17">
        <v>-9893.5799999999981</v>
      </c>
      <c r="L68" s="17">
        <v>-19533.960000000003</v>
      </c>
      <c r="M68" s="17">
        <v>-25714.47</v>
      </c>
      <c r="N68" s="17">
        <v>-6581.65</v>
      </c>
      <c r="O68" s="17">
        <v>-2322.1</v>
      </c>
      <c r="P68" s="17">
        <v>-3463.6700000000005</v>
      </c>
      <c r="Q68" s="20">
        <v>-420.3</v>
      </c>
      <c r="R68" s="20">
        <v>-188.12</v>
      </c>
      <c r="S68" s="20">
        <v>-722.68</v>
      </c>
      <c r="T68" s="20">
        <v>-953.46</v>
      </c>
      <c r="U68" s="20">
        <v>-1150.77</v>
      </c>
      <c r="V68" s="20">
        <v>-800.31</v>
      </c>
      <c r="W68" s="20">
        <v>-494.68</v>
      </c>
      <c r="X68" s="20">
        <v>-976.7</v>
      </c>
      <c r="Y68" s="20">
        <v>-1285.72</v>
      </c>
      <c r="Z68" s="20">
        <v>-329.08</v>
      </c>
      <c r="AA68" s="20">
        <v>-116.11</v>
      </c>
      <c r="AB68" s="20">
        <v>-173.18</v>
      </c>
      <c r="AC68" s="17">
        <v>-1826.67</v>
      </c>
      <c r="AD68" s="17">
        <v>-808.79</v>
      </c>
      <c r="AE68" s="17">
        <v>-3076.61</v>
      </c>
      <c r="AF68" s="17">
        <v>-4014.58</v>
      </c>
      <c r="AG68" s="17">
        <v>-4793.34</v>
      </c>
      <c r="AH68" s="17">
        <v>-3296.16</v>
      </c>
      <c r="AI68" s="17">
        <v>-2015.03</v>
      </c>
      <c r="AJ68" s="17">
        <v>-3932.86</v>
      </c>
      <c r="AK68" s="17">
        <v>-5117.1499999999996</v>
      </c>
      <c r="AL68" s="17">
        <v>-1294.8699999999999</v>
      </c>
      <c r="AM68" s="17">
        <v>-451.42</v>
      </c>
      <c r="AN68" s="17">
        <v>-665.52</v>
      </c>
      <c r="AO68" s="20">
        <v>-10652.899999999998</v>
      </c>
      <c r="AP68" s="20">
        <v>-4759.2400000000007</v>
      </c>
      <c r="AQ68" s="20">
        <v>-18252.830000000002</v>
      </c>
      <c r="AR68" s="20">
        <v>-24037.299999999996</v>
      </c>
      <c r="AS68" s="20">
        <v>-28959.56</v>
      </c>
      <c r="AT68" s="20">
        <v>-20102.640000000003</v>
      </c>
      <c r="AU68" s="20">
        <v>-12403.289999999999</v>
      </c>
      <c r="AV68" s="20">
        <v>-24443.520000000004</v>
      </c>
      <c r="AW68" s="20">
        <v>-32117.340000000004</v>
      </c>
      <c r="AX68" s="20">
        <v>-8205.5999999999985</v>
      </c>
      <c r="AY68" s="20">
        <v>-2889.63</v>
      </c>
      <c r="AZ68" s="20">
        <v>-4302.3700000000008</v>
      </c>
      <c r="BA68" s="17">
        <f t="shared" si="5"/>
        <v>-152222.11000000002</v>
      </c>
      <c r="BB68" s="17">
        <f t="shared" si="6"/>
        <v>-7611.11</v>
      </c>
      <c r="BC68" s="17">
        <f t="shared" si="3"/>
        <v>-31293</v>
      </c>
      <c r="BD68" s="17">
        <f t="shared" si="4"/>
        <v>-191126.22</v>
      </c>
    </row>
    <row r="69" spans="1:56" x14ac:dyDescent="0.25">
      <c r="A69" t="str">
        <f t="shared" si="7"/>
        <v>VQW.IEW1</v>
      </c>
      <c r="B69" s="1" t="s">
        <v>29</v>
      </c>
      <c r="C69" s="1" t="s">
        <v>118</v>
      </c>
      <c r="D69" s="1" t="s">
        <v>118</v>
      </c>
      <c r="E69" s="17">
        <v>13950.5</v>
      </c>
      <c r="F69" s="17">
        <v>9579.81</v>
      </c>
      <c r="G69" s="17">
        <v>13667.58</v>
      </c>
      <c r="H69" s="17">
        <v>28511.539999999994</v>
      </c>
      <c r="I69" s="17">
        <v>21256.630000000005</v>
      </c>
      <c r="J69" s="17">
        <v>8378.3799999999992</v>
      </c>
      <c r="K69" s="17">
        <v>3794.8200000000006</v>
      </c>
      <c r="L69" s="17">
        <v>6253.9500000000016</v>
      </c>
      <c r="M69" s="17">
        <v>7487.2699999999995</v>
      </c>
      <c r="N69" s="17">
        <v>14443.050000000001</v>
      </c>
      <c r="O69" s="17">
        <v>11110.34</v>
      </c>
      <c r="P69" s="17">
        <v>17156.769999999997</v>
      </c>
      <c r="Q69" s="20">
        <v>697.53</v>
      </c>
      <c r="R69" s="20">
        <v>478.99</v>
      </c>
      <c r="S69" s="20">
        <v>683.38</v>
      </c>
      <c r="T69" s="20">
        <v>1425.58</v>
      </c>
      <c r="U69" s="20">
        <v>1062.83</v>
      </c>
      <c r="V69" s="20">
        <v>418.92</v>
      </c>
      <c r="W69" s="20">
        <v>189.74</v>
      </c>
      <c r="X69" s="20">
        <v>312.7</v>
      </c>
      <c r="Y69" s="20">
        <v>374.36</v>
      </c>
      <c r="Z69" s="20">
        <v>722.15</v>
      </c>
      <c r="AA69" s="20">
        <v>555.52</v>
      </c>
      <c r="AB69" s="20">
        <v>857.84</v>
      </c>
      <c r="AC69" s="17">
        <v>3031.54</v>
      </c>
      <c r="AD69" s="17">
        <v>2059.39</v>
      </c>
      <c r="AE69" s="17">
        <v>2909.31</v>
      </c>
      <c r="AF69" s="17">
        <v>6002.43</v>
      </c>
      <c r="AG69" s="17">
        <v>4427.03</v>
      </c>
      <c r="AH69" s="17">
        <v>1725.36</v>
      </c>
      <c r="AI69" s="17">
        <v>772.89</v>
      </c>
      <c r="AJ69" s="17">
        <v>1259.1400000000001</v>
      </c>
      <c r="AK69" s="17">
        <v>1489.96</v>
      </c>
      <c r="AL69" s="17">
        <v>2841.51</v>
      </c>
      <c r="AM69" s="17">
        <v>2159.88</v>
      </c>
      <c r="AN69" s="17">
        <v>3296.55</v>
      </c>
      <c r="AO69" s="20">
        <v>17679.57</v>
      </c>
      <c r="AP69" s="20">
        <v>12118.189999999999</v>
      </c>
      <c r="AQ69" s="20">
        <v>17260.27</v>
      </c>
      <c r="AR69" s="20">
        <v>35939.549999999996</v>
      </c>
      <c r="AS69" s="20">
        <v>26746.490000000005</v>
      </c>
      <c r="AT69" s="20">
        <v>10522.66</v>
      </c>
      <c r="AU69" s="20">
        <v>4757.4500000000007</v>
      </c>
      <c r="AV69" s="20">
        <v>7825.7900000000018</v>
      </c>
      <c r="AW69" s="20">
        <v>9351.59</v>
      </c>
      <c r="AX69" s="20">
        <v>18006.71</v>
      </c>
      <c r="AY69" s="20">
        <v>13825.740000000002</v>
      </c>
      <c r="AZ69" s="20">
        <v>21311.159999999996</v>
      </c>
      <c r="BA69" s="17">
        <f t="shared" ref="BA69:BA100" si="8">SUM(E69:P69)</f>
        <v>155590.64000000001</v>
      </c>
      <c r="BB69" s="17">
        <f t="shared" ref="BB69:BB100" si="9">SUM(Q69:AB69)</f>
        <v>7779.5399999999991</v>
      </c>
      <c r="BC69" s="17">
        <f t="shared" si="3"/>
        <v>31974.989999999998</v>
      </c>
      <c r="BD69" s="17">
        <f t="shared" si="4"/>
        <v>195345.16999999998</v>
      </c>
    </row>
    <row r="70" spans="1:56" x14ac:dyDescent="0.25">
      <c r="A70" t="str">
        <f t="shared" si="7"/>
        <v>VQW.IEW2</v>
      </c>
      <c r="B70" s="1" t="s">
        <v>29</v>
      </c>
      <c r="C70" s="1" t="s">
        <v>119</v>
      </c>
      <c r="D70" s="1" t="s">
        <v>119</v>
      </c>
      <c r="E70" s="17">
        <v>15747.360000000002</v>
      </c>
      <c r="F70" s="17">
        <v>11164.17</v>
      </c>
      <c r="G70" s="17">
        <v>11980.419999999998</v>
      </c>
      <c r="H70" s="17">
        <v>29835.400000000005</v>
      </c>
      <c r="I70" s="17">
        <v>22967.129999999997</v>
      </c>
      <c r="J70" s="17">
        <v>8386.42</v>
      </c>
      <c r="K70" s="17">
        <v>3468.9800000000009</v>
      </c>
      <c r="L70" s="17">
        <v>5401.63</v>
      </c>
      <c r="M70" s="17">
        <v>6888.8100000000022</v>
      </c>
      <c r="N70" s="17">
        <v>13081.97</v>
      </c>
      <c r="O70" s="17">
        <v>11348.03</v>
      </c>
      <c r="P70" s="17">
        <v>19225.210000000003</v>
      </c>
      <c r="Q70" s="20">
        <v>787.37</v>
      </c>
      <c r="R70" s="20">
        <v>558.21</v>
      </c>
      <c r="S70" s="20">
        <v>599.02</v>
      </c>
      <c r="T70" s="20">
        <v>1491.77</v>
      </c>
      <c r="U70" s="20">
        <v>1148.3599999999999</v>
      </c>
      <c r="V70" s="20">
        <v>419.32</v>
      </c>
      <c r="W70" s="20">
        <v>173.45</v>
      </c>
      <c r="X70" s="20">
        <v>270.08</v>
      </c>
      <c r="Y70" s="20">
        <v>344.44</v>
      </c>
      <c r="Z70" s="20">
        <v>654.1</v>
      </c>
      <c r="AA70" s="20">
        <v>567.4</v>
      </c>
      <c r="AB70" s="20">
        <v>961.26</v>
      </c>
      <c r="AC70" s="17">
        <v>3422.01</v>
      </c>
      <c r="AD70" s="17">
        <v>2399.98</v>
      </c>
      <c r="AE70" s="17">
        <v>2550.1799999999998</v>
      </c>
      <c r="AF70" s="17">
        <v>6281.14</v>
      </c>
      <c r="AG70" s="17">
        <v>4783.2700000000004</v>
      </c>
      <c r="AH70" s="17">
        <v>1727.02</v>
      </c>
      <c r="AI70" s="17">
        <v>706.53</v>
      </c>
      <c r="AJ70" s="17">
        <v>1087.53</v>
      </c>
      <c r="AK70" s="17">
        <v>1370.87</v>
      </c>
      <c r="AL70" s="17">
        <v>2573.73</v>
      </c>
      <c r="AM70" s="17">
        <v>2206.09</v>
      </c>
      <c r="AN70" s="17">
        <v>3693.99</v>
      </c>
      <c r="AO70" s="20">
        <v>19956.740000000005</v>
      </c>
      <c r="AP70" s="20">
        <v>14122.36</v>
      </c>
      <c r="AQ70" s="20">
        <v>15129.619999999999</v>
      </c>
      <c r="AR70" s="20">
        <v>37608.310000000005</v>
      </c>
      <c r="AS70" s="20">
        <v>28898.76</v>
      </c>
      <c r="AT70" s="20">
        <v>10532.76</v>
      </c>
      <c r="AU70" s="20">
        <v>4348.9600000000009</v>
      </c>
      <c r="AV70" s="20">
        <v>6759.24</v>
      </c>
      <c r="AW70" s="20">
        <v>8604.1200000000026</v>
      </c>
      <c r="AX70" s="20">
        <v>16309.8</v>
      </c>
      <c r="AY70" s="20">
        <v>14121.52</v>
      </c>
      <c r="AZ70" s="20">
        <v>23880.46</v>
      </c>
      <c r="BA70" s="17">
        <f t="shared" si="8"/>
        <v>159495.53</v>
      </c>
      <c r="BB70" s="17">
        <f t="shared" si="9"/>
        <v>7974.7799999999988</v>
      </c>
      <c r="BC70" s="17">
        <f t="shared" ref="BC70:BC133" si="10">SUM(AC70:AN70)</f>
        <v>32802.339999999997</v>
      </c>
      <c r="BD70" s="17">
        <f t="shared" ref="BD70:BD133" si="11">SUM(AO70:AZ70)</f>
        <v>200272.64999999997</v>
      </c>
    </row>
    <row r="71" spans="1:56" x14ac:dyDescent="0.25">
      <c r="A71" t="str">
        <f t="shared" si="7"/>
        <v>TAU.INT</v>
      </c>
      <c r="B71" s="1" t="s">
        <v>31</v>
      </c>
      <c r="C71" s="1" t="s">
        <v>120</v>
      </c>
      <c r="D71" s="1" t="s">
        <v>120</v>
      </c>
      <c r="E71" s="17">
        <v>-73.369999999999948</v>
      </c>
      <c r="F71" s="17">
        <v>-26.20000000000001</v>
      </c>
      <c r="G71" s="17">
        <v>-88.820000000000022</v>
      </c>
      <c r="H71" s="17">
        <v>-227.28000000000009</v>
      </c>
      <c r="I71" s="17">
        <v>-202.14</v>
      </c>
      <c r="J71" s="17">
        <v>-268.08</v>
      </c>
      <c r="K71" s="17">
        <v>-490.02</v>
      </c>
      <c r="L71" s="17">
        <v>-772.94999999999982</v>
      </c>
      <c r="M71" s="17">
        <v>-1193.4499999999998</v>
      </c>
      <c r="N71" s="17">
        <v>206.00999999999993</v>
      </c>
      <c r="O71" s="17">
        <v>95.250000000000028</v>
      </c>
      <c r="P71" s="17">
        <v>285.5100000000001</v>
      </c>
      <c r="Q71" s="20">
        <v>-3.67</v>
      </c>
      <c r="R71" s="20">
        <v>-1.31</v>
      </c>
      <c r="S71" s="20">
        <v>-4.4400000000000004</v>
      </c>
      <c r="T71" s="20">
        <v>-11.36</v>
      </c>
      <c r="U71" s="20">
        <v>-10.11</v>
      </c>
      <c r="V71" s="20">
        <v>-13.4</v>
      </c>
      <c r="W71" s="20">
        <v>-24.5</v>
      </c>
      <c r="X71" s="20">
        <v>-38.65</v>
      </c>
      <c r="Y71" s="20">
        <v>-59.67</v>
      </c>
      <c r="Z71" s="20">
        <v>10.3</v>
      </c>
      <c r="AA71" s="20">
        <v>4.76</v>
      </c>
      <c r="AB71" s="20">
        <v>14.28</v>
      </c>
      <c r="AC71" s="17">
        <v>-15.94</v>
      </c>
      <c r="AD71" s="17">
        <v>-5.63</v>
      </c>
      <c r="AE71" s="17">
        <v>-18.91</v>
      </c>
      <c r="AF71" s="17">
        <v>-47.85</v>
      </c>
      <c r="AG71" s="17">
        <v>-42.1</v>
      </c>
      <c r="AH71" s="17">
        <v>-55.21</v>
      </c>
      <c r="AI71" s="17">
        <v>-99.8</v>
      </c>
      <c r="AJ71" s="17">
        <v>-155.62</v>
      </c>
      <c r="AK71" s="17">
        <v>-237.5</v>
      </c>
      <c r="AL71" s="17">
        <v>40.53</v>
      </c>
      <c r="AM71" s="17">
        <v>18.52</v>
      </c>
      <c r="AN71" s="17">
        <v>54.86</v>
      </c>
      <c r="AO71" s="20">
        <v>-92.979999999999947</v>
      </c>
      <c r="AP71" s="20">
        <v>-33.140000000000008</v>
      </c>
      <c r="AQ71" s="20">
        <v>-112.17000000000002</v>
      </c>
      <c r="AR71" s="20">
        <v>-286.49000000000012</v>
      </c>
      <c r="AS71" s="20">
        <v>-254.35</v>
      </c>
      <c r="AT71" s="20">
        <v>-336.68999999999994</v>
      </c>
      <c r="AU71" s="20">
        <v>-614.31999999999994</v>
      </c>
      <c r="AV71" s="20">
        <v>-967.2199999999998</v>
      </c>
      <c r="AW71" s="20">
        <v>-1490.62</v>
      </c>
      <c r="AX71" s="20">
        <v>256.83999999999992</v>
      </c>
      <c r="AY71" s="20">
        <v>118.53000000000003</v>
      </c>
      <c r="AZ71" s="20">
        <v>354.65000000000009</v>
      </c>
      <c r="BA71" s="17">
        <f t="shared" si="8"/>
        <v>-2755.5399999999995</v>
      </c>
      <c r="BB71" s="17">
        <f t="shared" si="9"/>
        <v>-137.77000000000001</v>
      </c>
      <c r="BC71" s="17">
        <f t="shared" si="10"/>
        <v>-564.65</v>
      </c>
      <c r="BD71" s="17">
        <f t="shared" si="11"/>
        <v>-3457.9599999999991</v>
      </c>
    </row>
    <row r="72" spans="1:56" x14ac:dyDescent="0.25">
      <c r="A72" t="str">
        <f t="shared" si="7"/>
        <v>ESSO.IOR1</v>
      </c>
      <c r="B72" s="1" t="s">
        <v>121</v>
      </c>
      <c r="C72" s="1" t="s">
        <v>122</v>
      </c>
      <c r="D72" s="1" t="s">
        <v>122</v>
      </c>
      <c r="E72" s="17">
        <v>-47477.770000000004</v>
      </c>
      <c r="F72" s="17">
        <v>-18922.29</v>
      </c>
      <c r="G72" s="17">
        <v>-58837.05000000001</v>
      </c>
      <c r="H72" s="17">
        <v>0</v>
      </c>
      <c r="I72" s="17">
        <v>-9798.52</v>
      </c>
      <c r="J72" s="17">
        <v>-77038.39</v>
      </c>
      <c r="K72" s="17">
        <v>-30573.33</v>
      </c>
      <c r="L72" s="17">
        <v>-50230.470000000008</v>
      </c>
      <c r="M72" s="17">
        <v>-61973.69999999999</v>
      </c>
      <c r="N72" s="17">
        <v>-36513.18</v>
      </c>
      <c r="O72" s="17">
        <v>-14876.650000000001</v>
      </c>
      <c r="P72" s="17">
        <v>-30091.790000000008</v>
      </c>
      <c r="Q72" s="20">
        <v>-2373.89</v>
      </c>
      <c r="R72" s="20">
        <v>-946.11</v>
      </c>
      <c r="S72" s="20">
        <v>-2941.85</v>
      </c>
      <c r="T72" s="20">
        <v>0</v>
      </c>
      <c r="U72" s="20">
        <v>-489.93</v>
      </c>
      <c r="V72" s="20">
        <v>-3851.92</v>
      </c>
      <c r="W72" s="20">
        <v>-1528.67</v>
      </c>
      <c r="X72" s="20">
        <v>-2511.52</v>
      </c>
      <c r="Y72" s="20">
        <v>-3098.69</v>
      </c>
      <c r="Z72" s="20">
        <v>-1825.66</v>
      </c>
      <c r="AA72" s="20">
        <v>-743.83</v>
      </c>
      <c r="AB72" s="20">
        <v>-1504.59</v>
      </c>
      <c r="AC72" s="17">
        <v>-10317.26</v>
      </c>
      <c r="AD72" s="17">
        <v>-4067.75</v>
      </c>
      <c r="AE72" s="17">
        <v>-12524.17</v>
      </c>
      <c r="AF72" s="17">
        <v>0</v>
      </c>
      <c r="AG72" s="17">
        <v>-2040.7</v>
      </c>
      <c r="AH72" s="17">
        <v>-15864.55</v>
      </c>
      <c r="AI72" s="17">
        <v>-6226.88</v>
      </c>
      <c r="AJ72" s="17">
        <v>-10113.129999999999</v>
      </c>
      <c r="AK72" s="17">
        <v>-12332.7</v>
      </c>
      <c r="AL72" s="17">
        <v>-7183.55</v>
      </c>
      <c r="AM72" s="17">
        <v>-2892.07</v>
      </c>
      <c r="AN72" s="17">
        <v>-5781.92</v>
      </c>
      <c r="AO72" s="20">
        <v>-60168.920000000006</v>
      </c>
      <c r="AP72" s="20">
        <v>-23936.15</v>
      </c>
      <c r="AQ72" s="20">
        <v>-74303.070000000007</v>
      </c>
      <c r="AR72" s="20">
        <v>0</v>
      </c>
      <c r="AS72" s="20">
        <v>-12329.150000000001</v>
      </c>
      <c r="AT72" s="20">
        <v>-96754.86</v>
      </c>
      <c r="AU72" s="20">
        <v>-38328.879999999997</v>
      </c>
      <c r="AV72" s="20">
        <v>-62855.12</v>
      </c>
      <c r="AW72" s="20">
        <v>-77405.09</v>
      </c>
      <c r="AX72" s="20">
        <v>-45522.390000000007</v>
      </c>
      <c r="AY72" s="20">
        <v>-18512.550000000003</v>
      </c>
      <c r="AZ72" s="20">
        <v>-37378.30000000001</v>
      </c>
      <c r="BA72" s="17">
        <f t="shared" si="8"/>
        <v>-436333.14000000013</v>
      </c>
      <c r="BB72" s="17">
        <f t="shared" si="9"/>
        <v>-21816.660000000003</v>
      </c>
      <c r="BC72" s="17">
        <f t="shared" si="10"/>
        <v>-89344.680000000008</v>
      </c>
      <c r="BD72" s="17">
        <f t="shared" si="11"/>
        <v>-547494.48</v>
      </c>
    </row>
    <row r="73" spans="1:56" x14ac:dyDescent="0.25">
      <c r="A73" t="str">
        <f t="shared" si="7"/>
        <v>TAU.KAN</v>
      </c>
      <c r="B73" s="1" t="s">
        <v>31</v>
      </c>
      <c r="C73" s="1" t="s">
        <v>125</v>
      </c>
      <c r="D73" s="1" t="s">
        <v>125</v>
      </c>
      <c r="E73" s="17">
        <v>-8106.4299999999994</v>
      </c>
      <c r="F73" s="17">
        <v>-3628.34</v>
      </c>
      <c r="G73" s="17">
        <v>-14004.61</v>
      </c>
      <c r="H73" s="17">
        <v>-19676.2</v>
      </c>
      <c r="I73" s="17">
        <v>-25581.770000000004</v>
      </c>
      <c r="J73" s="17">
        <v>-18290.03</v>
      </c>
      <c r="K73" s="17">
        <v>-6151.08</v>
      </c>
      <c r="L73" s="17">
        <v>-12216.21</v>
      </c>
      <c r="M73" s="17">
        <v>-16844.330000000002</v>
      </c>
      <c r="N73" s="17">
        <v>-768.83</v>
      </c>
      <c r="O73" s="17">
        <v>-2978.0600000000004</v>
      </c>
      <c r="P73" s="17">
        <v>-5601.2100000000009</v>
      </c>
      <c r="Q73" s="20">
        <v>-405.32</v>
      </c>
      <c r="R73" s="20">
        <v>-181.42</v>
      </c>
      <c r="S73" s="20">
        <v>-700.23</v>
      </c>
      <c r="T73" s="20">
        <v>-983.81</v>
      </c>
      <c r="U73" s="20">
        <v>-1279.0899999999999</v>
      </c>
      <c r="V73" s="20">
        <v>-914.5</v>
      </c>
      <c r="W73" s="20">
        <v>-307.55</v>
      </c>
      <c r="X73" s="20">
        <v>-610.80999999999995</v>
      </c>
      <c r="Y73" s="20">
        <v>-842.22</v>
      </c>
      <c r="Z73" s="20">
        <v>-38.44</v>
      </c>
      <c r="AA73" s="20">
        <v>-148.9</v>
      </c>
      <c r="AB73" s="20">
        <v>-280.06</v>
      </c>
      <c r="AC73" s="17">
        <v>-1761.59</v>
      </c>
      <c r="AD73" s="17">
        <v>-779.99</v>
      </c>
      <c r="AE73" s="17">
        <v>-2981.05</v>
      </c>
      <c r="AF73" s="17">
        <v>-4142.3599999999997</v>
      </c>
      <c r="AG73" s="17">
        <v>-5327.81</v>
      </c>
      <c r="AH73" s="17">
        <v>-3766.47</v>
      </c>
      <c r="AI73" s="17">
        <v>-1252.79</v>
      </c>
      <c r="AJ73" s="17">
        <v>-2459.5500000000002</v>
      </c>
      <c r="AK73" s="17">
        <v>-3352</v>
      </c>
      <c r="AL73" s="17">
        <v>-151.26</v>
      </c>
      <c r="AM73" s="17">
        <v>-578.94000000000005</v>
      </c>
      <c r="AN73" s="17">
        <v>-1076.23</v>
      </c>
      <c r="AO73" s="20">
        <v>-10273.34</v>
      </c>
      <c r="AP73" s="20">
        <v>-4589.75</v>
      </c>
      <c r="AQ73" s="20">
        <v>-17685.89</v>
      </c>
      <c r="AR73" s="20">
        <v>-24802.370000000003</v>
      </c>
      <c r="AS73" s="20">
        <v>-32188.670000000006</v>
      </c>
      <c r="AT73" s="20">
        <v>-22971</v>
      </c>
      <c r="AU73" s="20">
        <v>-7711.42</v>
      </c>
      <c r="AV73" s="20">
        <v>-15286.57</v>
      </c>
      <c r="AW73" s="20">
        <v>-21038.550000000003</v>
      </c>
      <c r="AX73" s="20">
        <v>-958.53</v>
      </c>
      <c r="AY73" s="20">
        <v>-3705.9000000000005</v>
      </c>
      <c r="AZ73" s="20">
        <v>-6957.5000000000018</v>
      </c>
      <c r="BA73" s="17">
        <f t="shared" si="8"/>
        <v>-133847.1</v>
      </c>
      <c r="BB73" s="17">
        <f t="shared" si="9"/>
        <v>-6692.3499999999995</v>
      </c>
      <c r="BC73" s="17">
        <f t="shared" si="10"/>
        <v>-27630.039999999997</v>
      </c>
      <c r="BD73" s="17">
        <f t="shared" si="11"/>
        <v>-168169.49</v>
      </c>
    </row>
    <row r="74" spans="1:56" x14ac:dyDescent="0.25">
      <c r="A74" t="str">
        <f t="shared" si="7"/>
        <v>EEC.KH1</v>
      </c>
      <c r="B74" s="1" t="s">
        <v>24</v>
      </c>
      <c r="C74" s="1" t="s">
        <v>126</v>
      </c>
      <c r="D74" s="1" t="s">
        <v>126</v>
      </c>
      <c r="E74" s="17">
        <v>254248.16999999995</v>
      </c>
      <c r="F74" s="17">
        <v>208481.32000000007</v>
      </c>
      <c r="G74" s="17">
        <v>94603.209999999992</v>
      </c>
      <c r="H74" s="17">
        <v>0</v>
      </c>
      <c r="I74" s="17">
        <v>0</v>
      </c>
      <c r="J74" s="17">
        <v>0</v>
      </c>
      <c r="K74" s="17">
        <v>0</v>
      </c>
      <c r="L74" s="17">
        <v>0</v>
      </c>
      <c r="M74" s="17">
        <v>0</v>
      </c>
      <c r="N74" s="17">
        <v>348273.60000000003</v>
      </c>
      <c r="O74" s="17">
        <v>217287.02000000008</v>
      </c>
      <c r="P74" s="17">
        <v>431989.49000000011</v>
      </c>
      <c r="Q74" s="20">
        <v>12712.41</v>
      </c>
      <c r="R74" s="20">
        <v>10424.07</v>
      </c>
      <c r="S74" s="20">
        <v>4730.16</v>
      </c>
      <c r="T74" s="20">
        <v>0</v>
      </c>
      <c r="U74" s="20">
        <v>0</v>
      </c>
      <c r="V74" s="20">
        <v>0</v>
      </c>
      <c r="W74" s="20">
        <v>0</v>
      </c>
      <c r="X74" s="20">
        <v>0</v>
      </c>
      <c r="Y74" s="20">
        <v>0</v>
      </c>
      <c r="Z74" s="20">
        <v>17413.68</v>
      </c>
      <c r="AA74" s="20">
        <v>10864.35</v>
      </c>
      <c r="AB74" s="20">
        <v>21599.47</v>
      </c>
      <c r="AC74" s="17">
        <v>55249.95</v>
      </c>
      <c r="AD74" s="17">
        <v>44817.55</v>
      </c>
      <c r="AE74" s="17">
        <v>20137.43</v>
      </c>
      <c r="AF74" s="17">
        <v>0</v>
      </c>
      <c r="AG74" s="17">
        <v>0</v>
      </c>
      <c r="AH74" s="17">
        <v>0</v>
      </c>
      <c r="AI74" s="17">
        <v>0</v>
      </c>
      <c r="AJ74" s="17">
        <v>0</v>
      </c>
      <c r="AK74" s="17">
        <v>0</v>
      </c>
      <c r="AL74" s="17">
        <v>68518.89</v>
      </c>
      <c r="AM74" s="17">
        <v>42241.26</v>
      </c>
      <c r="AN74" s="17">
        <v>83003.66</v>
      </c>
      <c r="AO74" s="20">
        <v>322210.52999999997</v>
      </c>
      <c r="AP74" s="20">
        <v>263722.94000000006</v>
      </c>
      <c r="AQ74" s="20">
        <v>119470.79999999999</v>
      </c>
      <c r="AR74" s="20">
        <v>0</v>
      </c>
      <c r="AS74" s="20">
        <v>0</v>
      </c>
      <c r="AT74" s="20">
        <v>0</v>
      </c>
      <c r="AU74" s="20">
        <v>0</v>
      </c>
      <c r="AV74" s="20">
        <v>0</v>
      </c>
      <c r="AW74" s="20">
        <v>0</v>
      </c>
      <c r="AX74" s="20">
        <v>434206.17000000004</v>
      </c>
      <c r="AY74" s="20">
        <v>270392.63000000006</v>
      </c>
      <c r="AZ74" s="20">
        <v>536592.62000000011</v>
      </c>
      <c r="BA74" s="17">
        <f t="shared" si="8"/>
        <v>1554882.81</v>
      </c>
      <c r="BB74" s="17">
        <f t="shared" si="9"/>
        <v>77744.14</v>
      </c>
      <c r="BC74" s="17">
        <f t="shared" si="10"/>
        <v>313968.74</v>
      </c>
      <c r="BD74" s="17">
        <f t="shared" si="11"/>
        <v>1946595.6900000002</v>
      </c>
    </row>
    <row r="75" spans="1:56" x14ac:dyDescent="0.25">
      <c r="A75" t="str">
        <f t="shared" si="7"/>
        <v>EEC.KH2</v>
      </c>
      <c r="B75" s="1" t="s">
        <v>24</v>
      </c>
      <c r="C75" s="1" t="s">
        <v>127</v>
      </c>
      <c r="D75" s="1" t="s">
        <v>127</v>
      </c>
      <c r="E75" s="17">
        <v>194365.81999999995</v>
      </c>
      <c r="F75" s="17">
        <v>97826.86000000003</v>
      </c>
      <c r="G75" s="17">
        <v>303072.89999999985</v>
      </c>
      <c r="H75" s="17">
        <v>325491.01000000007</v>
      </c>
      <c r="I75" s="17">
        <v>210366.03000000017</v>
      </c>
      <c r="J75" s="17">
        <v>197418.90000000008</v>
      </c>
      <c r="K75" s="17">
        <v>112572.82999999993</v>
      </c>
      <c r="L75" s="17">
        <v>168392.7199999998</v>
      </c>
      <c r="M75" s="17">
        <v>198290.32999999984</v>
      </c>
      <c r="N75" s="17">
        <v>185866.51999999996</v>
      </c>
      <c r="O75" s="17">
        <v>107032.13999999998</v>
      </c>
      <c r="P75" s="17">
        <v>200615.62999999995</v>
      </c>
      <c r="Q75" s="20">
        <v>9718.2900000000009</v>
      </c>
      <c r="R75" s="20">
        <v>4891.34</v>
      </c>
      <c r="S75" s="20">
        <v>15153.65</v>
      </c>
      <c r="T75" s="20">
        <v>16274.55</v>
      </c>
      <c r="U75" s="20">
        <v>10518.3</v>
      </c>
      <c r="V75" s="20">
        <v>9870.9500000000007</v>
      </c>
      <c r="W75" s="20">
        <v>5628.64</v>
      </c>
      <c r="X75" s="20">
        <v>8419.64</v>
      </c>
      <c r="Y75" s="20">
        <v>9914.52</v>
      </c>
      <c r="Z75" s="20">
        <v>9293.33</v>
      </c>
      <c r="AA75" s="20">
        <v>5351.61</v>
      </c>
      <c r="AB75" s="20">
        <v>10030.780000000001</v>
      </c>
      <c r="AC75" s="17">
        <v>42237.09</v>
      </c>
      <c r="AD75" s="17">
        <v>21029.99</v>
      </c>
      <c r="AE75" s="17">
        <v>64512.69</v>
      </c>
      <c r="AF75" s="17">
        <v>68524.429999999993</v>
      </c>
      <c r="AG75" s="17">
        <v>43812.11</v>
      </c>
      <c r="AH75" s="17">
        <v>40654.559999999998</v>
      </c>
      <c r="AI75" s="17">
        <v>22927.73</v>
      </c>
      <c r="AJ75" s="17">
        <v>33903.279999999999</v>
      </c>
      <c r="AK75" s="17">
        <v>39459.57</v>
      </c>
      <c r="AL75" s="17">
        <v>36567.129999999997</v>
      </c>
      <c r="AM75" s="17">
        <v>20807.38</v>
      </c>
      <c r="AN75" s="17">
        <v>38546.85</v>
      </c>
      <c r="AO75" s="20">
        <v>246321.19999999995</v>
      </c>
      <c r="AP75" s="20">
        <v>123748.19000000003</v>
      </c>
      <c r="AQ75" s="20">
        <v>382739.23999999987</v>
      </c>
      <c r="AR75" s="20">
        <v>410289.99000000005</v>
      </c>
      <c r="AS75" s="20">
        <v>264696.44000000018</v>
      </c>
      <c r="AT75" s="20">
        <v>247944.41000000009</v>
      </c>
      <c r="AU75" s="20">
        <v>141129.19999999992</v>
      </c>
      <c r="AV75" s="20">
        <v>210715.63999999981</v>
      </c>
      <c r="AW75" s="20">
        <v>247664.41999999984</v>
      </c>
      <c r="AX75" s="20">
        <v>231726.97999999995</v>
      </c>
      <c r="AY75" s="20">
        <v>133191.12999999998</v>
      </c>
      <c r="AZ75" s="20">
        <v>249193.25999999995</v>
      </c>
      <c r="BA75" s="17">
        <f t="shared" si="8"/>
        <v>2301311.6899999995</v>
      </c>
      <c r="BB75" s="17">
        <f t="shared" si="9"/>
        <v>115065.60000000001</v>
      </c>
      <c r="BC75" s="17">
        <f t="shared" si="10"/>
        <v>472982.81</v>
      </c>
      <c r="BD75" s="17">
        <f t="shared" si="11"/>
        <v>2889360.0999999996</v>
      </c>
    </row>
    <row r="76" spans="1:56" x14ac:dyDescent="0.25">
      <c r="A76" t="str">
        <f t="shared" si="7"/>
        <v>TAKH.KH3</v>
      </c>
      <c r="B76" s="1" t="s">
        <v>128</v>
      </c>
      <c r="C76" s="1" t="s">
        <v>129</v>
      </c>
      <c r="D76" s="1" t="s">
        <v>129</v>
      </c>
      <c r="E76" s="17">
        <v>153442.81999999995</v>
      </c>
      <c r="F76" s="17">
        <v>59384.510000000031</v>
      </c>
      <c r="G76" s="17">
        <v>271007.12</v>
      </c>
      <c r="H76" s="17">
        <v>228239.44000000003</v>
      </c>
      <c r="I76" s="17">
        <v>202357.19000000012</v>
      </c>
      <c r="J76" s="17">
        <v>36664.210000000014</v>
      </c>
      <c r="K76" s="17">
        <v>80603.109999999942</v>
      </c>
      <c r="L76" s="17">
        <v>124284.93999999996</v>
      </c>
      <c r="M76" s="17">
        <v>158246.11999999988</v>
      </c>
      <c r="N76" s="17">
        <v>244194.27000000008</v>
      </c>
      <c r="O76" s="17">
        <v>73707.450000000012</v>
      </c>
      <c r="P76" s="17">
        <v>138556.08000000002</v>
      </c>
      <c r="Q76" s="20">
        <v>7672.14</v>
      </c>
      <c r="R76" s="20">
        <v>2969.23</v>
      </c>
      <c r="S76" s="20">
        <v>13550.36</v>
      </c>
      <c r="T76" s="20">
        <v>11411.97</v>
      </c>
      <c r="U76" s="20">
        <v>10117.86</v>
      </c>
      <c r="V76" s="20">
        <v>1833.21</v>
      </c>
      <c r="W76" s="20">
        <v>4030.16</v>
      </c>
      <c r="X76" s="20">
        <v>6214.25</v>
      </c>
      <c r="Y76" s="20">
        <v>7912.31</v>
      </c>
      <c r="Z76" s="20">
        <v>12209.71</v>
      </c>
      <c r="AA76" s="20">
        <v>3685.37</v>
      </c>
      <c r="AB76" s="20">
        <v>6927.8</v>
      </c>
      <c r="AC76" s="17">
        <v>33344.230000000003</v>
      </c>
      <c r="AD76" s="17">
        <v>12765.98</v>
      </c>
      <c r="AE76" s="17">
        <v>57687.11</v>
      </c>
      <c r="AF76" s="17">
        <v>48050.42</v>
      </c>
      <c r="AG76" s="17">
        <v>42144.14</v>
      </c>
      <c r="AH76" s="17">
        <v>7550.28</v>
      </c>
      <c r="AI76" s="17">
        <v>16416.45</v>
      </c>
      <c r="AJ76" s="17">
        <v>25022.85</v>
      </c>
      <c r="AK76" s="17">
        <v>31490.81</v>
      </c>
      <c r="AL76" s="17">
        <v>48042.46</v>
      </c>
      <c r="AM76" s="17">
        <v>14328.95</v>
      </c>
      <c r="AN76" s="17">
        <v>26622.55</v>
      </c>
      <c r="AO76" s="20">
        <v>194459.18999999997</v>
      </c>
      <c r="AP76" s="20">
        <v>75119.72000000003</v>
      </c>
      <c r="AQ76" s="20">
        <v>342244.58999999997</v>
      </c>
      <c r="AR76" s="20">
        <v>287701.83</v>
      </c>
      <c r="AS76" s="20">
        <v>254619.19000000012</v>
      </c>
      <c r="AT76" s="20">
        <v>46047.700000000012</v>
      </c>
      <c r="AU76" s="20">
        <v>101049.71999999994</v>
      </c>
      <c r="AV76" s="20">
        <v>155522.03999999995</v>
      </c>
      <c r="AW76" s="20">
        <v>197649.23999999987</v>
      </c>
      <c r="AX76" s="20">
        <v>304446.44000000006</v>
      </c>
      <c r="AY76" s="20">
        <v>91721.77</v>
      </c>
      <c r="AZ76" s="20">
        <v>172106.43</v>
      </c>
      <c r="BA76" s="17">
        <f t="shared" si="8"/>
        <v>1770687.26</v>
      </c>
      <c r="BB76" s="17">
        <f t="shared" si="9"/>
        <v>88534.37000000001</v>
      </c>
      <c r="BC76" s="17">
        <f t="shared" si="10"/>
        <v>363466.23000000004</v>
      </c>
      <c r="BD76" s="17">
        <f t="shared" si="11"/>
        <v>2222687.8600000003</v>
      </c>
    </row>
    <row r="77" spans="1:56" x14ac:dyDescent="0.25">
      <c r="A77" t="str">
        <f t="shared" si="7"/>
        <v>KHW.KHW1</v>
      </c>
      <c r="B77" s="1" t="s">
        <v>130</v>
      </c>
      <c r="C77" s="1" t="s">
        <v>131</v>
      </c>
      <c r="D77" s="1" t="s">
        <v>131</v>
      </c>
      <c r="E77" s="17">
        <v>5341.8799999999983</v>
      </c>
      <c r="F77" s="17">
        <v>3595.3300000000008</v>
      </c>
      <c r="G77" s="17">
        <v>5055.1400000000031</v>
      </c>
      <c r="H77" s="17">
        <v>8120.070000000007</v>
      </c>
      <c r="I77" s="17">
        <v>6457.9800000000032</v>
      </c>
      <c r="J77" s="17">
        <v>2358.1699999999983</v>
      </c>
      <c r="K77" s="17">
        <v>518.69999999999993</v>
      </c>
      <c r="L77" s="17">
        <v>930.349999999999</v>
      </c>
      <c r="M77" s="17">
        <v>1006.619999999999</v>
      </c>
      <c r="N77" s="17">
        <v>8643.36</v>
      </c>
      <c r="O77" s="17">
        <v>5739.73</v>
      </c>
      <c r="P77" s="17">
        <v>10252.419999999998</v>
      </c>
      <c r="Q77" s="20">
        <v>267.08999999999997</v>
      </c>
      <c r="R77" s="20">
        <v>179.77</v>
      </c>
      <c r="S77" s="20">
        <v>252.76</v>
      </c>
      <c r="T77" s="20">
        <v>406</v>
      </c>
      <c r="U77" s="20">
        <v>322.89999999999998</v>
      </c>
      <c r="V77" s="20">
        <v>117.91</v>
      </c>
      <c r="W77" s="20">
        <v>25.94</v>
      </c>
      <c r="X77" s="20">
        <v>46.52</v>
      </c>
      <c r="Y77" s="20">
        <v>50.33</v>
      </c>
      <c r="Z77" s="20">
        <v>432.17</v>
      </c>
      <c r="AA77" s="20">
        <v>286.99</v>
      </c>
      <c r="AB77" s="20">
        <v>512.62</v>
      </c>
      <c r="AC77" s="17">
        <v>1160.83</v>
      </c>
      <c r="AD77" s="17">
        <v>772.89</v>
      </c>
      <c r="AE77" s="17">
        <v>1076.05</v>
      </c>
      <c r="AF77" s="17">
        <v>1709.49</v>
      </c>
      <c r="AG77" s="17">
        <v>1344.98</v>
      </c>
      <c r="AH77" s="17">
        <v>485.62</v>
      </c>
      <c r="AI77" s="17">
        <v>105.64</v>
      </c>
      <c r="AJ77" s="17">
        <v>187.31</v>
      </c>
      <c r="AK77" s="17">
        <v>200.32</v>
      </c>
      <c r="AL77" s="17">
        <v>1700.48</v>
      </c>
      <c r="AM77" s="17">
        <v>1115.82</v>
      </c>
      <c r="AN77" s="17">
        <v>1969.93</v>
      </c>
      <c r="AO77" s="20">
        <v>6769.7999999999984</v>
      </c>
      <c r="AP77" s="20">
        <v>4547.9900000000007</v>
      </c>
      <c r="AQ77" s="20">
        <v>6383.9500000000035</v>
      </c>
      <c r="AR77" s="20">
        <v>10235.560000000007</v>
      </c>
      <c r="AS77" s="20">
        <v>8125.8600000000024</v>
      </c>
      <c r="AT77" s="20">
        <v>2961.699999999998</v>
      </c>
      <c r="AU77" s="20">
        <v>650.28</v>
      </c>
      <c r="AV77" s="20">
        <v>1164.1799999999989</v>
      </c>
      <c r="AW77" s="20">
        <v>1257.2699999999988</v>
      </c>
      <c r="AX77" s="20">
        <v>10776.01</v>
      </c>
      <c r="AY77" s="20">
        <v>7142.5399999999991</v>
      </c>
      <c r="AZ77" s="20">
        <v>12734.97</v>
      </c>
      <c r="BA77" s="17">
        <f t="shared" si="8"/>
        <v>58019.75</v>
      </c>
      <c r="BB77" s="17">
        <f t="shared" si="9"/>
        <v>2901</v>
      </c>
      <c r="BC77" s="17">
        <f t="shared" si="10"/>
        <v>11829.36</v>
      </c>
      <c r="BD77" s="17">
        <f t="shared" si="11"/>
        <v>72750.11</v>
      </c>
    </row>
    <row r="78" spans="1:56" x14ac:dyDescent="0.25">
      <c r="A78" t="str">
        <f t="shared" si="7"/>
        <v>MANH.SPCIMP</v>
      </c>
      <c r="B78" s="1" t="s">
        <v>132</v>
      </c>
      <c r="C78" s="1" t="s">
        <v>133</v>
      </c>
      <c r="D78" s="1" t="s">
        <v>73</v>
      </c>
      <c r="E78" s="17">
        <v>1675.8600000000006</v>
      </c>
      <c r="F78" s="17">
        <v>71.859999999999985</v>
      </c>
      <c r="G78" s="17">
        <v>59.659999999999975</v>
      </c>
      <c r="H78" s="17">
        <v>1970.3300000000004</v>
      </c>
      <c r="I78" s="17">
        <v>687.30999999999983</v>
      </c>
      <c r="J78" s="17">
        <v>306.86000000000013</v>
      </c>
      <c r="K78" s="17">
        <v>163.69000000000005</v>
      </c>
      <c r="L78" s="17">
        <v>1857.0800000000013</v>
      </c>
      <c r="M78" s="17">
        <v>1361.6999999999985</v>
      </c>
      <c r="N78" s="17">
        <v>2671.9600000000005</v>
      </c>
      <c r="O78" s="17">
        <v>3536.9100000000003</v>
      </c>
      <c r="P78" s="17">
        <v>386.89</v>
      </c>
      <c r="Q78" s="20">
        <v>83.79</v>
      </c>
      <c r="R78" s="20">
        <v>3.59</v>
      </c>
      <c r="S78" s="20">
        <v>2.98</v>
      </c>
      <c r="T78" s="20">
        <v>98.52</v>
      </c>
      <c r="U78" s="20">
        <v>34.369999999999997</v>
      </c>
      <c r="V78" s="20">
        <v>15.34</v>
      </c>
      <c r="W78" s="20">
        <v>8.18</v>
      </c>
      <c r="X78" s="20">
        <v>92.85</v>
      </c>
      <c r="Y78" s="20">
        <v>68.08</v>
      </c>
      <c r="Z78" s="20">
        <v>133.6</v>
      </c>
      <c r="AA78" s="20">
        <v>176.85</v>
      </c>
      <c r="AB78" s="20">
        <v>19.34</v>
      </c>
      <c r="AC78" s="17">
        <v>364.18</v>
      </c>
      <c r="AD78" s="17">
        <v>15.45</v>
      </c>
      <c r="AE78" s="17">
        <v>12.7</v>
      </c>
      <c r="AF78" s="17">
        <v>414.81</v>
      </c>
      <c r="AG78" s="17">
        <v>143.13999999999999</v>
      </c>
      <c r="AH78" s="17">
        <v>63.19</v>
      </c>
      <c r="AI78" s="17">
        <v>33.340000000000003</v>
      </c>
      <c r="AJ78" s="17">
        <v>373.89</v>
      </c>
      <c r="AK78" s="17">
        <v>270.98</v>
      </c>
      <c r="AL78" s="17">
        <v>525.67999999999995</v>
      </c>
      <c r="AM78" s="17">
        <v>687.59</v>
      </c>
      <c r="AN78" s="17">
        <v>74.34</v>
      </c>
      <c r="AO78" s="20">
        <v>2123.8300000000004</v>
      </c>
      <c r="AP78" s="20">
        <v>90.899999999999991</v>
      </c>
      <c r="AQ78" s="20">
        <v>75.339999999999975</v>
      </c>
      <c r="AR78" s="20">
        <v>2483.6600000000003</v>
      </c>
      <c r="AS78" s="20">
        <v>864.81999999999982</v>
      </c>
      <c r="AT78" s="20">
        <v>385.3900000000001</v>
      </c>
      <c r="AU78" s="20">
        <v>205.21000000000006</v>
      </c>
      <c r="AV78" s="20">
        <v>2323.8200000000011</v>
      </c>
      <c r="AW78" s="20">
        <v>1700.7599999999984</v>
      </c>
      <c r="AX78" s="20">
        <v>3331.2400000000002</v>
      </c>
      <c r="AY78" s="20">
        <v>4401.3500000000004</v>
      </c>
      <c r="AZ78" s="20">
        <v>480.56999999999994</v>
      </c>
      <c r="BA78" s="17">
        <f t="shared" si="8"/>
        <v>14750.110000000002</v>
      </c>
      <c r="BB78" s="17">
        <f t="shared" si="9"/>
        <v>737.49</v>
      </c>
      <c r="BC78" s="17">
        <f t="shared" si="10"/>
        <v>2979.29</v>
      </c>
      <c r="BD78" s="17">
        <f t="shared" si="11"/>
        <v>18466.89</v>
      </c>
    </row>
    <row r="79" spans="1:56" x14ac:dyDescent="0.25">
      <c r="A79" t="str">
        <f t="shared" si="7"/>
        <v>MEGE.MEG1</v>
      </c>
      <c r="B79" s="1" t="s">
        <v>134</v>
      </c>
      <c r="C79" s="1" t="s">
        <v>135</v>
      </c>
      <c r="D79" s="1" t="s">
        <v>135</v>
      </c>
      <c r="E79" s="17">
        <v>41732.970000000023</v>
      </c>
      <c r="F79" s="17">
        <v>18964.930000000004</v>
      </c>
      <c r="G79" s="17">
        <v>78657.42</v>
      </c>
      <c r="H79" s="17">
        <v>76956.200000000026</v>
      </c>
      <c r="I79" s="17">
        <v>63318.450000000012</v>
      </c>
      <c r="J79" s="17">
        <v>47535.33</v>
      </c>
      <c r="K79" s="17">
        <v>38616.050000000003</v>
      </c>
      <c r="L79" s="17">
        <v>49613.400000000016</v>
      </c>
      <c r="M79" s="17">
        <v>80277.02999999997</v>
      </c>
      <c r="N79" s="17">
        <v>68126.930000000022</v>
      </c>
      <c r="O79" s="17">
        <v>52445.619999999995</v>
      </c>
      <c r="P79" s="17">
        <v>130796.43999999997</v>
      </c>
      <c r="Q79" s="20">
        <v>2086.65</v>
      </c>
      <c r="R79" s="20">
        <v>948.25</v>
      </c>
      <c r="S79" s="20">
        <v>3932.87</v>
      </c>
      <c r="T79" s="20">
        <v>3847.81</v>
      </c>
      <c r="U79" s="20">
        <v>3165.92</v>
      </c>
      <c r="V79" s="20">
        <v>2376.77</v>
      </c>
      <c r="W79" s="20">
        <v>1930.8</v>
      </c>
      <c r="X79" s="20">
        <v>2480.67</v>
      </c>
      <c r="Y79" s="20">
        <v>4013.85</v>
      </c>
      <c r="Z79" s="20">
        <v>3406.35</v>
      </c>
      <c r="AA79" s="20">
        <v>2622.28</v>
      </c>
      <c r="AB79" s="20">
        <v>6539.82</v>
      </c>
      <c r="AC79" s="17">
        <v>9068.8700000000008</v>
      </c>
      <c r="AD79" s="17">
        <v>4076.92</v>
      </c>
      <c r="AE79" s="17">
        <v>16743.169999999998</v>
      </c>
      <c r="AF79" s="17">
        <v>16201.31</v>
      </c>
      <c r="AG79" s="17">
        <v>13187.09</v>
      </c>
      <c r="AH79" s="17">
        <v>9788.9699999999993</v>
      </c>
      <c r="AI79" s="17">
        <v>7864.94</v>
      </c>
      <c r="AJ79" s="17">
        <v>9988.89</v>
      </c>
      <c r="AK79" s="17">
        <v>15975.04</v>
      </c>
      <c r="AL79" s="17">
        <v>13403.2</v>
      </c>
      <c r="AM79" s="17">
        <v>10195.59</v>
      </c>
      <c r="AN79" s="17">
        <v>25131.59</v>
      </c>
      <c r="AO79" s="20">
        <v>52888.490000000027</v>
      </c>
      <c r="AP79" s="20">
        <v>23990.100000000006</v>
      </c>
      <c r="AQ79" s="20">
        <v>99333.459999999992</v>
      </c>
      <c r="AR79" s="20">
        <v>97005.320000000022</v>
      </c>
      <c r="AS79" s="20">
        <v>79671.460000000006</v>
      </c>
      <c r="AT79" s="20">
        <v>59701.07</v>
      </c>
      <c r="AU79" s="20">
        <v>48411.790000000008</v>
      </c>
      <c r="AV79" s="20">
        <v>62082.960000000014</v>
      </c>
      <c r="AW79" s="20">
        <v>100265.91999999998</v>
      </c>
      <c r="AX79" s="20">
        <v>84936.480000000025</v>
      </c>
      <c r="AY79" s="20">
        <v>65263.489999999991</v>
      </c>
      <c r="AZ79" s="20">
        <v>162467.84999999998</v>
      </c>
      <c r="BA79" s="17">
        <f t="shared" si="8"/>
        <v>747040.77</v>
      </c>
      <c r="BB79" s="17">
        <f t="shared" si="9"/>
        <v>37352.039999999994</v>
      </c>
      <c r="BC79" s="17">
        <f t="shared" si="10"/>
        <v>151625.58000000002</v>
      </c>
      <c r="BD79" s="17">
        <f t="shared" si="11"/>
        <v>936018.39</v>
      </c>
    </row>
    <row r="80" spans="1:56" x14ac:dyDescent="0.25">
      <c r="A80" t="str">
        <f t="shared" si="7"/>
        <v>SCE.MKR1</v>
      </c>
      <c r="B80" s="1" t="s">
        <v>137</v>
      </c>
      <c r="C80" s="1" t="s">
        <v>138</v>
      </c>
      <c r="D80" s="1" t="s">
        <v>138</v>
      </c>
      <c r="E80" s="17">
        <v>72815.010000000009</v>
      </c>
      <c r="F80" s="17">
        <v>31360.410000000014</v>
      </c>
      <c r="G80" s="17">
        <v>81925.540000000008</v>
      </c>
      <c r="H80" s="17">
        <v>24332.609999999997</v>
      </c>
      <c r="I80" s="17">
        <v>118204.98000000001</v>
      </c>
      <c r="J80" s="17">
        <v>53123.89</v>
      </c>
      <c r="K80" s="17">
        <v>16087.210000000001</v>
      </c>
      <c r="L80" s="17">
        <v>34805.320000000007</v>
      </c>
      <c r="M80" s="17">
        <v>23732.76</v>
      </c>
      <c r="N80" s="17">
        <v>73254.27</v>
      </c>
      <c r="O80" s="17">
        <v>27770.87</v>
      </c>
      <c r="P80" s="17">
        <v>59138.600000000013</v>
      </c>
      <c r="Q80" s="20">
        <v>3640.75</v>
      </c>
      <c r="R80" s="20">
        <v>1568.02</v>
      </c>
      <c r="S80" s="20">
        <v>4096.28</v>
      </c>
      <c r="T80" s="20">
        <v>1216.6300000000001</v>
      </c>
      <c r="U80" s="20">
        <v>5910.25</v>
      </c>
      <c r="V80" s="20">
        <v>2656.19</v>
      </c>
      <c r="W80" s="20">
        <v>804.36</v>
      </c>
      <c r="X80" s="20">
        <v>1740.27</v>
      </c>
      <c r="Y80" s="20">
        <v>1186.6400000000001</v>
      </c>
      <c r="Z80" s="20">
        <v>3662.71</v>
      </c>
      <c r="AA80" s="20">
        <v>1388.54</v>
      </c>
      <c r="AB80" s="20">
        <v>2956.93</v>
      </c>
      <c r="AC80" s="17">
        <v>15823.22</v>
      </c>
      <c r="AD80" s="17">
        <v>6741.6</v>
      </c>
      <c r="AE80" s="17">
        <v>17438.830000000002</v>
      </c>
      <c r="AF80" s="17">
        <v>5122.66</v>
      </c>
      <c r="AG80" s="17">
        <v>24618.09</v>
      </c>
      <c r="AH80" s="17">
        <v>10939.83</v>
      </c>
      <c r="AI80" s="17">
        <v>3276.49</v>
      </c>
      <c r="AJ80" s="17">
        <v>7007.51</v>
      </c>
      <c r="AK80" s="17">
        <v>4722.79</v>
      </c>
      <c r="AL80" s="17">
        <v>14411.95</v>
      </c>
      <c r="AM80" s="17">
        <v>5398.74</v>
      </c>
      <c r="AN80" s="17">
        <v>11363.06</v>
      </c>
      <c r="AO80" s="20">
        <v>92278.98000000001</v>
      </c>
      <c r="AP80" s="20">
        <v>39670.030000000013</v>
      </c>
      <c r="AQ80" s="20">
        <v>103460.65000000001</v>
      </c>
      <c r="AR80" s="20">
        <v>30671.899999999998</v>
      </c>
      <c r="AS80" s="20">
        <v>148733.32</v>
      </c>
      <c r="AT80" s="20">
        <v>66719.91</v>
      </c>
      <c r="AU80" s="20">
        <v>20168.059999999998</v>
      </c>
      <c r="AV80" s="20">
        <v>43553.100000000006</v>
      </c>
      <c r="AW80" s="20">
        <v>29642.19</v>
      </c>
      <c r="AX80" s="20">
        <v>91328.930000000008</v>
      </c>
      <c r="AY80" s="20">
        <v>34558.15</v>
      </c>
      <c r="AZ80" s="20">
        <v>73458.590000000011</v>
      </c>
      <c r="BA80" s="17">
        <f t="shared" si="8"/>
        <v>616551.47000000009</v>
      </c>
      <c r="BB80" s="17">
        <f t="shared" si="9"/>
        <v>30827.57</v>
      </c>
      <c r="BC80" s="17">
        <f t="shared" si="10"/>
        <v>126864.76999999999</v>
      </c>
      <c r="BD80" s="17">
        <f t="shared" si="11"/>
        <v>774243.81</v>
      </c>
    </row>
    <row r="81" spans="1:56" x14ac:dyDescent="0.25">
      <c r="A81" t="str">
        <f t="shared" si="7"/>
        <v>TCN.MKRC</v>
      </c>
      <c r="B81" s="1" t="s">
        <v>33</v>
      </c>
      <c r="C81" s="1" t="s">
        <v>139</v>
      </c>
      <c r="D81" s="1" t="s">
        <v>139</v>
      </c>
      <c r="E81" s="17">
        <v>77670.370000000024</v>
      </c>
      <c r="F81" s="17">
        <v>58536.180000000015</v>
      </c>
      <c r="G81" s="17">
        <v>246911.40999999995</v>
      </c>
      <c r="H81" s="17">
        <v>320022.10000000009</v>
      </c>
      <c r="I81" s="17">
        <v>287522.54999999987</v>
      </c>
      <c r="J81" s="17">
        <v>210517.02999999994</v>
      </c>
      <c r="K81" s="17">
        <v>83272.150000000067</v>
      </c>
      <c r="L81" s="17">
        <v>168636.63999999998</v>
      </c>
      <c r="M81" s="17">
        <v>206459.09999999998</v>
      </c>
      <c r="N81" s="17">
        <v>170815.54</v>
      </c>
      <c r="O81" s="17">
        <v>100252.89000000001</v>
      </c>
      <c r="P81" s="17">
        <v>191777.03</v>
      </c>
      <c r="Q81" s="20">
        <v>3883.52</v>
      </c>
      <c r="R81" s="20">
        <v>2926.81</v>
      </c>
      <c r="S81" s="20">
        <v>12345.57</v>
      </c>
      <c r="T81" s="20">
        <v>16001.11</v>
      </c>
      <c r="U81" s="20">
        <v>14376.13</v>
      </c>
      <c r="V81" s="20">
        <v>10525.85</v>
      </c>
      <c r="W81" s="20">
        <v>4163.6099999999997</v>
      </c>
      <c r="X81" s="20">
        <v>8431.83</v>
      </c>
      <c r="Y81" s="20">
        <v>10322.959999999999</v>
      </c>
      <c r="Z81" s="20">
        <v>8540.7800000000007</v>
      </c>
      <c r="AA81" s="20">
        <v>5012.6400000000003</v>
      </c>
      <c r="AB81" s="20">
        <v>9588.85</v>
      </c>
      <c r="AC81" s="17">
        <v>16878.330000000002</v>
      </c>
      <c r="AD81" s="17">
        <v>12583.61</v>
      </c>
      <c r="AE81" s="17">
        <v>52558.05</v>
      </c>
      <c r="AF81" s="17">
        <v>67373.08</v>
      </c>
      <c r="AG81" s="17">
        <v>59881.19</v>
      </c>
      <c r="AH81" s="17">
        <v>43351.87</v>
      </c>
      <c r="AI81" s="17">
        <v>16960.05</v>
      </c>
      <c r="AJ81" s="17">
        <v>33952.39</v>
      </c>
      <c r="AK81" s="17">
        <v>41085.14</v>
      </c>
      <c r="AL81" s="17">
        <v>33606.019999999997</v>
      </c>
      <c r="AM81" s="17">
        <v>19489.47</v>
      </c>
      <c r="AN81" s="17">
        <v>36848.57</v>
      </c>
      <c r="AO81" s="20">
        <v>98432.22000000003</v>
      </c>
      <c r="AP81" s="20">
        <v>74046.600000000006</v>
      </c>
      <c r="AQ81" s="20">
        <v>311815.02999999997</v>
      </c>
      <c r="AR81" s="20">
        <v>403396.2900000001</v>
      </c>
      <c r="AS81" s="20">
        <v>361779.86999999988</v>
      </c>
      <c r="AT81" s="20">
        <v>264394.74999999994</v>
      </c>
      <c r="AU81" s="20">
        <v>104395.81000000007</v>
      </c>
      <c r="AV81" s="20">
        <v>211020.86</v>
      </c>
      <c r="AW81" s="20">
        <v>257867.19999999995</v>
      </c>
      <c r="AX81" s="20">
        <v>212962.34</v>
      </c>
      <c r="AY81" s="20">
        <v>124755.00000000001</v>
      </c>
      <c r="AZ81" s="20">
        <v>238214.45</v>
      </c>
      <c r="BA81" s="17">
        <f t="shared" si="8"/>
        <v>2122392.9899999998</v>
      </c>
      <c r="BB81" s="17">
        <f t="shared" si="9"/>
        <v>106119.65999999999</v>
      </c>
      <c r="BC81" s="17">
        <f t="shared" si="10"/>
        <v>434567.77000000008</v>
      </c>
      <c r="BD81" s="17">
        <f t="shared" si="11"/>
        <v>2663080.4200000004</v>
      </c>
    </row>
    <row r="82" spans="1:56" x14ac:dyDescent="0.25">
      <c r="A82" t="str">
        <f t="shared" si="7"/>
        <v>MSCG.BCHIMP</v>
      </c>
      <c r="B82" s="1" t="s">
        <v>140</v>
      </c>
      <c r="C82" s="1" t="s">
        <v>141</v>
      </c>
      <c r="D82" s="1" t="s">
        <v>21</v>
      </c>
      <c r="E82" s="17">
        <v>-1774.35</v>
      </c>
      <c r="F82" s="17">
        <v>-109.84</v>
      </c>
      <c r="G82" s="17">
        <v>-429.33</v>
      </c>
      <c r="H82" s="17">
        <v>-114.47999999999999</v>
      </c>
      <c r="I82" s="17">
        <v>0</v>
      </c>
      <c r="J82" s="17">
        <v>0</v>
      </c>
      <c r="K82" s="17">
        <v>0</v>
      </c>
      <c r="L82" s="17">
        <v>0</v>
      </c>
      <c r="M82" s="17">
        <v>0</v>
      </c>
      <c r="N82" s="17">
        <v>-641.44999999999993</v>
      </c>
      <c r="O82" s="17">
        <v>-17.05</v>
      </c>
      <c r="P82" s="17">
        <v>0</v>
      </c>
      <c r="Q82" s="20">
        <v>-88.72</v>
      </c>
      <c r="R82" s="20">
        <v>-5.49</v>
      </c>
      <c r="S82" s="20">
        <v>-21.47</v>
      </c>
      <c r="T82" s="20">
        <v>-5.72</v>
      </c>
      <c r="U82" s="20">
        <v>0</v>
      </c>
      <c r="V82" s="20">
        <v>0</v>
      </c>
      <c r="W82" s="20">
        <v>0</v>
      </c>
      <c r="X82" s="20">
        <v>0</v>
      </c>
      <c r="Y82" s="20">
        <v>0</v>
      </c>
      <c r="Z82" s="20">
        <v>-32.07</v>
      </c>
      <c r="AA82" s="20">
        <v>-0.85</v>
      </c>
      <c r="AB82" s="20">
        <v>0</v>
      </c>
      <c r="AC82" s="17">
        <v>-385.58</v>
      </c>
      <c r="AD82" s="17">
        <v>-23.61</v>
      </c>
      <c r="AE82" s="17">
        <v>-91.39</v>
      </c>
      <c r="AF82" s="17">
        <v>-24.1</v>
      </c>
      <c r="AG82" s="17">
        <v>0</v>
      </c>
      <c r="AH82" s="17">
        <v>0</v>
      </c>
      <c r="AI82" s="17">
        <v>0</v>
      </c>
      <c r="AJ82" s="17">
        <v>0</v>
      </c>
      <c r="AK82" s="17">
        <v>0</v>
      </c>
      <c r="AL82" s="17">
        <v>-126.2</v>
      </c>
      <c r="AM82" s="17">
        <v>-3.31</v>
      </c>
      <c r="AN82" s="17">
        <v>0</v>
      </c>
      <c r="AO82" s="20">
        <v>-2248.65</v>
      </c>
      <c r="AP82" s="20">
        <v>-138.94</v>
      </c>
      <c r="AQ82" s="20">
        <v>-542.18999999999994</v>
      </c>
      <c r="AR82" s="20">
        <v>-144.29999999999998</v>
      </c>
      <c r="AS82" s="20">
        <v>0</v>
      </c>
      <c r="AT82" s="20">
        <v>0</v>
      </c>
      <c r="AU82" s="20">
        <v>0</v>
      </c>
      <c r="AV82" s="20">
        <v>0</v>
      </c>
      <c r="AW82" s="20">
        <v>0</v>
      </c>
      <c r="AX82" s="20">
        <v>-799.72</v>
      </c>
      <c r="AY82" s="20">
        <v>-21.21</v>
      </c>
      <c r="AZ82" s="20">
        <v>0</v>
      </c>
      <c r="BA82" s="17">
        <f t="shared" si="8"/>
        <v>-3086.5</v>
      </c>
      <c r="BB82" s="17">
        <f t="shared" si="9"/>
        <v>-154.32</v>
      </c>
      <c r="BC82" s="17">
        <f t="shared" si="10"/>
        <v>-654.18999999999994</v>
      </c>
      <c r="BD82" s="17">
        <f t="shared" si="11"/>
        <v>-3895.01</v>
      </c>
    </row>
    <row r="83" spans="1:56" x14ac:dyDescent="0.25">
      <c r="A83" t="str">
        <f t="shared" si="7"/>
        <v>MSCG.120SIMP</v>
      </c>
      <c r="B83" s="1" t="s">
        <v>140</v>
      </c>
      <c r="C83" s="1" t="s">
        <v>142</v>
      </c>
      <c r="D83" s="1" t="s">
        <v>72</v>
      </c>
      <c r="E83" s="17">
        <v>0</v>
      </c>
      <c r="F83" s="17">
        <v>0</v>
      </c>
      <c r="G83" s="17">
        <v>0</v>
      </c>
      <c r="H83" s="17">
        <v>0</v>
      </c>
      <c r="I83" s="17">
        <v>0</v>
      </c>
      <c r="J83" s="17">
        <v>0</v>
      </c>
      <c r="K83" s="17">
        <v>0</v>
      </c>
      <c r="L83" s="17">
        <v>0</v>
      </c>
      <c r="M83" s="17">
        <v>-923.68000000000006</v>
      </c>
      <c r="N83" s="17">
        <v>7485.02</v>
      </c>
      <c r="O83" s="17">
        <v>7463.9799999999977</v>
      </c>
      <c r="P83" s="17">
        <v>19902.28</v>
      </c>
      <c r="Q83" s="20">
        <v>0</v>
      </c>
      <c r="R83" s="20">
        <v>0</v>
      </c>
      <c r="S83" s="20">
        <v>0</v>
      </c>
      <c r="T83" s="20">
        <v>0</v>
      </c>
      <c r="U83" s="20">
        <v>0</v>
      </c>
      <c r="V83" s="20">
        <v>0</v>
      </c>
      <c r="W83" s="20">
        <v>0</v>
      </c>
      <c r="X83" s="20">
        <v>0</v>
      </c>
      <c r="Y83" s="20">
        <v>-46.18</v>
      </c>
      <c r="Z83" s="20">
        <v>374.25</v>
      </c>
      <c r="AA83" s="20">
        <v>373.2</v>
      </c>
      <c r="AB83" s="20">
        <v>995.11</v>
      </c>
      <c r="AC83" s="17">
        <v>0</v>
      </c>
      <c r="AD83" s="17">
        <v>0</v>
      </c>
      <c r="AE83" s="17">
        <v>0</v>
      </c>
      <c r="AF83" s="17">
        <v>0</v>
      </c>
      <c r="AG83" s="17">
        <v>0</v>
      </c>
      <c r="AH83" s="17">
        <v>0</v>
      </c>
      <c r="AI83" s="17">
        <v>0</v>
      </c>
      <c r="AJ83" s="17">
        <v>0</v>
      </c>
      <c r="AK83" s="17">
        <v>-183.81</v>
      </c>
      <c r="AL83" s="17">
        <v>1472.59</v>
      </c>
      <c r="AM83" s="17">
        <v>1451.02</v>
      </c>
      <c r="AN83" s="17">
        <v>3824.08</v>
      </c>
      <c r="AO83" s="20">
        <v>0</v>
      </c>
      <c r="AP83" s="20">
        <v>0</v>
      </c>
      <c r="AQ83" s="20">
        <v>0</v>
      </c>
      <c r="AR83" s="20">
        <v>0</v>
      </c>
      <c r="AS83" s="20">
        <v>0</v>
      </c>
      <c r="AT83" s="20">
        <v>0</v>
      </c>
      <c r="AU83" s="20">
        <v>0</v>
      </c>
      <c r="AV83" s="20">
        <v>0</v>
      </c>
      <c r="AW83" s="20">
        <v>-1153.67</v>
      </c>
      <c r="AX83" s="20">
        <v>9331.86</v>
      </c>
      <c r="AY83" s="20">
        <v>9288.1999999999971</v>
      </c>
      <c r="AZ83" s="20">
        <v>24721.47</v>
      </c>
      <c r="BA83" s="17">
        <f t="shared" si="8"/>
        <v>33927.599999999999</v>
      </c>
      <c r="BB83" s="17">
        <f t="shared" si="9"/>
        <v>1696.38</v>
      </c>
      <c r="BC83" s="17">
        <f t="shared" si="10"/>
        <v>6563.88</v>
      </c>
      <c r="BD83" s="17">
        <f t="shared" si="11"/>
        <v>42187.86</v>
      </c>
    </row>
    <row r="84" spans="1:56" x14ac:dyDescent="0.25">
      <c r="A84" t="str">
        <f t="shared" si="7"/>
        <v>MSCG.BCHEXP</v>
      </c>
      <c r="B84" s="1" t="s">
        <v>140</v>
      </c>
      <c r="C84" s="1" t="s">
        <v>143</v>
      </c>
      <c r="D84" s="1" t="s">
        <v>28</v>
      </c>
      <c r="E84" s="17">
        <v>0</v>
      </c>
      <c r="F84" s="17">
        <v>6.3800000000000026</v>
      </c>
      <c r="G84" s="17">
        <v>0</v>
      </c>
      <c r="H84" s="17">
        <v>0</v>
      </c>
      <c r="I84" s="17">
        <v>0</v>
      </c>
      <c r="J84" s="17">
        <v>0</v>
      </c>
      <c r="K84" s="17">
        <v>-13.170000000000012</v>
      </c>
      <c r="L84" s="17">
        <v>0</v>
      </c>
      <c r="M84" s="17">
        <v>0</v>
      </c>
      <c r="N84" s="17">
        <v>0</v>
      </c>
      <c r="O84" s="17">
        <v>0</v>
      </c>
      <c r="P84" s="17">
        <v>0</v>
      </c>
      <c r="Q84" s="20">
        <v>0</v>
      </c>
      <c r="R84" s="20">
        <v>0.32</v>
      </c>
      <c r="S84" s="20">
        <v>0</v>
      </c>
      <c r="T84" s="20">
        <v>0</v>
      </c>
      <c r="U84" s="20">
        <v>0</v>
      </c>
      <c r="V84" s="20">
        <v>0</v>
      </c>
      <c r="W84" s="20">
        <v>-0.66</v>
      </c>
      <c r="X84" s="20">
        <v>0</v>
      </c>
      <c r="Y84" s="20">
        <v>0</v>
      </c>
      <c r="Z84" s="20">
        <v>0</v>
      </c>
      <c r="AA84" s="20">
        <v>0</v>
      </c>
      <c r="AB84" s="20">
        <v>0</v>
      </c>
      <c r="AC84" s="17">
        <v>0</v>
      </c>
      <c r="AD84" s="17">
        <v>1.37</v>
      </c>
      <c r="AE84" s="17">
        <v>0</v>
      </c>
      <c r="AF84" s="17">
        <v>0</v>
      </c>
      <c r="AG84" s="17">
        <v>0</v>
      </c>
      <c r="AH84" s="17">
        <v>0</v>
      </c>
      <c r="AI84" s="17">
        <v>-2.68</v>
      </c>
      <c r="AJ84" s="17">
        <v>0</v>
      </c>
      <c r="AK84" s="17">
        <v>0</v>
      </c>
      <c r="AL84" s="17">
        <v>0</v>
      </c>
      <c r="AM84" s="17">
        <v>0</v>
      </c>
      <c r="AN84" s="17">
        <v>0</v>
      </c>
      <c r="AO84" s="20">
        <v>0</v>
      </c>
      <c r="AP84" s="20">
        <v>8.0700000000000038</v>
      </c>
      <c r="AQ84" s="20">
        <v>0</v>
      </c>
      <c r="AR84" s="20">
        <v>0</v>
      </c>
      <c r="AS84" s="20">
        <v>0</v>
      </c>
      <c r="AT84" s="20">
        <v>0</v>
      </c>
      <c r="AU84" s="20">
        <v>-16.510000000000012</v>
      </c>
      <c r="AV84" s="20">
        <v>0</v>
      </c>
      <c r="AW84" s="20">
        <v>0</v>
      </c>
      <c r="AX84" s="20">
        <v>0</v>
      </c>
      <c r="AY84" s="20">
        <v>0</v>
      </c>
      <c r="AZ84" s="20">
        <v>0</v>
      </c>
      <c r="BA84" s="17">
        <f t="shared" si="8"/>
        <v>-6.7900000000000098</v>
      </c>
      <c r="BB84" s="17">
        <f t="shared" si="9"/>
        <v>-0.34</v>
      </c>
      <c r="BC84" s="17">
        <f t="shared" si="10"/>
        <v>-1.31</v>
      </c>
      <c r="BD84" s="17">
        <f t="shared" si="11"/>
        <v>-8.4400000000000084</v>
      </c>
    </row>
    <row r="85" spans="1:56" x14ac:dyDescent="0.25">
      <c r="A85" t="str">
        <f t="shared" si="7"/>
        <v>GPWF.NEP1</v>
      </c>
      <c r="B85" s="1" t="s">
        <v>144</v>
      </c>
      <c r="C85" s="1" t="s">
        <v>145</v>
      </c>
      <c r="D85" s="1" t="s">
        <v>145</v>
      </c>
      <c r="E85" s="17">
        <v>8831.3699999999972</v>
      </c>
      <c r="F85" s="17">
        <v>4481.1299999999992</v>
      </c>
      <c r="G85" s="17">
        <v>12005.759999999998</v>
      </c>
      <c r="H85" s="17">
        <v>24400.849999999995</v>
      </c>
      <c r="I85" s="17">
        <v>18587.179999999993</v>
      </c>
      <c r="J85" s="17">
        <v>10114.539999999999</v>
      </c>
      <c r="K85" s="17">
        <v>4662.4900000000034</v>
      </c>
      <c r="L85" s="17">
        <v>3845.7399999999971</v>
      </c>
      <c r="M85" s="17">
        <v>10151.94000000001</v>
      </c>
      <c r="N85" s="17">
        <v>21735.14</v>
      </c>
      <c r="O85" s="17">
        <v>5203.4799999999996</v>
      </c>
      <c r="P85" s="17">
        <v>13011.960000000003</v>
      </c>
      <c r="Q85" s="20">
        <v>441.57</v>
      </c>
      <c r="R85" s="20">
        <v>224.06</v>
      </c>
      <c r="S85" s="20">
        <v>600.29</v>
      </c>
      <c r="T85" s="20">
        <v>1220.04</v>
      </c>
      <c r="U85" s="20">
        <v>929.36</v>
      </c>
      <c r="V85" s="20">
        <v>505.73</v>
      </c>
      <c r="W85" s="20">
        <v>233.12</v>
      </c>
      <c r="X85" s="20">
        <v>192.29</v>
      </c>
      <c r="Y85" s="20">
        <v>507.6</v>
      </c>
      <c r="Z85" s="20">
        <v>1086.76</v>
      </c>
      <c r="AA85" s="20">
        <v>260.17</v>
      </c>
      <c r="AB85" s="20">
        <v>650.6</v>
      </c>
      <c r="AC85" s="17">
        <v>1919.12</v>
      </c>
      <c r="AD85" s="17">
        <v>963.32</v>
      </c>
      <c r="AE85" s="17">
        <v>2555.5700000000002</v>
      </c>
      <c r="AF85" s="17">
        <v>5137.0200000000004</v>
      </c>
      <c r="AG85" s="17">
        <v>3871.08</v>
      </c>
      <c r="AH85" s="17">
        <v>2082.89</v>
      </c>
      <c r="AI85" s="17">
        <v>949.61</v>
      </c>
      <c r="AJ85" s="17">
        <v>774.28</v>
      </c>
      <c r="AK85" s="17">
        <v>2020.23</v>
      </c>
      <c r="AL85" s="17">
        <v>4276.1400000000003</v>
      </c>
      <c r="AM85" s="17">
        <v>1011.57</v>
      </c>
      <c r="AN85" s="17">
        <v>2500.15</v>
      </c>
      <c r="AO85" s="20">
        <v>11192.059999999998</v>
      </c>
      <c r="AP85" s="20">
        <v>5668.5099999999993</v>
      </c>
      <c r="AQ85" s="20">
        <v>15161.619999999999</v>
      </c>
      <c r="AR85" s="20">
        <v>30757.909999999996</v>
      </c>
      <c r="AS85" s="20">
        <v>23387.619999999995</v>
      </c>
      <c r="AT85" s="20">
        <v>12703.159999999998</v>
      </c>
      <c r="AU85" s="20">
        <v>5845.220000000003</v>
      </c>
      <c r="AV85" s="20">
        <v>4812.3099999999968</v>
      </c>
      <c r="AW85" s="20">
        <v>12679.77000000001</v>
      </c>
      <c r="AX85" s="20">
        <v>27098.039999999997</v>
      </c>
      <c r="AY85" s="20">
        <v>6475.2199999999993</v>
      </c>
      <c r="AZ85" s="20">
        <v>16162.710000000003</v>
      </c>
      <c r="BA85" s="17">
        <f t="shared" si="8"/>
        <v>137031.57999999996</v>
      </c>
      <c r="BB85" s="17">
        <f t="shared" si="9"/>
        <v>6851.5900000000011</v>
      </c>
      <c r="BC85" s="17">
        <f t="shared" si="10"/>
        <v>28060.98</v>
      </c>
      <c r="BD85" s="17">
        <f t="shared" si="11"/>
        <v>171944.15</v>
      </c>
    </row>
    <row r="86" spans="1:56" x14ac:dyDescent="0.25">
      <c r="A86" t="str">
        <f t="shared" si="7"/>
        <v>APNC.NOVAGEN15M</v>
      </c>
      <c r="B86" s="1" t="s">
        <v>146</v>
      </c>
      <c r="C86" s="1" t="s">
        <v>147</v>
      </c>
      <c r="D86" s="1" t="s">
        <v>147</v>
      </c>
      <c r="E86" s="17">
        <v>-34892.680000000008</v>
      </c>
      <c r="F86" s="17">
        <v>-11370.699999999997</v>
      </c>
      <c r="G86" s="17">
        <v>-48836.759999999987</v>
      </c>
      <c r="H86" s="17">
        <v>-126560.88000000003</v>
      </c>
      <c r="I86" s="17">
        <v>-113252.35999999999</v>
      </c>
      <c r="J86" s="17">
        <v>-64084.770000000004</v>
      </c>
      <c r="K86" s="17">
        <v>-31834.220000000005</v>
      </c>
      <c r="L86" s="17">
        <v>-95728.72</v>
      </c>
      <c r="M86" s="17">
        <v>-140566.01</v>
      </c>
      <c r="N86" s="17">
        <v>-4708.1399999999921</v>
      </c>
      <c r="O86" s="17">
        <v>-2243.5999999999967</v>
      </c>
      <c r="P86" s="17">
        <v>-5966.5699999999961</v>
      </c>
      <c r="Q86" s="20">
        <v>-1744.63</v>
      </c>
      <c r="R86" s="20">
        <v>-568.54</v>
      </c>
      <c r="S86" s="20">
        <v>-2441.84</v>
      </c>
      <c r="T86" s="20">
        <v>-6328.04</v>
      </c>
      <c r="U86" s="20">
        <v>-5662.62</v>
      </c>
      <c r="V86" s="20">
        <v>-3204.24</v>
      </c>
      <c r="W86" s="20">
        <v>-1591.71</v>
      </c>
      <c r="X86" s="20">
        <v>-4786.4399999999996</v>
      </c>
      <c r="Y86" s="20">
        <v>-7028.3</v>
      </c>
      <c r="Z86" s="20">
        <v>-235.41</v>
      </c>
      <c r="AA86" s="20">
        <v>-112.18</v>
      </c>
      <c r="AB86" s="20">
        <v>-298.33</v>
      </c>
      <c r="AC86" s="17">
        <v>-7582.43</v>
      </c>
      <c r="AD86" s="17">
        <v>-2444.38</v>
      </c>
      <c r="AE86" s="17">
        <v>-10395.49</v>
      </c>
      <c r="AF86" s="17">
        <v>-26644.400000000001</v>
      </c>
      <c r="AG86" s="17">
        <v>-23586.62</v>
      </c>
      <c r="AH86" s="17">
        <v>-13197.01</v>
      </c>
      <c r="AI86" s="17">
        <v>-6483.68</v>
      </c>
      <c r="AJ86" s="17">
        <v>-19273.5</v>
      </c>
      <c r="AK86" s="17">
        <v>-27972.49</v>
      </c>
      <c r="AL86" s="17">
        <v>-926.27</v>
      </c>
      <c r="AM86" s="17">
        <v>-436.16</v>
      </c>
      <c r="AN86" s="17">
        <v>-1146.43</v>
      </c>
      <c r="AO86" s="20">
        <v>-44219.740000000005</v>
      </c>
      <c r="AP86" s="20">
        <v>-14383.619999999999</v>
      </c>
      <c r="AQ86" s="20">
        <v>-61674.089999999989</v>
      </c>
      <c r="AR86" s="20">
        <v>-159533.32000000004</v>
      </c>
      <c r="AS86" s="20">
        <v>-142501.59999999998</v>
      </c>
      <c r="AT86" s="20">
        <v>-80486.02</v>
      </c>
      <c r="AU86" s="20">
        <v>-39909.610000000008</v>
      </c>
      <c r="AV86" s="20">
        <v>-119788.66</v>
      </c>
      <c r="AW86" s="20">
        <v>-175566.8</v>
      </c>
      <c r="AX86" s="20">
        <v>-5869.8199999999924</v>
      </c>
      <c r="AY86" s="20">
        <v>-2791.9399999999964</v>
      </c>
      <c r="AZ86" s="20">
        <v>-7411.3299999999963</v>
      </c>
      <c r="BA86" s="17">
        <f t="shared" si="8"/>
        <v>-680045.41</v>
      </c>
      <c r="BB86" s="17">
        <f t="shared" si="9"/>
        <v>-34002.28</v>
      </c>
      <c r="BC86" s="17">
        <f t="shared" si="10"/>
        <v>-140088.85999999999</v>
      </c>
      <c r="BD86" s="17">
        <f t="shared" si="11"/>
        <v>-854136.54999999981</v>
      </c>
    </row>
    <row r="87" spans="1:56" x14ac:dyDescent="0.25">
      <c r="A87" t="str">
        <f t="shared" si="7"/>
        <v>NPC.NPC1</v>
      </c>
      <c r="B87" s="1" t="s">
        <v>148</v>
      </c>
      <c r="C87" s="1" t="s">
        <v>149</v>
      </c>
      <c r="D87" s="1" t="s">
        <v>149</v>
      </c>
      <c r="E87" s="17">
        <v>-54.140000000000008</v>
      </c>
      <c r="F87" s="17">
        <v>-282.79000000000002</v>
      </c>
      <c r="G87" s="17">
        <v>-1429.17</v>
      </c>
      <c r="H87" s="17">
        <v>-1467.4099999999999</v>
      </c>
      <c r="I87" s="17">
        <v>-1473.18</v>
      </c>
      <c r="J87" s="17">
        <v>-2084.77</v>
      </c>
      <c r="K87" s="17">
        <v>-3993.1699999999996</v>
      </c>
      <c r="L87" s="17">
        <v>-81.700000000000017</v>
      </c>
      <c r="M87" s="17">
        <v>-3279.5</v>
      </c>
      <c r="N87" s="17">
        <v>-738.48999999999978</v>
      </c>
      <c r="O87" s="17">
        <v>-3.12</v>
      </c>
      <c r="P87" s="17">
        <v>-7.4699999999999989</v>
      </c>
      <c r="Q87" s="20">
        <v>-2.71</v>
      </c>
      <c r="R87" s="20">
        <v>-14.14</v>
      </c>
      <c r="S87" s="20">
        <v>-71.459999999999994</v>
      </c>
      <c r="T87" s="20">
        <v>-73.37</v>
      </c>
      <c r="U87" s="20">
        <v>-73.66</v>
      </c>
      <c r="V87" s="20">
        <v>-104.24</v>
      </c>
      <c r="W87" s="20">
        <v>-199.66</v>
      </c>
      <c r="X87" s="20">
        <v>-4.09</v>
      </c>
      <c r="Y87" s="20">
        <v>-163.98</v>
      </c>
      <c r="Z87" s="20">
        <v>-36.92</v>
      </c>
      <c r="AA87" s="20">
        <v>-0.16</v>
      </c>
      <c r="AB87" s="20">
        <v>-0.37</v>
      </c>
      <c r="AC87" s="17">
        <v>-11.77</v>
      </c>
      <c r="AD87" s="17">
        <v>-60.79</v>
      </c>
      <c r="AE87" s="17">
        <v>-304.22000000000003</v>
      </c>
      <c r="AF87" s="17">
        <v>-308.93</v>
      </c>
      <c r="AG87" s="17">
        <v>-306.81</v>
      </c>
      <c r="AH87" s="17">
        <v>-429.32</v>
      </c>
      <c r="AI87" s="17">
        <v>-813.29</v>
      </c>
      <c r="AJ87" s="17">
        <v>-16.45</v>
      </c>
      <c r="AK87" s="17">
        <v>-652.62</v>
      </c>
      <c r="AL87" s="17">
        <v>-145.29</v>
      </c>
      <c r="AM87" s="17">
        <v>-0.61</v>
      </c>
      <c r="AN87" s="17">
        <v>-1.44</v>
      </c>
      <c r="AO87" s="20">
        <v>-68.62</v>
      </c>
      <c r="AP87" s="20">
        <v>-357.72</v>
      </c>
      <c r="AQ87" s="20">
        <v>-1804.8500000000001</v>
      </c>
      <c r="AR87" s="20">
        <v>-1849.7099999999998</v>
      </c>
      <c r="AS87" s="20">
        <v>-1853.65</v>
      </c>
      <c r="AT87" s="20">
        <v>-2618.33</v>
      </c>
      <c r="AU87" s="20">
        <v>-5006.12</v>
      </c>
      <c r="AV87" s="20">
        <v>-102.24000000000002</v>
      </c>
      <c r="AW87" s="20">
        <v>-4096.1000000000004</v>
      </c>
      <c r="AX87" s="20">
        <v>-920.6999999999997</v>
      </c>
      <c r="AY87" s="20">
        <v>-3.89</v>
      </c>
      <c r="AZ87" s="20">
        <v>-9.2799999999999994</v>
      </c>
      <c r="BA87" s="17">
        <f t="shared" si="8"/>
        <v>-14894.910000000002</v>
      </c>
      <c r="BB87" s="17">
        <f t="shared" si="9"/>
        <v>-744.76</v>
      </c>
      <c r="BC87" s="17">
        <f t="shared" si="10"/>
        <v>-3051.54</v>
      </c>
      <c r="BD87" s="17">
        <f t="shared" si="11"/>
        <v>-18691.21</v>
      </c>
    </row>
    <row r="88" spans="1:56" x14ac:dyDescent="0.25">
      <c r="A88" t="str">
        <f t="shared" si="7"/>
        <v>GPI.NPP1</v>
      </c>
      <c r="B88" s="1" t="s">
        <v>150</v>
      </c>
      <c r="C88" s="1" t="s">
        <v>151</v>
      </c>
      <c r="D88" s="1" t="s">
        <v>151</v>
      </c>
      <c r="E88" s="17">
        <v>-122453.97000000002</v>
      </c>
      <c r="F88" s="17">
        <v>-13115.679999999998</v>
      </c>
      <c r="G88" s="17">
        <v>-349546.14</v>
      </c>
      <c r="H88" s="17">
        <v>-455486.74000000005</v>
      </c>
      <c r="I88" s="17">
        <v>-440438.55</v>
      </c>
      <c r="J88" s="17">
        <v>-338578.04999999993</v>
      </c>
      <c r="K88" s="17">
        <v>-157056.76999999999</v>
      </c>
      <c r="L88" s="17">
        <v>-255970.21000000002</v>
      </c>
      <c r="M88" s="17">
        <v>-385099.65</v>
      </c>
      <c r="N88" s="17">
        <v>-167232.67000000004</v>
      </c>
      <c r="O88" s="17">
        <v>-10168.340000000002</v>
      </c>
      <c r="P88" s="17">
        <v>-94119.23</v>
      </c>
      <c r="Q88" s="20">
        <v>-6122.7</v>
      </c>
      <c r="R88" s="20">
        <v>-655.78</v>
      </c>
      <c r="S88" s="20">
        <v>-17477.310000000001</v>
      </c>
      <c r="T88" s="20">
        <v>-22774.34</v>
      </c>
      <c r="U88" s="20">
        <v>-22021.93</v>
      </c>
      <c r="V88" s="20">
        <v>-16928.900000000001</v>
      </c>
      <c r="W88" s="20">
        <v>-7852.84</v>
      </c>
      <c r="X88" s="20">
        <v>-12798.51</v>
      </c>
      <c r="Y88" s="20">
        <v>-19254.98</v>
      </c>
      <c r="Z88" s="20">
        <v>-8361.6299999999992</v>
      </c>
      <c r="AA88" s="20">
        <v>-508.42</v>
      </c>
      <c r="AB88" s="20">
        <v>-4705.96</v>
      </c>
      <c r="AC88" s="17">
        <v>-26610.13</v>
      </c>
      <c r="AD88" s="17">
        <v>-2819.5</v>
      </c>
      <c r="AE88" s="17">
        <v>-74405.08</v>
      </c>
      <c r="AF88" s="17">
        <v>-95891.96</v>
      </c>
      <c r="AG88" s="17">
        <v>-91728.41</v>
      </c>
      <c r="AH88" s="17">
        <v>-69723.53</v>
      </c>
      <c r="AI88" s="17">
        <v>-31987.78</v>
      </c>
      <c r="AJ88" s="17">
        <v>-51535.65</v>
      </c>
      <c r="AK88" s="17">
        <v>-76634.429999999993</v>
      </c>
      <c r="AL88" s="17">
        <v>-32901.129999999997</v>
      </c>
      <c r="AM88" s="17">
        <v>-1976.76</v>
      </c>
      <c r="AN88" s="17">
        <v>-18084.330000000002</v>
      </c>
      <c r="AO88" s="20">
        <v>-155186.80000000002</v>
      </c>
      <c r="AP88" s="20">
        <v>-16590.96</v>
      </c>
      <c r="AQ88" s="20">
        <v>-441428.53</v>
      </c>
      <c r="AR88" s="20">
        <v>-574153.04</v>
      </c>
      <c r="AS88" s="20">
        <v>-554188.89</v>
      </c>
      <c r="AT88" s="20">
        <v>-425230.48</v>
      </c>
      <c r="AU88" s="20">
        <v>-196897.38999999998</v>
      </c>
      <c r="AV88" s="20">
        <v>-320304.37000000005</v>
      </c>
      <c r="AW88" s="20">
        <v>-480989.06</v>
      </c>
      <c r="AX88" s="20">
        <v>-208495.43000000005</v>
      </c>
      <c r="AY88" s="20">
        <v>-12653.520000000002</v>
      </c>
      <c r="AZ88" s="20">
        <v>-116909.52</v>
      </c>
      <c r="BA88" s="17">
        <f t="shared" si="8"/>
        <v>-2789265.9999999995</v>
      </c>
      <c r="BB88" s="17">
        <f t="shared" si="9"/>
        <v>-139463.29999999999</v>
      </c>
      <c r="BC88" s="17">
        <f t="shared" si="10"/>
        <v>-574298.68999999994</v>
      </c>
      <c r="BD88" s="17">
        <f t="shared" si="11"/>
        <v>-3503027.9900000007</v>
      </c>
    </row>
    <row r="89" spans="1:56" x14ac:dyDescent="0.25">
      <c r="A89" t="str">
        <f t="shared" si="7"/>
        <v>NRG.NRG3</v>
      </c>
      <c r="B89" s="1" t="s">
        <v>152</v>
      </c>
      <c r="C89" s="1" t="s">
        <v>153</v>
      </c>
      <c r="D89" s="1" t="s">
        <v>153</v>
      </c>
      <c r="E89" s="17">
        <v>0</v>
      </c>
      <c r="F89" s="17">
        <v>0</v>
      </c>
      <c r="G89" s="17">
        <v>0</v>
      </c>
      <c r="H89" s="17">
        <v>0</v>
      </c>
      <c r="I89" s="17">
        <v>0</v>
      </c>
      <c r="J89" s="17">
        <v>0</v>
      </c>
      <c r="K89" s="17">
        <v>0</v>
      </c>
      <c r="L89" s="17">
        <v>0</v>
      </c>
      <c r="M89" s="17">
        <v>0</v>
      </c>
      <c r="N89" s="17">
        <v>0</v>
      </c>
      <c r="O89" s="17">
        <v>0</v>
      </c>
      <c r="P89" s="17">
        <v>0</v>
      </c>
      <c r="Q89" s="20">
        <v>0</v>
      </c>
      <c r="R89" s="20">
        <v>0</v>
      </c>
      <c r="S89" s="20">
        <v>0</v>
      </c>
      <c r="T89" s="20">
        <v>0</v>
      </c>
      <c r="U89" s="20">
        <v>0</v>
      </c>
      <c r="V89" s="20">
        <v>0</v>
      </c>
      <c r="W89" s="20">
        <v>0</v>
      </c>
      <c r="X89" s="20">
        <v>0</v>
      </c>
      <c r="Y89" s="20">
        <v>0</v>
      </c>
      <c r="Z89" s="20">
        <v>0</v>
      </c>
      <c r="AA89" s="20">
        <v>0</v>
      </c>
      <c r="AB89" s="20">
        <v>0</v>
      </c>
      <c r="AC89" s="17">
        <v>0</v>
      </c>
      <c r="AD89" s="17">
        <v>0</v>
      </c>
      <c r="AE89" s="17">
        <v>0</v>
      </c>
      <c r="AF89" s="17">
        <v>0</v>
      </c>
      <c r="AG89" s="17">
        <v>0</v>
      </c>
      <c r="AH89" s="17">
        <v>0</v>
      </c>
      <c r="AI89" s="17">
        <v>0</v>
      </c>
      <c r="AJ89" s="17">
        <v>0</v>
      </c>
      <c r="AK89" s="17">
        <v>0</v>
      </c>
      <c r="AL89" s="17">
        <v>0</v>
      </c>
      <c r="AM89" s="17">
        <v>0</v>
      </c>
      <c r="AN89" s="17">
        <v>0</v>
      </c>
      <c r="AO89" s="20">
        <v>0</v>
      </c>
      <c r="AP89" s="20">
        <v>0</v>
      </c>
      <c r="AQ89" s="20">
        <v>0</v>
      </c>
      <c r="AR89" s="20">
        <v>0</v>
      </c>
      <c r="AS89" s="20">
        <v>0</v>
      </c>
      <c r="AT89" s="20">
        <v>0</v>
      </c>
      <c r="AU89" s="20">
        <v>0</v>
      </c>
      <c r="AV89" s="20">
        <v>0</v>
      </c>
      <c r="AW89" s="20">
        <v>0</v>
      </c>
      <c r="AX89" s="20">
        <v>0</v>
      </c>
      <c r="AY89" s="20">
        <v>0</v>
      </c>
      <c r="AZ89" s="20">
        <v>0</v>
      </c>
      <c r="BA89" s="17">
        <f t="shared" si="8"/>
        <v>0</v>
      </c>
      <c r="BB89" s="17">
        <f t="shared" si="9"/>
        <v>0</v>
      </c>
      <c r="BC89" s="17">
        <f t="shared" si="10"/>
        <v>0</v>
      </c>
      <c r="BD89" s="17">
        <f t="shared" si="11"/>
        <v>0</v>
      </c>
    </row>
    <row r="90" spans="1:56" x14ac:dyDescent="0.25">
      <c r="A90" t="str">
        <f t="shared" si="7"/>
        <v>NXI.NX01</v>
      </c>
      <c r="B90" s="1" t="s">
        <v>154</v>
      </c>
      <c r="C90" s="1" t="s">
        <v>155</v>
      </c>
      <c r="D90" s="1" t="s">
        <v>155</v>
      </c>
      <c r="E90" s="17">
        <v>-97246.449999999983</v>
      </c>
      <c r="F90" s="17">
        <v>-34855.409999999996</v>
      </c>
      <c r="G90" s="17">
        <v>-176055.55</v>
      </c>
      <c r="H90" s="17">
        <v>-246457.01</v>
      </c>
      <c r="I90" s="17">
        <v>-221118.72999999998</v>
      </c>
      <c r="J90" s="17">
        <v>-132542.61000000002</v>
      </c>
      <c r="K90" s="17">
        <v>-82282.39</v>
      </c>
      <c r="L90" s="17">
        <v>-160090.68</v>
      </c>
      <c r="M90" s="17">
        <v>-200220.44000000003</v>
      </c>
      <c r="N90" s="17">
        <v>-77690.61</v>
      </c>
      <c r="O90" s="17">
        <v>-21693.82</v>
      </c>
      <c r="P90" s="17">
        <v>-61759.58</v>
      </c>
      <c r="Q90" s="20">
        <v>-4862.32</v>
      </c>
      <c r="R90" s="20">
        <v>-1742.77</v>
      </c>
      <c r="S90" s="20">
        <v>-8802.7800000000007</v>
      </c>
      <c r="T90" s="20">
        <v>-12322.85</v>
      </c>
      <c r="U90" s="20">
        <v>-11055.94</v>
      </c>
      <c r="V90" s="20">
        <v>-6627.13</v>
      </c>
      <c r="W90" s="20">
        <v>-4114.12</v>
      </c>
      <c r="X90" s="20">
        <v>-8004.53</v>
      </c>
      <c r="Y90" s="20">
        <v>-10011.02</v>
      </c>
      <c r="Z90" s="20">
        <v>-3884.53</v>
      </c>
      <c r="AA90" s="20">
        <v>-1084.69</v>
      </c>
      <c r="AB90" s="20">
        <v>-3087.98</v>
      </c>
      <c r="AC90" s="17">
        <v>-21132.35</v>
      </c>
      <c r="AD90" s="17">
        <v>-7492.92</v>
      </c>
      <c r="AE90" s="17">
        <v>-37475.53</v>
      </c>
      <c r="AF90" s="17">
        <v>-51885.69</v>
      </c>
      <c r="AG90" s="17">
        <v>-46051.53</v>
      </c>
      <c r="AH90" s="17">
        <v>-27294.560000000001</v>
      </c>
      <c r="AI90" s="17">
        <v>-16758.47</v>
      </c>
      <c r="AJ90" s="17">
        <v>-32231.79</v>
      </c>
      <c r="AK90" s="17">
        <v>-39843.660000000003</v>
      </c>
      <c r="AL90" s="17">
        <v>-15284.75</v>
      </c>
      <c r="AM90" s="17">
        <v>-4217.3500000000004</v>
      </c>
      <c r="AN90" s="17">
        <v>-11866.66</v>
      </c>
      <c r="AO90" s="20">
        <v>-123241.12</v>
      </c>
      <c r="AP90" s="20">
        <v>-44091.099999999991</v>
      </c>
      <c r="AQ90" s="20">
        <v>-222333.86</v>
      </c>
      <c r="AR90" s="20">
        <v>-310665.55000000005</v>
      </c>
      <c r="AS90" s="20">
        <v>-278226.19999999995</v>
      </c>
      <c r="AT90" s="20">
        <v>-166464.30000000002</v>
      </c>
      <c r="AU90" s="20">
        <v>-103154.98</v>
      </c>
      <c r="AV90" s="20">
        <v>-200327</v>
      </c>
      <c r="AW90" s="20">
        <v>-250075.12000000002</v>
      </c>
      <c r="AX90" s="20">
        <v>-96859.89</v>
      </c>
      <c r="AY90" s="20">
        <v>-26995.86</v>
      </c>
      <c r="AZ90" s="20">
        <v>-76714.22</v>
      </c>
      <c r="BA90" s="17">
        <f t="shared" si="8"/>
        <v>-1512013.28</v>
      </c>
      <c r="BB90" s="17">
        <f t="shared" si="9"/>
        <v>-75600.66</v>
      </c>
      <c r="BC90" s="17">
        <f t="shared" si="10"/>
        <v>-311535.25999999995</v>
      </c>
      <c r="BD90" s="17">
        <f t="shared" si="11"/>
        <v>-1899149.2</v>
      </c>
    </row>
    <row r="91" spans="1:56" x14ac:dyDescent="0.25">
      <c r="A91" t="str">
        <f t="shared" si="7"/>
        <v>NXI.NX02</v>
      </c>
      <c r="B91" s="1" t="s">
        <v>154</v>
      </c>
      <c r="C91" s="1" t="s">
        <v>156</v>
      </c>
      <c r="D91" s="1" t="s">
        <v>156</v>
      </c>
      <c r="E91" s="17">
        <v>23613.660000000003</v>
      </c>
      <c r="F91" s="17">
        <v>24550.420000000002</v>
      </c>
      <c r="G91" s="17">
        <v>109308.17</v>
      </c>
      <c r="H91" s="17">
        <v>87449.05</v>
      </c>
      <c r="I91" s="17">
        <v>152382.13</v>
      </c>
      <c r="J91" s="17">
        <v>83612.689999999988</v>
      </c>
      <c r="K91" s="17">
        <v>53626.289999999994</v>
      </c>
      <c r="L91" s="17">
        <v>33929.08</v>
      </c>
      <c r="M91" s="17">
        <v>67782.720000000001</v>
      </c>
      <c r="N91" s="17">
        <v>58842.37</v>
      </c>
      <c r="O91" s="17">
        <v>31715.070000000003</v>
      </c>
      <c r="P91" s="17">
        <v>55097.910000000011</v>
      </c>
      <c r="Q91" s="20">
        <v>1180.68</v>
      </c>
      <c r="R91" s="20">
        <v>1227.52</v>
      </c>
      <c r="S91" s="20">
        <v>5465.41</v>
      </c>
      <c r="T91" s="20">
        <v>4372.45</v>
      </c>
      <c r="U91" s="20">
        <v>7619.11</v>
      </c>
      <c r="V91" s="20">
        <v>4180.63</v>
      </c>
      <c r="W91" s="20">
        <v>2681.31</v>
      </c>
      <c r="X91" s="20">
        <v>1696.45</v>
      </c>
      <c r="Y91" s="20">
        <v>3389.14</v>
      </c>
      <c r="Z91" s="20">
        <v>2942.12</v>
      </c>
      <c r="AA91" s="20">
        <v>1585.75</v>
      </c>
      <c r="AB91" s="20">
        <v>2754.9</v>
      </c>
      <c r="AC91" s="17">
        <v>5131.42</v>
      </c>
      <c r="AD91" s="17">
        <v>5277.64</v>
      </c>
      <c r="AE91" s="17">
        <v>23267.55</v>
      </c>
      <c r="AF91" s="17">
        <v>18410.330000000002</v>
      </c>
      <c r="AG91" s="17">
        <v>31736.03</v>
      </c>
      <c r="AH91" s="17">
        <v>17218.400000000001</v>
      </c>
      <c r="AI91" s="17">
        <v>10922.08</v>
      </c>
      <c r="AJ91" s="17">
        <v>6831.1</v>
      </c>
      <c r="AK91" s="17">
        <v>13488.69</v>
      </c>
      <c r="AL91" s="17">
        <v>11576.57</v>
      </c>
      <c r="AM91" s="17">
        <v>6165.51</v>
      </c>
      <c r="AN91" s="17">
        <v>10586.67</v>
      </c>
      <c r="AO91" s="20">
        <v>29925.760000000002</v>
      </c>
      <c r="AP91" s="20">
        <v>31055.58</v>
      </c>
      <c r="AQ91" s="20">
        <v>138041.13</v>
      </c>
      <c r="AR91" s="20">
        <v>110231.83</v>
      </c>
      <c r="AS91" s="20">
        <v>191737.27</v>
      </c>
      <c r="AT91" s="20">
        <v>105011.72</v>
      </c>
      <c r="AU91" s="20">
        <v>67229.679999999993</v>
      </c>
      <c r="AV91" s="20">
        <v>42456.63</v>
      </c>
      <c r="AW91" s="20">
        <v>84660.55</v>
      </c>
      <c r="AX91" s="20">
        <v>73361.06</v>
      </c>
      <c r="AY91" s="20">
        <v>39466.330000000009</v>
      </c>
      <c r="AZ91" s="20">
        <v>68439.48000000001</v>
      </c>
      <c r="BA91" s="17">
        <f t="shared" si="8"/>
        <v>781909.55999999994</v>
      </c>
      <c r="BB91" s="17">
        <f t="shared" si="9"/>
        <v>39095.47</v>
      </c>
      <c r="BC91" s="17">
        <f t="shared" si="10"/>
        <v>160611.99000000002</v>
      </c>
      <c r="BD91" s="17">
        <f t="shared" si="11"/>
        <v>981617.0199999999</v>
      </c>
    </row>
    <row r="92" spans="1:56" x14ac:dyDescent="0.25">
      <c r="A92" t="str">
        <f t="shared" si="7"/>
        <v>CUPC.OMRH</v>
      </c>
      <c r="B92" s="1" t="s">
        <v>157</v>
      </c>
      <c r="C92" s="1" t="s">
        <v>158</v>
      </c>
      <c r="D92" s="1" t="s">
        <v>158</v>
      </c>
      <c r="E92" s="17">
        <v>-4279.6499999999996</v>
      </c>
      <c r="F92" s="17">
        <v>-1309.6000000000001</v>
      </c>
      <c r="G92" s="17">
        <v>-6074.5400000000009</v>
      </c>
      <c r="H92" s="17">
        <v>-23687.65</v>
      </c>
      <c r="I92" s="17">
        <v>-56012.30999999999</v>
      </c>
      <c r="J92" s="17">
        <v>-52842.490000000005</v>
      </c>
      <c r="K92" s="17">
        <v>-27672.6</v>
      </c>
      <c r="L92" s="17">
        <v>-31449.390000000003</v>
      </c>
      <c r="M92" s="17">
        <v>-31753.32</v>
      </c>
      <c r="N92" s="17">
        <v>-8743.5600000000013</v>
      </c>
      <c r="O92" s="17">
        <v>-2869.21</v>
      </c>
      <c r="P92" s="17">
        <v>-3233.2200000000003</v>
      </c>
      <c r="Q92" s="20">
        <v>-213.98</v>
      </c>
      <c r="R92" s="20">
        <v>-65.48</v>
      </c>
      <c r="S92" s="20">
        <v>-303.73</v>
      </c>
      <c r="T92" s="20">
        <v>-1184.3800000000001</v>
      </c>
      <c r="U92" s="20">
        <v>-2800.62</v>
      </c>
      <c r="V92" s="20">
        <v>-2642.12</v>
      </c>
      <c r="W92" s="20">
        <v>-1383.63</v>
      </c>
      <c r="X92" s="20">
        <v>-1572.47</v>
      </c>
      <c r="Y92" s="20">
        <v>-1587.67</v>
      </c>
      <c r="Z92" s="20">
        <v>-437.18</v>
      </c>
      <c r="AA92" s="20">
        <v>-143.46</v>
      </c>
      <c r="AB92" s="20">
        <v>-161.66</v>
      </c>
      <c r="AC92" s="17">
        <v>-930</v>
      </c>
      <c r="AD92" s="17">
        <v>-281.52999999999997</v>
      </c>
      <c r="AE92" s="17">
        <v>-1293.04</v>
      </c>
      <c r="AF92" s="17">
        <v>-4986.87</v>
      </c>
      <c r="AG92" s="17">
        <v>-11665.46</v>
      </c>
      <c r="AH92" s="17">
        <v>-10881.88</v>
      </c>
      <c r="AI92" s="17">
        <v>-5636.08</v>
      </c>
      <c r="AJ92" s="17">
        <v>-6331.85</v>
      </c>
      <c r="AK92" s="17">
        <v>-6318.88</v>
      </c>
      <c r="AL92" s="17">
        <v>-1720.2</v>
      </c>
      <c r="AM92" s="17">
        <v>-557.78</v>
      </c>
      <c r="AN92" s="17">
        <v>-621.24</v>
      </c>
      <c r="AO92" s="20">
        <v>-5423.6299999999992</v>
      </c>
      <c r="AP92" s="20">
        <v>-1656.6100000000001</v>
      </c>
      <c r="AQ92" s="20">
        <v>-7671.31</v>
      </c>
      <c r="AR92" s="20">
        <v>-29858.9</v>
      </c>
      <c r="AS92" s="20">
        <v>-70478.389999999985</v>
      </c>
      <c r="AT92" s="20">
        <v>-66366.490000000005</v>
      </c>
      <c r="AU92" s="20">
        <v>-34692.31</v>
      </c>
      <c r="AV92" s="20">
        <v>-39353.71</v>
      </c>
      <c r="AW92" s="20">
        <v>-39659.869999999995</v>
      </c>
      <c r="AX92" s="20">
        <v>-10900.940000000002</v>
      </c>
      <c r="AY92" s="20">
        <v>-3570.45</v>
      </c>
      <c r="AZ92" s="20">
        <v>-4016.12</v>
      </c>
      <c r="BA92" s="17">
        <f t="shared" si="8"/>
        <v>-249927.54</v>
      </c>
      <c r="BB92" s="17">
        <f t="shared" si="9"/>
        <v>-12496.38</v>
      </c>
      <c r="BC92" s="17">
        <f t="shared" si="10"/>
        <v>-51224.80999999999</v>
      </c>
      <c r="BD92" s="17">
        <f t="shared" si="11"/>
        <v>-313648.73</v>
      </c>
    </row>
    <row r="93" spans="1:56" x14ac:dyDescent="0.25">
      <c r="A93" t="str">
        <f t="shared" si="7"/>
        <v>CUPC.PH1</v>
      </c>
      <c r="B93" s="1" t="s">
        <v>157</v>
      </c>
      <c r="C93" s="1" t="s">
        <v>161</v>
      </c>
      <c r="D93" s="1" t="s">
        <v>161</v>
      </c>
      <c r="E93" s="17">
        <v>-19569.66</v>
      </c>
      <c r="F93" s="17">
        <v>-7813.39</v>
      </c>
      <c r="G93" s="17">
        <v>-147458.35</v>
      </c>
      <c r="H93" s="17">
        <v>-57482.450000000012</v>
      </c>
      <c r="I93" s="17">
        <v>-56348.369999999995</v>
      </c>
      <c r="J93" s="17">
        <v>-35909.08</v>
      </c>
      <c r="K93" s="17">
        <v>-18806.439999999999</v>
      </c>
      <c r="L93" s="17">
        <v>-17032.480000000003</v>
      </c>
      <c r="M93" s="17">
        <v>-36030</v>
      </c>
      <c r="N93" s="17">
        <v>-39431.449999999997</v>
      </c>
      <c r="O93" s="17">
        <v>-4957.74</v>
      </c>
      <c r="P93" s="17">
        <v>-26020.249999999996</v>
      </c>
      <c r="Q93" s="20">
        <v>-978.48</v>
      </c>
      <c r="R93" s="20">
        <v>-390.67</v>
      </c>
      <c r="S93" s="20">
        <v>-7372.92</v>
      </c>
      <c r="T93" s="20">
        <v>-2874.12</v>
      </c>
      <c r="U93" s="20">
        <v>-2817.42</v>
      </c>
      <c r="V93" s="20">
        <v>-1795.45</v>
      </c>
      <c r="W93" s="20">
        <v>-940.32</v>
      </c>
      <c r="X93" s="20">
        <v>-851.62</v>
      </c>
      <c r="Y93" s="20">
        <v>-1801.5</v>
      </c>
      <c r="Z93" s="20">
        <v>-1971.57</v>
      </c>
      <c r="AA93" s="20">
        <v>-247.89</v>
      </c>
      <c r="AB93" s="20">
        <v>-1301.01</v>
      </c>
      <c r="AC93" s="17">
        <v>-4252.63</v>
      </c>
      <c r="AD93" s="17">
        <v>-1679.66</v>
      </c>
      <c r="AE93" s="17">
        <v>-31388.27</v>
      </c>
      <c r="AF93" s="17">
        <v>-12101.57</v>
      </c>
      <c r="AG93" s="17">
        <v>-11735.45</v>
      </c>
      <c r="AH93" s="17">
        <v>-7394.77</v>
      </c>
      <c r="AI93" s="17">
        <v>-3830.31</v>
      </c>
      <c r="AJ93" s="17">
        <v>-3429.23</v>
      </c>
      <c r="AK93" s="17">
        <v>-7169.93</v>
      </c>
      <c r="AL93" s="17">
        <v>-7757.69</v>
      </c>
      <c r="AM93" s="17">
        <v>-963.8</v>
      </c>
      <c r="AN93" s="17">
        <v>-4999.6000000000004</v>
      </c>
      <c r="AO93" s="20">
        <v>-24800.77</v>
      </c>
      <c r="AP93" s="20">
        <v>-9883.7199999999993</v>
      </c>
      <c r="AQ93" s="20">
        <v>-186219.54</v>
      </c>
      <c r="AR93" s="20">
        <v>-72458.140000000014</v>
      </c>
      <c r="AS93" s="20">
        <v>-70901.239999999991</v>
      </c>
      <c r="AT93" s="20">
        <v>-45099.3</v>
      </c>
      <c r="AU93" s="20">
        <v>-23577.07</v>
      </c>
      <c r="AV93" s="20">
        <v>-21313.33</v>
      </c>
      <c r="AW93" s="20">
        <v>-45001.43</v>
      </c>
      <c r="AX93" s="20">
        <v>-49160.71</v>
      </c>
      <c r="AY93" s="20">
        <v>-6169.43</v>
      </c>
      <c r="AZ93" s="20">
        <v>-32320.859999999993</v>
      </c>
      <c r="BA93" s="17">
        <f t="shared" si="8"/>
        <v>-466859.66</v>
      </c>
      <c r="BB93" s="17">
        <f t="shared" si="9"/>
        <v>-23342.969999999998</v>
      </c>
      <c r="BC93" s="17">
        <f t="shared" si="10"/>
        <v>-96702.910000000018</v>
      </c>
      <c r="BD93" s="17">
        <f t="shared" si="11"/>
        <v>-586905.54</v>
      </c>
    </row>
    <row r="94" spans="1:56" x14ac:dyDescent="0.25">
      <c r="A94" t="str">
        <f t="shared" si="7"/>
        <v>CHD.PKNE</v>
      </c>
      <c r="B94" s="1" t="s">
        <v>240</v>
      </c>
      <c r="C94" s="1" t="s">
        <v>162</v>
      </c>
      <c r="D94" s="1" t="s">
        <v>162</v>
      </c>
      <c r="E94" s="17">
        <v>4724.54</v>
      </c>
      <c r="F94" s="17">
        <v>2719.7599999999993</v>
      </c>
      <c r="G94" s="17">
        <v>2610.7099999999991</v>
      </c>
      <c r="H94" s="17">
        <v>4374.93</v>
      </c>
      <c r="I94" s="17">
        <v>4908.97</v>
      </c>
      <c r="J94" s="17">
        <v>2848.8999999999992</v>
      </c>
      <c r="K94" s="17">
        <v>1598.8799999999999</v>
      </c>
      <c r="L94" s="17">
        <v>2838.9200000000005</v>
      </c>
      <c r="M94" s="17">
        <v>2499.1700000000005</v>
      </c>
      <c r="N94" s="17">
        <v>3527.5400000000009</v>
      </c>
      <c r="O94" s="17">
        <v>2889.4600000000005</v>
      </c>
      <c r="P94" s="17">
        <v>1680.1799999999998</v>
      </c>
      <c r="Q94" s="20">
        <v>236.23</v>
      </c>
      <c r="R94" s="20">
        <v>135.99</v>
      </c>
      <c r="S94" s="20">
        <v>130.54</v>
      </c>
      <c r="T94" s="20">
        <v>218.75</v>
      </c>
      <c r="U94" s="20">
        <v>245.45</v>
      </c>
      <c r="V94" s="20">
        <v>142.44999999999999</v>
      </c>
      <c r="W94" s="20">
        <v>79.94</v>
      </c>
      <c r="X94" s="20">
        <v>141.94999999999999</v>
      </c>
      <c r="Y94" s="20">
        <v>124.96</v>
      </c>
      <c r="Z94" s="20">
        <v>176.38</v>
      </c>
      <c r="AA94" s="20">
        <v>144.47</v>
      </c>
      <c r="AB94" s="20">
        <v>84.01</v>
      </c>
      <c r="AC94" s="17">
        <v>1026.68</v>
      </c>
      <c r="AD94" s="17">
        <v>584.66999999999996</v>
      </c>
      <c r="AE94" s="17">
        <v>555.72</v>
      </c>
      <c r="AF94" s="17">
        <v>921.04</v>
      </c>
      <c r="AG94" s="17">
        <v>1022.37</v>
      </c>
      <c r="AH94" s="17">
        <v>586.67999999999995</v>
      </c>
      <c r="AI94" s="17">
        <v>325.64</v>
      </c>
      <c r="AJ94" s="17">
        <v>571.57000000000005</v>
      </c>
      <c r="AK94" s="17">
        <v>497.33</v>
      </c>
      <c r="AL94" s="17">
        <v>694</v>
      </c>
      <c r="AM94" s="17">
        <v>561.72</v>
      </c>
      <c r="AN94" s="17">
        <v>322.83</v>
      </c>
      <c r="AO94" s="20">
        <v>5987.45</v>
      </c>
      <c r="AP94" s="20">
        <v>3440.4199999999992</v>
      </c>
      <c r="AQ94" s="20">
        <v>3296.9699999999993</v>
      </c>
      <c r="AR94" s="20">
        <v>5514.72</v>
      </c>
      <c r="AS94" s="20">
        <v>6176.79</v>
      </c>
      <c r="AT94" s="20">
        <v>3578.0299999999988</v>
      </c>
      <c r="AU94" s="20">
        <v>2004.46</v>
      </c>
      <c r="AV94" s="20">
        <v>3552.4400000000005</v>
      </c>
      <c r="AW94" s="20">
        <v>3121.4600000000005</v>
      </c>
      <c r="AX94" s="20">
        <v>4397.920000000001</v>
      </c>
      <c r="AY94" s="20">
        <v>3595.6500000000005</v>
      </c>
      <c r="AZ94" s="20">
        <v>2087.02</v>
      </c>
      <c r="BA94" s="17">
        <f t="shared" si="8"/>
        <v>37221.960000000006</v>
      </c>
      <c r="BB94" s="17">
        <f t="shared" si="9"/>
        <v>1861.1200000000003</v>
      </c>
      <c r="BC94" s="17">
        <f t="shared" si="10"/>
        <v>7670.25</v>
      </c>
      <c r="BD94" s="17">
        <f t="shared" si="11"/>
        <v>46753.329999999994</v>
      </c>
    </row>
    <row r="95" spans="1:56" x14ac:dyDescent="0.25">
      <c r="A95" t="str">
        <f t="shared" si="7"/>
        <v>TAU.POC</v>
      </c>
      <c r="B95" s="1" t="s">
        <v>31</v>
      </c>
      <c r="C95" s="1" t="s">
        <v>163</v>
      </c>
      <c r="D95" s="1" t="s">
        <v>163</v>
      </c>
      <c r="E95" s="17">
        <v>-850.3599999999999</v>
      </c>
      <c r="F95" s="17">
        <v>-358.77999999999992</v>
      </c>
      <c r="G95" s="17">
        <v>-1406.19</v>
      </c>
      <c r="H95" s="17">
        <v>-2229.2399999999998</v>
      </c>
      <c r="I95" s="17">
        <v>-1280.92</v>
      </c>
      <c r="J95" s="17">
        <v>-3081.58</v>
      </c>
      <c r="K95" s="17">
        <v>-2516.9499999999998</v>
      </c>
      <c r="L95" s="17">
        <v>-3498.0599999999995</v>
      </c>
      <c r="M95" s="17">
        <v>-4682.630000000001</v>
      </c>
      <c r="N95" s="17">
        <v>127.24000000000001</v>
      </c>
      <c r="O95" s="17">
        <v>64.059999999999945</v>
      </c>
      <c r="P95" s="17">
        <v>151.37000000000012</v>
      </c>
      <c r="Q95" s="20">
        <v>-42.52</v>
      </c>
      <c r="R95" s="20">
        <v>-17.940000000000001</v>
      </c>
      <c r="S95" s="20">
        <v>-70.31</v>
      </c>
      <c r="T95" s="20">
        <v>-111.46</v>
      </c>
      <c r="U95" s="20">
        <v>-64.05</v>
      </c>
      <c r="V95" s="20">
        <v>-154.08000000000001</v>
      </c>
      <c r="W95" s="20">
        <v>-125.85</v>
      </c>
      <c r="X95" s="20">
        <v>-174.9</v>
      </c>
      <c r="Y95" s="20">
        <v>-234.13</v>
      </c>
      <c r="Z95" s="20">
        <v>6.36</v>
      </c>
      <c r="AA95" s="20">
        <v>3.2</v>
      </c>
      <c r="AB95" s="20">
        <v>7.57</v>
      </c>
      <c r="AC95" s="17">
        <v>-184.79</v>
      </c>
      <c r="AD95" s="17">
        <v>-77.13</v>
      </c>
      <c r="AE95" s="17">
        <v>-299.32</v>
      </c>
      <c r="AF95" s="17">
        <v>-469.31</v>
      </c>
      <c r="AG95" s="17">
        <v>-266.77</v>
      </c>
      <c r="AH95" s="17">
        <v>-634.59</v>
      </c>
      <c r="AI95" s="17">
        <v>-512.63</v>
      </c>
      <c r="AJ95" s="17">
        <v>-704.28</v>
      </c>
      <c r="AK95" s="17">
        <v>-931.84</v>
      </c>
      <c r="AL95" s="17">
        <v>25.03</v>
      </c>
      <c r="AM95" s="17">
        <v>12.45</v>
      </c>
      <c r="AN95" s="17">
        <v>29.08</v>
      </c>
      <c r="AO95" s="20">
        <v>-1077.6699999999998</v>
      </c>
      <c r="AP95" s="20">
        <v>-453.84999999999991</v>
      </c>
      <c r="AQ95" s="20">
        <v>-1775.82</v>
      </c>
      <c r="AR95" s="20">
        <v>-2810.0099999999998</v>
      </c>
      <c r="AS95" s="20">
        <v>-1611.74</v>
      </c>
      <c r="AT95" s="20">
        <v>-3870.25</v>
      </c>
      <c r="AU95" s="20">
        <v>-3155.43</v>
      </c>
      <c r="AV95" s="20">
        <v>-4377.24</v>
      </c>
      <c r="AW95" s="20">
        <v>-5848.6000000000013</v>
      </c>
      <c r="AX95" s="20">
        <v>158.63000000000002</v>
      </c>
      <c r="AY95" s="20">
        <v>79.709999999999951</v>
      </c>
      <c r="AZ95" s="20">
        <v>188.0200000000001</v>
      </c>
      <c r="BA95" s="17">
        <f t="shared" si="8"/>
        <v>-19562.039999999997</v>
      </c>
      <c r="BB95" s="17">
        <f t="shared" si="9"/>
        <v>-978.1099999999999</v>
      </c>
      <c r="BC95" s="17">
        <f t="shared" si="10"/>
        <v>-4014.1</v>
      </c>
      <c r="BD95" s="17">
        <f t="shared" si="11"/>
        <v>-24554.250000000004</v>
      </c>
    </row>
    <row r="96" spans="1:56" x14ac:dyDescent="0.25">
      <c r="A96" t="str">
        <f t="shared" si="7"/>
        <v>ACRL.PR1</v>
      </c>
      <c r="B96" s="1" t="s">
        <v>164</v>
      </c>
      <c r="C96" s="1" t="s">
        <v>165</v>
      </c>
      <c r="D96" s="1" t="s">
        <v>165</v>
      </c>
      <c r="E96" s="17">
        <v>0</v>
      </c>
      <c r="F96" s="17">
        <v>0</v>
      </c>
      <c r="G96" s="17">
        <v>16.990000000000002</v>
      </c>
      <c r="H96" s="17">
        <v>17.29</v>
      </c>
      <c r="I96" s="17">
        <v>0</v>
      </c>
      <c r="J96" s="17">
        <v>1906.2899999999993</v>
      </c>
      <c r="K96" s="17">
        <v>3750.9900000000002</v>
      </c>
      <c r="L96" s="17">
        <v>3220.6200000000008</v>
      </c>
      <c r="M96" s="17">
        <v>4446.7900000000009</v>
      </c>
      <c r="N96" s="17">
        <v>5046.97</v>
      </c>
      <c r="O96" s="17">
        <v>2091.4</v>
      </c>
      <c r="P96" s="17">
        <v>3421.5999999999995</v>
      </c>
      <c r="Q96" s="20">
        <v>0</v>
      </c>
      <c r="R96" s="20">
        <v>0</v>
      </c>
      <c r="S96" s="20">
        <v>0.85</v>
      </c>
      <c r="T96" s="20">
        <v>0.86</v>
      </c>
      <c r="U96" s="20">
        <v>0</v>
      </c>
      <c r="V96" s="20">
        <v>95.31</v>
      </c>
      <c r="W96" s="20">
        <v>187.55</v>
      </c>
      <c r="X96" s="20">
        <v>161.03</v>
      </c>
      <c r="Y96" s="20">
        <v>222.34</v>
      </c>
      <c r="Z96" s="20">
        <v>252.35</v>
      </c>
      <c r="AA96" s="20">
        <v>104.57</v>
      </c>
      <c r="AB96" s="20">
        <v>171.08</v>
      </c>
      <c r="AC96" s="17">
        <v>0</v>
      </c>
      <c r="AD96" s="17">
        <v>0</v>
      </c>
      <c r="AE96" s="17">
        <v>3.62</v>
      </c>
      <c r="AF96" s="17">
        <v>3.64</v>
      </c>
      <c r="AG96" s="17">
        <v>0</v>
      </c>
      <c r="AH96" s="17">
        <v>392.56</v>
      </c>
      <c r="AI96" s="17">
        <v>763.96</v>
      </c>
      <c r="AJ96" s="17">
        <v>648.41999999999996</v>
      </c>
      <c r="AK96" s="17">
        <v>884.91</v>
      </c>
      <c r="AL96" s="17">
        <v>992.93</v>
      </c>
      <c r="AM96" s="17">
        <v>406.57</v>
      </c>
      <c r="AN96" s="17">
        <v>657.44</v>
      </c>
      <c r="AO96" s="20">
        <v>0</v>
      </c>
      <c r="AP96" s="20">
        <v>0</v>
      </c>
      <c r="AQ96" s="20">
        <v>21.460000000000004</v>
      </c>
      <c r="AR96" s="20">
        <v>21.79</v>
      </c>
      <c r="AS96" s="20">
        <v>0</v>
      </c>
      <c r="AT96" s="20">
        <v>2394.1599999999994</v>
      </c>
      <c r="AU96" s="20">
        <v>4702.5</v>
      </c>
      <c r="AV96" s="20">
        <v>4030.0700000000011</v>
      </c>
      <c r="AW96" s="20">
        <v>5554.0400000000009</v>
      </c>
      <c r="AX96" s="20">
        <v>6292.2500000000009</v>
      </c>
      <c r="AY96" s="20">
        <v>2602.5400000000004</v>
      </c>
      <c r="AZ96" s="20">
        <v>4250.119999999999</v>
      </c>
      <c r="BA96" s="17">
        <f t="shared" si="8"/>
        <v>23918.940000000002</v>
      </c>
      <c r="BB96" s="17">
        <f t="shared" si="9"/>
        <v>1195.94</v>
      </c>
      <c r="BC96" s="17">
        <f t="shared" si="10"/>
        <v>4754.0499999999993</v>
      </c>
      <c r="BD96" s="17">
        <f t="shared" si="11"/>
        <v>29868.930000000004</v>
      </c>
    </row>
    <row r="97" spans="1:56" x14ac:dyDescent="0.25">
      <c r="A97" t="str">
        <f t="shared" si="7"/>
        <v>PWX.BCHEXP</v>
      </c>
      <c r="B97" s="1" t="s">
        <v>101</v>
      </c>
      <c r="C97" s="1" t="s">
        <v>166</v>
      </c>
      <c r="D97" s="1" t="s">
        <v>28</v>
      </c>
      <c r="E97" s="17">
        <v>225.0900000000002</v>
      </c>
      <c r="F97" s="17">
        <v>398.65</v>
      </c>
      <c r="G97" s="17">
        <v>61.639999999999972</v>
      </c>
      <c r="H97" s="17">
        <v>-1.1600000000000006</v>
      </c>
      <c r="I97" s="17">
        <v>0</v>
      </c>
      <c r="J97" s="17">
        <v>0</v>
      </c>
      <c r="K97" s="17">
        <v>-458.86</v>
      </c>
      <c r="L97" s="17">
        <v>-260.67999999999989</v>
      </c>
      <c r="M97" s="17">
        <v>-755.13999999999987</v>
      </c>
      <c r="N97" s="17">
        <v>1889.6599999999996</v>
      </c>
      <c r="O97" s="17">
        <v>3204.2999999999997</v>
      </c>
      <c r="P97" s="17">
        <v>3140.4999999999991</v>
      </c>
      <c r="Q97" s="20">
        <v>11.25</v>
      </c>
      <c r="R97" s="20">
        <v>19.93</v>
      </c>
      <c r="S97" s="20">
        <v>3.08</v>
      </c>
      <c r="T97" s="20">
        <v>-0.06</v>
      </c>
      <c r="U97" s="20">
        <v>0</v>
      </c>
      <c r="V97" s="20">
        <v>0</v>
      </c>
      <c r="W97" s="20">
        <v>-22.94</v>
      </c>
      <c r="X97" s="20">
        <v>-13.03</v>
      </c>
      <c r="Y97" s="20">
        <v>-37.76</v>
      </c>
      <c r="Z97" s="20">
        <v>94.48</v>
      </c>
      <c r="AA97" s="20">
        <v>160.22</v>
      </c>
      <c r="AB97" s="20">
        <v>157.03</v>
      </c>
      <c r="AC97" s="17">
        <v>48.91</v>
      </c>
      <c r="AD97" s="17">
        <v>85.7</v>
      </c>
      <c r="AE97" s="17">
        <v>13.12</v>
      </c>
      <c r="AF97" s="17">
        <v>-0.24</v>
      </c>
      <c r="AG97" s="17">
        <v>0</v>
      </c>
      <c r="AH97" s="17">
        <v>0</v>
      </c>
      <c r="AI97" s="17">
        <v>-93.46</v>
      </c>
      <c r="AJ97" s="17">
        <v>-52.48</v>
      </c>
      <c r="AK97" s="17">
        <v>-150.27000000000001</v>
      </c>
      <c r="AL97" s="17">
        <v>371.77</v>
      </c>
      <c r="AM97" s="17">
        <v>622.92999999999995</v>
      </c>
      <c r="AN97" s="17">
        <v>603.41999999999996</v>
      </c>
      <c r="AO97" s="20">
        <v>285.25000000000023</v>
      </c>
      <c r="AP97" s="20">
        <v>504.28</v>
      </c>
      <c r="AQ97" s="20">
        <v>77.839999999999975</v>
      </c>
      <c r="AR97" s="20">
        <v>-1.4600000000000006</v>
      </c>
      <c r="AS97" s="20">
        <v>0</v>
      </c>
      <c r="AT97" s="20">
        <v>0</v>
      </c>
      <c r="AU97" s="20">
        <v>-575.26</v>
      </c>
      <c r="AV97" s="20">
        <v>-326.18999999999988</v>
      </c>
      <c r="AW97" s="20">
        <v>-943.16999999999985</v>
      </c>
      <c r="AX97" s="20">
        <v>2355.91</v>
      </c>
      <c r="AY97" s="20">
        <v>3987.4499999999994</v>
      </c>
      <c r="AZ97" s="20">
        <v>3900.9499999999994</v>
      </c>
      <c r="BA97" s="17">
        <f t="shared" si="8"/>
        <v>7443.9999999999991</v>
      </c>
      <c r="BB97" s="17">
        <f t="shared" si="9"/>
        <v>372.20000000000005</v>
      </c>
      <c r="BC97" s="17">
        <f t="shared" si="10"/>
        <v>1449.3999999999999</v>
      </c>
      <c r="BD97" s="17">
        <f t="shared" si="11"/>
        <v>9265.5999999999985</v>
      </c>
    </row>
    <row r="98" spans="1:56" x14ac:dyDescent="0.25">
      <c r="A98" t="str">
        <f t="shared" si="7"/>
        <v>PWX.BCHIMP</v>
      </c>
      <c r="B98" s="1" t="s">
        <v>101</v>
      </c>
      <c r="C98" s="1" t="s">
        <v>167</v>
      </c>
      <c r="D98" s="1" t="s">
        <v>21</v>
      </c>
      <c r="E98" s="17">
        <v>-187604.71</v>
      </c>
      <c r="F98" s="17">
        <v>-45464.070000000007</v>
      </c>
      <c r="G98" s="17">
        <v>-433858.41000000003</v>
      </c>
      <c r="H98" s="17">
        <v>-580785.65</v>
      </c>
      <c r="I98" s="17">
        <v>-89927.099999999991</v>
      </c>
      <c r="J98" s="17">
        <v>-298079.06</v>
      </c>
      <c r="K98" s="17">
        <v>-212708.09000000003</v>
      </c>
      <c r="L98" s="17">
        <v>-110908.6</v>
      </c>
      <c r="M98" s="17">
        <v>-85300.83</v>
      </c>
      <c r="N98" s="17">
        <v>-121838.22999999998</v>
      </c>
      <c r="O98" s="17">
        <v>-22801.3</v>
      </c>
      <c r="P98" s="17">
        <v>-74791.12</v>
      </c>
      <c r="Q98" s="20">
        <v>-9380.24</v>
      </c>
      <c r="R98" s="20">
        <v>-2273.1999999999998</v>
      </c>
      <c r="S98" s="20">
        <v>-21692.92</v>
      </c>
      <c r="T98" s="20">
        <v>-29039.279999999999</v>
      </c>
      <c r="U98" s="20">
        <v>-4496.3599999999997</v>
      </c>
      <c r="V98" s="20">
        <v>-14903.95</v>
      </c>
      <c r="W98" s="20">
        <v>-10635.4</v>
      </c>
      <c r="X98" s="20">
        <v>-5545.43</v>
      </c>
      <c r="Y98" s="20">
        <v>-4265.04</v>
      </c>
      <c r="Z98" s="20">
        <v>-6091.91</v>
      </c>
      <c r="AA98" s="20">
        <v>-1140.07</v>
      </c>
      <c r="AB98" s="20">
        <v>-3739.56</v>
      </c>
      <c r="AC98" s="17">
        <v>-40767.85</v>
      </c>
      <c r="AD98" s="17">
        <v>-9773.48</v>
      </c>
      <c r="AE98" s="17">
        <v>-92351.95</v>
      </c>
      <c r="AF98" s="17">
        <v>-122270.68</v>
      </c>
      <c r="AG98" s="17">
        <v>-18728.759999999998</v>
      </c>
      <c r="AH98" s="17">
        <v>-61383.56</v>
      </c>
      <c r="AI98" s="17">
        <v>-43322.3</v>
      </c>
      <c r="AJ98" s="17">
        <v>-22329.74</v>
      </c>
      <c r="AK98" s="17">
        <v>-16974.78</v>
      </c>
      <c r="AL98" s="17">
        <v>-23970.29</v>
      </c>
      <c r="AM98" s="17">
        <v>-4432.6400000000003</v>
      </c>
      <c r="AN98" s="17">
        <v>-14370.57</v>
      </c>
      <c r="AO98" s="20">
        <v>-237752.8</v>
      </c>
      <c r="AP98" s="20">
        <v>-57510.75</v>
      </c>
      <c r="AQ98" s="20">
        <v>-547903.28</v>
      </c>
      <c r="AR98" s="20">
        <v>-732095.6100000001</v>
      </c>
      <c r="AS98" s="20">
        <v>-113152.21999999999</v>
      </c>
      <c r="AT98" s="20">
        <v>-374366.57</v>
      </c>
      <c r="AU98" s="20">
        <v>-266665.79000000004</v>
      </c>
      <c r="AV98" s="20">
        <v>-138783.76999999999</v>
      </c>
      <c r="AW98" s="20">
        <v>-106540.65</v>
      </c>
      <c r="AX98" s="20">
        <v>-151900.43</v>
      </c>
      <c r="AY98" s="20">
        <v>-28374.01</v>
      </c>
      <c r="AZ98" s="20">
        <v>-92901.25</v>
      </c>
      <c r="BA98" s="17">
        <f t="shared" si="8"/>
        <v>-2264067.1700000004</v>
      </c>
      <c r="BB98" s="17">
        <f t="shared" si="9"/>
        <v>-113203.36</v>
      </c>
      <c r="BC98" s="17">
        <f t="shared" si="10"/>
        <v>-470676.6</v>
      </c>
      <c r="BD98" s="17">
        <f t="shared" si="11"/>
        <v>-2847947.1300000004</v>
      </c>
    </row>
    <row r="99" spans="1:56" x14ac:dyDescent="0.25">
      <c r="A99" t="str">
        <f t="shared" si="7"/>
        <v>PWX.SPCIMP</v>
      </c>
      <c r="B99" s="1" t="s">
        <v>101</v>
      </c>
      <c r="C99" s="1" t="s">
        <v>232</v>
      </c>
      <c r="D99" s="1" t="s">
        <v>73</v>
      </c>
      <c r="E99" s="17">
        <v>177.12</v>
      </c>
      <c r="F99" s="17">
        <v>0</v>
      </c>
      <c r="G99" s="17">
        <v>3929.3499999999985</v>
      </c>
      <c r="H99" s="17">
        <v>575.2500000000008</v>
      </c>
      <c r="I99" s="17">
        <v>10.179999999999996</v>
      </c>
      <c r="J99" s="17">
        <v>0</v>
      </c>
      <c r="K99" s="17">
        <v>0</v>
      </c>
      <c r="L99" s="17">
        <v>37.590000000000003</v>
      </c>
      <c r="M99" s="17">
        <v>125.8399999999999</v>
      </c>
      <c r="N99" s="17">
        <v>0</v>
      </c>
      <c r="O99" s="17">
        <v>0</v>
      </c>
      <c r="P99" s="17">
        <v>0</v>
      </c>
      <c r="Q99" s="20">
        <v>8.86</v>
      </c>
      <c r="R99" s="20">
        <v>0</v>
      </c>
      <c r="S99" s="20">
        <v>196.47</v>
      </c>
      <c r="T99" s="20">
        <v>28.76</v>
      </c>
      <c r="U99" s="20">
        <v>0.51</v>
      </c>
      <c r="V99" s="20">
        <v>0</v>
      </c>
      <c r="W99" s="20">
        <v>0</v>
      </c>
      <c r="X99" s="20">
        <v>1.88</v>
      </c>
      <c r="Y99" s="20">
        <v>6.29</v>
      </c>
      <c r="Z99" s="20">
        <v>0</v>
      </c>
      <c r="AA99" s="20">
        <v>0</v>
      </c>
      <c r="AB99" s="20">
        <v>0</v>
      </c>
      <c r="AC99" s="17">
        <v>38.49</v>
      </c>
      <c r="AD99" s="17">
        <v>0</v>
      </c>
      <c r="AE99" s="17">
        <v>836.41</v>
      </c>
      <c r="AF99" s="17">
        <v>121.11</v>
      </c>
      <c r="AG99" s="17">
        <v>2.12</v>
      </c>
      <c r="AH99" s="17">
        <v>0</v>
      </c>
      <c r="AI99" s="17">
        <v>0</v>
      </c>
      <c r="AJ99" s="17">
        <v>7.57</v>
      </c>
      <c r="AK99" s="17">
        <v>25.04</v>
      </c>
      <c r="AL99" s="17">
        <v>0</v>
      </c>
      <c r="AM99" s="17">
        <v>0</v>
      </c>
      <c r="AN99" s="17">
        <v>0</v>
      </c>
      <c r="AO99" s="20">
        <v>224.47000000000003</v>
      </c>
      <c r="AP99" s="20">
        <v>0</v>
      </c>
      <c r="AQ99" s="20">
        <v>4962.2299999999987</v>
      </c>
      <c r="AR99" s="20">
        <v>725.1200000000008</v>
      </c>
      <c r="AS99" s="20">
        <v>12.809999999999995</v>
      </c>
      <c r="AT99" s="20">
        <v>0</v>
      </c>
      <c r="AU99" s="20">
        <v>0</v>
      </c>
      <c r="AV99" s="20">
        <v>47.040000000000006</v>
      </c>
      <c r="AW99" s="20">
        <v>157.1699999999999</v>
      </c>
      <c r="AX99" s="20">
        <v>0</v>
      </c>
      <c r="AY99" s="20">
        <v>0</v>
      </c>
      <c r="AZ99" s="20">
        <v>0</v>
      </c>
      <c r="BA99" s="17">
        <f t="shared" si="8"/>
        <v>4855.33</v>
      </c>
      <c r="BB99" s="17">
        <f t="shared" si="9"/>
        <v>242.76999999999995</v>
      </c>
      <c r="BC99" s="17">
        <f t="shared" si="10"/>
        <v>1030.74</v>
      </c>
      <c r="BD99" s="17">
        <f t="shared" si="11"/>
        <v>6128.84</v>
      </c>
    </row>
    <row r="100" spans="1:56" x14ac:dyDescent="0.25">
      <c r="A100" t="str">
        <f t="shared" si="7"/>
        <v>CUPC.RB1</v>
      </c>
      <c r="B100" s="1" t="s">
        <v>157</v>
      </c>
      <c r="C100" s="1" t="s">
        <v>233</v>
      </c>
      <c r="D100" s="1" t="s">
        <v>233</v>
      </c>
      <c r="E100" s="17">
        <v>0</v>
      </c>
      <c r="F100" s="17">
        <v>0</v>
      </c>
      <c r="G100" s="17">
        <v>0</v>
      </c>
      <c r="H100" s="17">
        <v>0</v>
      </c>
      <c r="I100" s="17">
        <v>0</v>
      </c>
      <c r="J100" s="17">
        <v>0</v>
      </c>
      <c r="K100" s="17">
        <v>0</v>
      </c>
      <c r="L100" s="17">
        <v>0</v>
      </c>
      <c r="M100" s="17">
        <v>0</v>
      </c>
      <c r="N100" s="17">
        <v>0</v>
      </c>
      <c r="O100" s="17">
        <v>0</v>
      </c>
      <c r="P100" s="17">
        <v>0</v>
      </c>
      <c r="Q100" s="20">
        <v>0</v>
      </c>
      <c r="R100" s="20">
        <v>0</v>
      </c>
      <c r="S100" s="20">
        <v>0</v>
      </c>
      <c r="T100" s="20">
        <v>0</v>
      </c>
      <c r="U100" s="20">
        <v>0</v>
      </c>
      <c r="V100" s="20">
        <v>0</v>
      </c>
      <c r="W100" s="20">
        <v>0</v>
      </c>
      <c r="X100" s="20">
        <v>0</v>
      </c>
      <c r="Y100" s="20">
        <v>0</v>
      </c>
      <c r="Z100" s="20">
        <v>0</v>
      </c>
      <c r="AA100" s="20">
        <v>0</v>
      </c>
      <c r="AB100" s="20">
        <v>0</v>
      </c>
      <c r="AC100" s="17">
        <v>0</v>
      </c>
      <c r="AD100" s="17">
        <v>0</v>
      </c>
      <c r="AE100" s="17">
        <v>0</v>
      </c>
      <c r="AF100" s="17">
        <v>0</v>
      </c>
      <c r="AG100" s="17">
        <v>0</v>
      </c>
      <c r="AH100" s="17">
        <v>0</v>
      </c>
      <c r="AI100" s="17">
        <v>0</v>
      </c>
      <c r="AJ100" s="17">
        <v>0</v>
      </c>
      <c r="AK100" s="17">
        <v>0</v>
      </c>
      <c r="AL100" s="17">
        <v>0</v>
      </c>
      <c r="AM100" s="17">
        <v>0</v>
      </c>
      <c r="AN100" s="17">
        <v>0</v>
      </c>
      <c r="AO100" s="20">
        <v>0</v>
      </c>
      <c r="AP100" s="20">
        <v>0</v>
      </c>
      <c r="AQ100" s="20">
        <v>0</v>
      </c>
      <c r="AR100" s="20">
        <v>0</v>
      </c>
      <c r="AS100" s="20">
        <v>0</v>
      </c>
      <c r="AT100" s="20">
        <v>0</v>
      </c>
      <c r="AU100" s="20">
        <v>0</v>
      </c>
      <c r="AV100" s="20">
        <v>0</v>
      </c>
      <c r="AW100" s="20">
        <v>0</v>
      </c>
      <c r="AX100" s="20">
        <v>0</v>
      </c>
      <c r="AY100" s="20">
        <v>0</v>
      </c>
      <c r="AZ100" s="20">
        <v>0</v>
      </c>
      <c r="BA100" s="17">
        <f t="shared" si="8"/>
        <v>0</v>
      </c>
      <c r="BB100" s="17">
        <f t="shared" si="9"/>
        <v>0</v>
      </c>
      <c r="BC100" s="17">
        <f t="shared" si="10"/>
        <v>0</v>
      </c>
      <c r="BD100" s="17">
        <f t="shared" si="11"/>
        <v>0</v>
      </c>
    </row>
    <row r="101" spans="1:56" x14ac:dyDescent="0.25">
      <c r="A101" t="str">
        <f t="shared" si="7"/>
        <v>CUPC.RB2</v>
      </c>
      <c r="B101" s="1" t="s">
        <v>157</v>
      </c>
      <c r="C101" s="1" t="s">
        <v>234</v>
      </c>
      <c r="D101" s="1" t="s">
        <v>234</v>
      </c>
      <c r="E101" s="17">
        <v>0</v>
      </c>
      <c r="F101" s="17">
        <v>0</v>
      </c>
      <c r="G101" s="17">
        <v>0</v>
      </c>
      <c r="H101" s="17">
        <v>0</v>
      </c>
      <c r="I101" s="17">
        <v>0</v>
      </c>
      <c r="J101" s="17">
        <v>0</v>
      </c>
      <c r="K101" s="17">
        <v>0</v>
      </c>
      <c r="L101" s="17">
        <v>0</v>
      </c>
      <c r="M101" s="17">
        <v>0</v>
      </c>
      <c r="N101" s="17">
        <v>0</v>
      </c>
      <c r="O101" s="17">
        <v>0</v>
      </c>
      <c r="P101" s="17">
        <v>0</v>
      </c>
      <c r="Q101" s="20">
        <v>0</v>
      </c>
      <c r="R101" s="20">
        <v>0</v>
      </c>
      <c r="S101" s="20">
        <v>0</v>
      </c>
      <c r="T101" s="20">
        <v>0</v>
      </c>
      <c r="U101" s="20">
        <v>0</v>
      </c>
      <c r="V101" s="20">
        <v>0</v>
      </c>
      <c r="W101" s="20">
        <v>0</v>
      </c>
      <c r="X101" s="20">
        <v>0</v>
      </c>
      <c r="Y101" s="20">
        <v>0</v>
      </c>
      <c r="Z101" s="20">
        <v>0</v>
      </c>
      <c r="AA101" s="20">
        <v>0</v>
      </c>
      <c r="AB101" s="20">
        <v>0</v>
      </c>
      <c r="AC101" s="17">
        <v>0</v>
      </c>
      <c r="AD101" s="17">
        <v>0</v>
      </c>
      <c r="AE101" s="17">
        <v>0</v>
      </c>
      <c r="AF101" s="17">
        <v>0</v>
      </c>
      <c r="AG101" s="17">
        <v>0</v>
      </c>
      <c r="AH101" s="17">
        <v>0</v>
      </c>
      <c r="AI101" s="17">
        <v>0</v>
      </c>
      <c r="AJ101" s="17">
        <v>0</v>
      </c>
      <c r="AK101" s="17">
        <v>0</v>
      </c>
      <c r="AL101" s="17">
        <v>0</v>
      </c>
      <c r="AM101" s="17">
        <v>0</v>
      </c>
      <c r="AN101" s="17">
        <v>0</v>
      </c>
      <c r="AO101" s="20">
        <v>0</v>
      </c>
      <c r="AP101" s="20">
        <v>0</v>
      </c>
      <c r="AQ101" s="20">
        <v>0</v>
      </c>
      <c r="AR101" s="20">
        <v>0</v>
      </c>
      <c r="AS101" s="20">
        <v>0</v>
      </c>
      <c r="AT101" s="20">
        <v>0</v>
      </c>
      <c r="AU101" s="20">
        <v>0</v>
      </c>
      <c r="AV101" s="20">
        <v>0</v>
      </c>
      <c r="AW101" s="20">
        <v>0</v>
      </c>
      <c r="AX101" s="20">
        <v>0</v>
      </c>
      <c r="AY101" s="20">
        <v>0</v>
      </c>
      <c r="AZ101" s="20">
        <v>0</v>
      </c>
      <c r="BA101" s="17">
        <f t="shared" ref="BA101:BA132" si="12">SUM(E101:P101)</f>
        <v>0</v>
      </c>
      <c r="BB101" s="17">
        <f t="shared" ref="BB101:BB132" si="13">SUM(Q101:AB101)</f>
        <v>0</v>
      </c>
      <c r="BC101" s="17">
        <f t="shared" si="10"/>
        <v>0</v>
      </c>
      <c r="BD101" s="17">
        <f t="shared" si="11"/>
        <v>0</v>
      </c>
    </row>
    <row r="102" spans="1:56" x14ac:dyDescent="0.25">
      <c r="A102" t="str">
        <f t="shared" si="7"/>
        <v>CUPC.RB3</v>
      </c>
      <c r="B102" s="1" t="s">
        <v>157</v>
      </c>
      <c r="C102" s="1" t="s">
        <v>235</v>
      </c>
      <c r="D102" s="1" t="s">
        <v>235</v>
      </c>
      <c r="E102" s="17">
        <v>0</v>
      </c>
      <c r="F102" s="17">
        <v>0</v>
      </c>
      <c r="G102" s="17">
        <v>0</v>
      </c>
      <c r="H102" s="17">
        <v>0</v>
      </c>
      <c r="I102" s="17">
        <v>0</v>
      </c>
      <c r="J102" s="17">
        <v>0</v>
      </c>
      <c r="K102" s="17">
        <v>0</v>
      </c>
      <c r="L102" s="17">
        <v>0</v>
      </c>
      <c r="M102" s="17">
        <v>0</v>
      </c>
      <c r="N102" s="17">
        <v>0</v>
      </c>
      <c r="O102" s="17">
        <v>0</v>
      </c>
      <c r="P102" s="17">
        <v>0</v>
      </c>
      <c r="Q102" s="20">
        <v>0</v>
      </c>
      <c r="R102" s="20">
        <v>0</v>
      </c>
      <c r="S102" s="20">
        <v>0</v>
      </c>
      <c r="T102" s="20">
        <v>0</v>
      </c>
      <c r="U102" s="20">
        <v>0</v>
      </c>
      <c r="V102" s="20">
        <v>0</v>
      </c>
      <c r="W102" s="20">
        <v>0</v>
      </c>
      <c r="X102" s="20">
        <v>0</v>
      </c>
      <c r="Y102" s="20">
        <v>0</v>
      </c>
      <c r="Z102" s="20">
        <v>0</v>
      </c>
      <c r="AA102" s="20">
        <v>0</v>
      </c>
      <c r="AB102" s="20">
        <v>0</v>
      </c>
      <c r="AC102" s="17">
        <v>0</v>
      </c>
      <c r="AD102" s="17">
        <v>0</v>
      </c>
      <c r="AE102" s="17">
        <v>0</v>
      </c>
      <c r="AF102" s="17">
        <v>0</v>
      </c>
      <c r="AG102" s="17">
        <v>0</v>
      </c>
      <c r="AH102" s="17">
        <v>0</v>
      </c>
      <c r="AI102" s="17">
        <v>0</v>
      </c>
      <c r="AJ102" s="17">
        <v>0</v>
      </c>
      <c r="AK102" s="17">
        <v>0</v>
      </c>
      <c r="AL102" s="17">
        <v>0</v>
      </c>
      <c r="AM102" s="17">
        <v>0</v>
      </c>
      <c r="AN102" s="17">
        <v>0</v>
      </c>
      <c r="AO102" s="20">
        <v>0</v>
      </c>
      <c r="AP102" s="20">
        <v>0</v>
      </c>
      <c r="AQ102" s="20">
        <v>0</v>
      </c>
      <c r="AR102" s="20">
        <v>0</v>
      </c>
      <c r="AS102" s="20">
        <v>0</v>
      </c>
      <c r="AT102" s="20">
        <v>0</v>
      </c>
      <c r="AU102" s="20">
        <v>0</v>
      </c>
      <c r="AV102" s="20">
        <v>0</v>
      </c>
      <c r="AW102" s="20">
        <v>0</v>
      </c>
      <c r="AX102" s="20">
        <v>0</v>
      </c>
      <c r="AY102" s="20">
        <v>0</v>
      </c>
      <c r="AZ102" s="20">
        <v>0</v>
      </c>
      <c r="BA102" s="17">
        <f t="shared" si="12"/>
        <v>0</v>
      </c>
      <c r="BB102" s="17">
        <f t="shared" si="13"/>
        <v>0</v>
      </c>
      <c r="BC102" s="17">
        <f t="shared" si="10"/>
        <v>0</v>
      </c>
      <c r="BD102" s="17">
        <f t="shared" si="11"/>
        <v>0</v>
      </c>
    </row>
    <row r="103" spans="1:56" x14ac:dyDescent="0.25">
      <c r="A103" t="str">
        <f t="shared" si="7"/>
        <v>CUPC.RB5</v>
      </c>
      <c r="B103" s="1" t="s">
        <v>157</v>
      </c>
      <c r="C103" s="1" t="s">
        <v>168</v>
      </c>
      <c r="D103" s="1" t="s">
        <v>168</v>
      </c>
      <c r="E103" s="17">
        <v>-78156.34</v>
      </c>
      <c r="F103" s="17">
        <v>-17617.77</v>
      </c>
      <c r="G103" s="17">
        <v>-170568.11000000002</v>
      </c>
      <c r="H103" s="17">
        <v>-227933.75999999998</v>
      </c>
      <c r="I103" s="17">
        <v>-205806.63999999998</v>
      </c>
      <c r="J103" s="17">
        <v>-153419.84</v>
      </c>
      <c r="K103" s="17">
        <v>-65503.63</v>
      </c>
      <c r="L103" s="17">
        <v>-71426.44</v>
      </c>
      <c r="M103" s="17">
        <v>-164322.82</v>
      </c>
      <c r="N103" s="17">
        <v>-54668.06</v>
      </c>
      <c r="O103" s="17">
        <v>-9614.9700000000012</v>
      </c>
      <c r="P103" s="17">
        <v>-41048.719999999994</v>
      </c>
      <c r="Q103" s="20">
        <v>-3907.82</v>
      </c>
      <c r="R103" s="20">
        <v>-880.89</v>
      </c>
      <c r="S103" s="20">
        <v>-8528.41</v>
      </c>
      <c r="T103" s="20">
        <v>-11396.69</v>
      </c>
      <c r="U103" s="20">
        <v>-10290.33</v>
      </c>
      <c r="V103" s="20">
        <v>-7670.99</v>
      </c>
      <c r="W103" s="20">
        <v>-3275.18</v>
      </c>
      <c r="X103" s="20">
        <v>-3571.32</v>
      </c>
      <c r="Y103" s="20">
        <v>-8216.14</v>
      </c>
      <c r="Z103" s="20">
        <v>-2733.4</v>
      </c>
      <c r="AA103" s="20">
        <v>-480.75</v>
      </c>
      <c r="AB103" s="20">
        <v>-2052.44</v>
      </c>
      <c r="AC103" s="17">
        <v>-16983.93</v>
      </c>
      <c r="AD103" s="17">
        <v>-3787.32</v>
      </c>
      <c r="AE103" s="17">
        <v>-36307.46</v>
      </c>
      <c r="AF103" s="17">
        <v>-47986.06</v>
      </c>
      <c r="AG103" s="17">
        <v>-42862.54</v>
      </c>
      <c r="AH103" s="17">
        <v>-31593.82</v>
      </c>
      <c r="AI103" s="17">
        <v>-13341.14</v>
      </c>
      <c r="AJ103" s="17">
        <v>-14380.61</v>
      </c>
      <c r="AK103" s="17">
        <v>-32700.07</v>
      </c>
      <c r="AL103" s="17">
        <v>-10755.32</v>
      </c>
      <c r="AM103" s="17">
        <v>-1869.18</v>
      </c>
      <c r="AN103" s="17">
        <v>-7887.22</v>
      </c>
      <c r="AO103" s="20">
        <v>-99048.09</v>
      </c>
      <c r="AP103" s="20">
        <v>-22285.98</v>
      </c>
      <c r="AQ103" s="20">
        <v>-215403.98</v>
      </c>
      <c r="AR103" s="20">
        <v>-287316.51</v>
      </c>
      <c r="AS103" s="20">
        <v>-258959.50999999998</v>
      </c>
      <c r="AT103" s="20">
        <v>-192684.65</v>
      </c>
      <c r="AU103" s="20">
        <v>-82119.95</v>
      </c>
      <c r="AV103" s="20">
        <v>-89378.37000000001</v>
      </c>
      <c r="AW103" s="20">
        <v>-205239.03000000003</v>
      </c>
      <c r="AX103" s="20">
        <v>-68156.78</v>
      </c>
      <c r="AY103" s="20">
        <v>-11964.900000000001</v>
      </c>
      <c r="AZ103" s="20">
        <v>-50988.38</v>
      </c>
      <c r="BA103" s="17">
        <f t="shared" si="12"/>
        <v>-1260087.1000000001</v>
      </c>
      <c r="BB103" s="17">
        <f t="shared" si="13"/>
        <v>-63004.36</v>
      </c>
      <c r="BC103" s="17">
        <f t="shared" si="10"/>
        <v>-260454.67</v>
      </c>
      <c r="BD103" s="17">
        <f t="shared" si="11"/>
        <v>-1583546.13</v>
      </c>
    </row>
    <row r="104" spans="1:56" x14ac:dyDescent="0.25">
      <c r="A104" t="str">
        <f t="shared" si="7"/>
        <v>REMC.BCHIMP</v>
      </c>
      <c r="B104" s="1" t="s">
        <v>169</v>
      </c>
      <c r="C104" s="1" t="s">
        <v>170</v>
      </c>
      <c r="D104" s="1" t="s">
        <v>21</v>
      </c>
      <c r="E104" s="17">
        <v>-139.59</v>
      </c>
      <c r="F104" s="17">
        <v>-81.680000000000007</v>
      </c>
      <c r="G104" s="17">
        <v>-1041.8200000000002</v>
      </c>
      <c r="H104" s="17">
        <v>0</v>
      </c>
      <c r="I104" s="17">
        <v>0</v>
      </c>
      <c r="J104" s="17">
        <v>-150.86999999999998</v>
      </c>
      <c r="K104" s="17">
        <v>-222.14000000000001</v>
      </c>
      <c r="L104" s="17">
        <v>-576.22</v>
      </c>
      <c r="M104" s="17">
        <v>-332.12</v>
      </c>
      <c r="N104" s="17">
        <v>-835.68999999999994</v>
      </c>
      <c r="O104" s="17">
        <v>-327.64</v>
      </c>
      <c r="P104" s="17">
        <v>-36.5</v>
      </c>
      <c r="Q104" s="20">
        <v>-6.98</v>
      </c>
      <c r="R104" s="20">
        <v>-4.08</v>
      </c>
      <c r="S104" s="20">
        <v>-52.09</v>
      </c>
      <c r="T104" s="20">
        <v>0</v>
      </c>
      <c r="U104" s="20">
        <v>0</v>
      </c>
      <c r="V104" s="20">
        <v>-7.54</v>
      </c>
      <c r="W104" s="20">
        <v>-11.11</v>
      </c>
      <c r="X104" s="20">
        <v>-28.81</v>
      </c>
      <c r="Y104" s="20">
        <v>-16.61</v>
      </c>
      <c r="Z104" s="20">
        <v>-41.78</v>
      </c>
      <c r="AA104" s="20">
        <v>-16.38</v>
      </c>
      <c r="AB104" s="20">
        <v>-1.83</v>
      </c>
      <c r="AC104" s="17">
        <v>-30.33</v>
      </c>
      <c r="AD104" s="17">
        <v>-17.559999999999999</v>
      </c>
      <c r="AE104" s="17">
        <v>-221.76</v>
      </c>
      <c r="AF104" s="17">
        <v>0</v>
      </c>
      <c r="AG104" s="17">
        <v>0</v>
      </c>
      <c r="AH104" s="17">
        <v>-31.07</v>
      </c>
      <c r="AI104" s="17">
        <v>-45.24</v>
      </c>
      <c r="AJ104" s="17">
        <v>-116.01</v>
      </c>
      <c r="AK104" s="17">
        <v>-66.09</v>
      </c>
      <c r="AL104" s="17">
        <v>-164.41</v>
      </c>
      <c r="AM104" s="17">
        <v>-63.69</v>
      </c>
      <c r="AN104" s="17">
        <v>-7.01</v>
      </c>
      <c r="AO104" s="20">
        <v>-176.89999999999998</v>
      </c>
      <c r="AP104" s="20">
        <v>-103.32000000000001</v>
      </c>
      <c r="AQ104" s="20">
        <v>-1315.67</v>
      </c>
      <c r="AR104" s="20">
        <v>0</v>
      </c>
      <c r="AS104" s="20">
        <v>0</v>
      </c>
      <c r="AT104" s="20">
        <v>-189.47999999999996</v>
      </c>
      <c r="AU104" s="20">
        <v>-278.49</v>
      </c>
      <c r="AV104" s="20">
        <v>-721.04</v>
      </c>
      <c r="AW104" s="20">
        <v>-414.82000000000005</v>
      </c>
      <c r="AX104" s="20">
        <v>-1041.8799999999999</v>
      </c>
      <c r="AY104" s="20">
        <v>-407.71</v>
      </c>
      <c r="AZ104" s="20">
        <v>-45.339999999999996</v>
      </c>
      <c r="BA104" s="17">
        <f t="shared" si="12"/>
        <v>-3744.27</v>
      </c>
      <c r="BB104" s="17">
        <f t="shared" si="13"/>
        <v>-187.21</v>
      </c>
      <c r="BC104" s="17">
        <f t="shared" si="10"/>
        <v>-763.16999999999985</v>
      </c>
      <c r="BD104" s="17">
        <f t="shared" si="11"/>
        <v>-4694.6500000000005</v>
      </c>
    </row>
    <row r="105" spans="1:56" x14ac:dyDescent="0.25">
      <c r="A105" t="str">
        <f t="shared" si="7"/>
        <v>REMC.120SIMP</v>
      </c>
      <c r="B105" s="1" t="s">
        <v>169</v>
      </c>
      <c r="C105" s="1" t="s">
        <v>242</v>
      </c>
      <c r="D105" s="1" t="s">
        <v>72</v>
      </c>
      <c r="E105" s="17">
        <v>0</v>
      </c>
      <c r="F105" s="17">
        <v>0</v>
      </c>
      <c r="G105" s="17">
        <v>0</v>
      </c>
      <c r="H105" s="17">
        <v>0</v>
      </c>
      <c r="I105" s="17">
        <v>0</v>
      </c>
      <c r="J105" s="17">
        <v>0</v>
      </c>
      <c r="K105" s="17">
        <v>0</v>
      </c>
      <c r="L105" s="17">
        <v>0</v>
      </c>
      <c r="M105" s="17">
        <v>0</v>
      </c>
      <c r="N105" s="17">
        <v>0</v>
      </c>
      <c r="O105" s="17">
        <v>22.13</v>
      </c>
      <c r="P105" s="17">
        <v>0</v>
      </c>
      <c r="Q105" s="20">
        <v>0</v>
      </c>
      <c r="R105" s="20">
        <v>0</v>
      </c>
      <c r="S105" s="20">
        <v>0</v>
      </c>
      <c r="T105" s="20">
        <v>0</v>
      </c>
      <c r="U105" s="20">
        <v>0</v>
      </c>
      <c r="V105" s="20">
        <v>0</v>
      </c>
      <c r="W105" s="20">
        <v>0</v>
      </c>
      <c r="X105" s="20">
        <v>0</v>
      </c>
      <c r="Y105" s="20">
        <v>0</v>
      </c>
      <c r="Z105" s="20">
        <v>0</v>
      </c>
      <c r="AA105" s="20">
        <v>1.1100000000000001</v>
      </c>
      <c r="AB105" s="20">
        <v>0</v>
      </c>
      <c r="AC105" s="17">
        <v>0</v>
      </c>
      <c r="AD105" s="17">
        <v>0</v>
      </c>
      <c r="AE105" s="17">
        <v>0</v>
      </c>
      <c r="AF105" s="17">
        <v>0</v>
      </c>
      <c r="AG105" s="17">
        <v>0</v>
      </c>
      <c r="AH105" s="17">
        <v>0</v>
      </c>
      <c r="AI105" s="17">
        <v>0</v>
      </c>
      <c r="AJ105" s="17">
        <v>0</v>
      </c>
      <c r="AK105" s="17">
        <v>0</v>
      </c>
      <c r="AL105" s="17">
        <v>0</v>
      </c>
      <c r="AM105" s="17">
        <v>4.3</v>
      </c>
      <c r="AN105" s="17">
        <v>0</v>
      </c>
      <c r="AO105" s="20">
        <v>0</v>
      </c>
      <c r="AP105" s="20">
        <v>0</v>
      </c>
      <c r="AQ105" s="20">
        <v>0</v>
      </c>
      <c r="AR105" s="20">
        <v>0</v>
      </c>
      <c r="AS105" s="20">
        <v>0</v>
      </c>
      <c r="AT105" s="20">
        <v>0</v>
      </c>
      <c r="AU105" s="20">
        <v>0</v>
      </c>
      <c r="AV105" s="20">
        <v>0</v>
      </c>
      <c r="AW105" s="20">
        <v>0</v>
      </c>
      <c r="AX105" s="20">
        <v>0</v>
      </c>
      <c r="AY105" s="20">
        <v>27.54</v>
      </c>
      <c r="AZ105" s="20">
        <v>0</v>
      </c>
      <c r="BA105" s="17">
        <f t="shared" si="12"/>
        <v>22.13</v>
      </c>
      <c r="BB105" s="17">
        <f t="shared" si="13"/>
        <v>1.1100000000000001</v>
      </c>
      <c r="BC105" s="17">
        <f t="shared" si="10"/>
        <v>4.3</v>
      </c>
      <c r="BD105" s="17">
        <f t="shared" si="11"/>
        <v>27.54</v>
      </c>
    </row>
    <row r="106" spans="1:56" x14ac:dyDescent="0.25">
      <c r="A106" t="str">
        <f t="shared" si="7"/>
        <v>REMC.SPCIMP</v>
      </c>
      <c r="B106" s="1" t="s">
        <v>169</v>
      </c>
      <c r="C106" s="1" t="s">
        <v>171</v>
      </c>
      <c r="D106" s="1" t="s">
        <v>73</v>
      </c>
      <c r="E106" s="17">
        <v>2147.1</v>
      </c>
      <c r="F106" s="17">
        <v>1071.9199999999996</v>
      </c>
      <c r="G106" s="17">
        <v>1508.3100000000004</v>
      </c>
      <c r="H106" s="17">
        <v>13908.750000000005</v>
      </c>
      <c r="I106" s="17">
        <v>1616.1000000000015</v>
      </c>
      <c r="J106" s="17">
        <v>5260.3800000000037</v>
      </c>
      <c r="K106" s="17">
        <v>2553.9300000000012</v>
      </c>
      <c r="L106" s="17">
        <v>786.6400000000001</v>
      </c>
      <c r="M106" s="17">
        <v>86.440000000000097</v>
      </c>
      <c r="N106" s="17">
        <v>101.35000000000002</v>
      </c>
      <c r="O106" s="17">
        <v>400.13</v>
      </c>
      <c r="P106" s="17">
        <v>396.99999999999994</v>
      </c>
      <c r="Q106" s="20">
        <v>107.36</v>
      </c>
      <c r="R106" s="20">
        <v>53.6</v>
      </c>
      <c r="S106" s="20">
        <v>75.42</v>
      </c>
      <c r="T106" s="20">
        <v>695.44</v>
      </c>
      <c r="U106" s="20">
        <v>80.81</v>
      </c>
      <c r="V106" s="20">
        <v>263.02</v>
      </c>
      <c r="W106" s="20">
        <v>127.7</v>
      </c>
      <c r="X106" s="20">
        <v>39.33</v>
      </c>
      <c r="Y106" s="20">
        <v>4.32</v>
      </c>
      <c r="Z106" s="20">
        <v>5.07</v>
      </c>
      <c r="AA106" s="20">
        <v>20.010000000000002</v>
      </c>
      <c r="AB106" s="20">
        <v>19.850000000000001</v>
      </c>
      <c r="AC106" s="17">
        <v>466.58</v>
      </c>
      <c r="AD106" s="17">
        <v>230.43</v>
      </c>
      <c r="AE106" s="17">
        <v>321.06</v>
      </c>
      <c r="AF106" s="17">
        <v>2928.16</v>
      </c>
      <c r="AG106" s="17">
        <v>336.58</v>
      </c>
      <c r="AH106" s="17">
        <v>1083.27</v>
      </c>
      <c r="AI106" s="17">
        <v>520.16</v>
      </c>
      <c r="AJ106" s="17">
        <v>158.38</v>
      </c>
      <c r="AK106" s="17">
        <v>17.2</v>
      </c>
      <c r="AL106" s="17">
        <v>19.940000000000001</v>
      </c>
      <c r="AM106" s="17">
        <v>77.790000000000006</v>
      </c>
      <c r="AN106" s="17">
        <v>76.28</v>
      </c>
      <c r="AO106" s="20">
        <v>2721.04</v>
      </c>
      <c r="AP106" s="20">
        <v>1355.9499999999996</v>
      </c>
      <c r="AQ106" s="20">
        <v>1904.7900000000004</v>
      </c>
      <c r="AR106" s="20">
        <v>17532.350000000006</v>
      </c>
      <c r="AS106" s="20">
        <v>2033.4900000000014</v>
      </c>
      <c r="AT106" s="20">
        <v>6606.6700000000037</v>
      </c>
      <c r="AU106" s="20">
        <v>3201.7900000000009</v>
      </c>
      <c r="AV106" s="20">
        <v>984.35000000000014</v>
      </c>
      <c r="AW106" s="20">
        <v>107.96000000000011</v>
      </c>
      <c r="AX106" s="20">
        <v>126.36000000000001</v>
      </c>
      <c r="AY106" s="20">
        <v>497.93</v>
      </c>
      <c r="AZ106" s="20">
        <v>493.13</v>
      </c>
      <c r="BA106" s="17">
        <f t="shared" si="12"/>
        <v>29838.05000000001</v>
      </c>
      <c r="BB106" s="17">
        <f t="shared" si="13"/>
        <v>1491.9299999999998</v>
      </c>
      <c r="BC106" s="17">
        <f t="shared" si="10"/>
        <v>6235.829999999999</v>
      </c>
      <c r="BD106" s="17">
        <f t="shared" si="11"/>
        <v>37565.810000000005</v>
      </c>
    </row>
    <row r="107" spans="1:56" x14ac:dyDescent="0.25">
      <c r="A107" t="str">
        <f t="shared" ref="A107:A140" si="14">B107&amp;"."&amp;IF(D107="CES1/CES2",C107,IF(C107="CRE1/CRE2",C107,D107))</f>
        <v>REMC.BCHEXP</v>
      </c>
      <c r="B107" s="1" t="s">
        <v>169</v>
      </c>
      <c r="C107" s="1" t="s">
        <v>243</v>
      </c>
      <c r="D107" s="1" t="s">
        <v>28</v>
      </c>
      <c r="E107" s="17">
        <v>0</v>
      </c>
      <c r="F107" s="17">
        <v>0</v>
      </c>
      <c r="G107" s="17">
        <v>0</v>
      </c>
      <c r="H107" s="17">
        <v>0</v>
      </c>
      <c r="I107" s="17">
        <v>0</v>
      </c>
      <c r="J107" s="17">
        <v>0</v>
      </c>
      <c r="K107" s="17">
        <v>0</v>
      </c>
      <c r="L107" s="17">
        <v>0</v>
      </c>
      <c r="M107" s="17">
        <v>0</v>
      </c>
      <c r="N107" s="17">
        <v>0</v>
      </c>
      <c r="O107" s="17">
        <v>3.1700000000000004</v>
      </c>
      <c r="P107" s="17">
        <v>0</v>
      </c>
      <c r="Q107" s="20">
        <v>0</v>
      </c>
      <c r="R107" s="20">
        <v>0</v>
      </c>
      <c r="S107" s="20">
        <v>0</v>
      </c>
      <c r="T107" s="20">
        <v>0</v>
      </c>
      <c r="U107" s="20">
        <v>0</v>
      </c>
      <c r="V107" s="20">
        <v>0</v>
      </c>
      <c r="W107" s="20">
        <v>0</v>
      </c>
      <c r="X107" s="20">
        <v>0</v>
      </c>
      <c r="Y107" s="20">
        <v>0</v>
      </c>
      <c r="Z107" s="20">
        <v>0</v>
      </c>
      <c r="AA107" s="20">
        <v>0.16</v>
      </c>
      <c r="AB107" s="20">
        <v>0</v>
      </c>
      <c r="AC107" s="17">
        <v>0</v>
      </c>
      <c r="AD107" s="17">
        <v>0</v>
      </c>
      <c r="AE107" s="17">
        <v>0</v>
      </c>
      <c r="AF107" s="17">
        <v>0</v>
      </c>
      <c r="AG107" s="17">
        <v>0</v>
      </c>
      <c r="AH107" s="17">
        <v>0</v>
      </c>
      <c r="AI107" s="17">
        <v>0</v>
      </c>
      <c r="AJ107" s="17">
        <v>0</v>
      </c>
      <c r="AK107" s="17">
        <v>0</v>
      </c>
      <c r="AL107" s="17">
        <v>0</v>
      </c>
      <c r="AM107" s="17">
        <v>0.62</v>
      </c>
      <c r="AN107" s="17">
        <v>0</v>
      </c>
      <c r="AO107" s="20">
        <v>0</v>
      </c>
      <c r="AP107" s="20">
        <v>0</v>
      </c>
      <c r="AQ107" s="20">
        <v>0</v>
      </c>
      <c r="AR107" s="20">
        <v>0</v>
      </c>
      <c r="AS107" s="20">
        <v>0</v>
      </c>
      <c r="AT107" s="20">
        <v>0</v>
      </c>
      <c r="AU107" s="20">
        <v>0</v>
      </c>
      <c r="AV107" s="20">
        <v>0</v>
      </c>
      <c r="AW107" s="20">
        <v>0</v>
      </c>
      <c r="AX107" s="20">
        <v>0</v>
      </c>
      <c r="AY107" s="20">
        <v>3.9500000000000006</v>
      </c>
      <c r="AZ107" s="20">
        <v>0</v>
      </c>
      <c r="BA107" s="17">
        <f t="shared" si="12"/>
        <v>3.1700000000000004</v>
      </c>
      <c r="BB107" s="17">
        <f t="shared" si="13"/>
        <v>0.16</v>
      </c>
      <c r="BC107" s="17">
        <f t="shared" si="10"/>
        <v>0.62</v>
      </c>
      <c r="BD107" s="17">
        <f t="shared" si="11"/>
        <v>3.9500000000000006</v>
      </c>
    </row>
    <row r="108" spans="1:56" x14ac:dyDescent="0.25">
      <c r="A108" t="str">
        <f t="shared" si="14"/>
        <v>REMC.SPCEXP</v>
      </c>
      <c r="B108" s="1" t="s">
        <v>169</v>
      </c>
      <c r="C108" s="1" t="s">
        <v>236</v>
      </c>
      <c r="D108" s="1" t="s">
        <v>74</v>
      </c>
      <c r="E108" s="17">
        <v>0</v>
      </c>
      <c r="F108" s="17">
        <v>0</v>
      </c>
      <c r="G108" s="17">
        <v>0</v>
      </c>
      <c r="H108" s="17">
        <v>0</v>
      </c>
      <c r="I108" s="17">
        <v>0</v>
      </c>
      <c r="J108" s="17">
        <v>0</v>
      </c>
      <c r="K108" s="17">
        <v>-4.34</v>
      </c>
      <c r="L108" s="17">
        <v>-0.27000000000000113</v>
      </c>
      <c r="M108" s="17">
        <v>0</v>
      </c>
      <c r="N108" s="17">
        <v>0</v>
      </c>
      <c r="O108" s="17">
        <v>35.549999999999997</v>
      </c>
      <c r="P108" s="17">
        <v>14.430000000000003</v>
      </c>
      <c r="Q108" s="20">
        <v>0</v>
      </c>
      <c r="R108" s="20">
        <v>0</v>
      </c>
      <c r="S108" s="20">
        <v>0</v>
      </c>
      <c r="T108" s="20">
        <v>0</v>
      </c>
      <c r="U108" s="20">
        <v>0</v>
      </c>
      <c r="V108" s="20">
        <v>0</v>
      </c>
      <c r="W108" s="20">
        <v>-0.22</v>
      </c>
      <c r="X108" s="20">
        <v>-0.01</v>
      </c>
      <c r="Y108" s="20">
        <v>0</v>
      </c>
      <c r="Z108" s="20">
        <v>0</v>
      </c>
      <c r="AA108" s="20">
        <v>1.78</v>
      </c>
      <c r="AB108" s="20">
        <v>0.72</v>
      </c>
      <c r="AC108" s="17">
        <v>0</v>
      </c>
      <c r="AD108" s="17">
        <v>0</v>
      </c>
      <c r="AE108" s="17">
        <v>0</v>
      </c>
      <c r="AF108" s="17">
        <v>0</v>
      </c>
      <c r="AG108" s="17">
        <v>0</v>
      </c>
      <c r="AH108" s="17">
        <v>0</v>
      </c>
      <c r="AI108" s="17">
        <v>-0.88</v>
      </c>
      <c r="AJ108" s="17">
        <v>-0.05</v>
      </c>
      <c r="AK108" s="17">
        <v>0</v>
      </c>
      <c r="AL108" s="17">
        <v>0</v>
      </c>
      <c r="AM108" s="17">
        <v>6.91</v>
      </c>
      <c r="AN108" s="17">
        <v>2.77</v>
      </c>
      <c r="AO108" s="20">
        <v>0</v>
      </c>
      <c r="AP108" s="20">
        <v>0</v>
      </c>
      <c r="AQ108" s="20">
        <v>0</v>
      </c>
      <c r="AR108" s="20">
        <v>0</v>
      </c>
      <c r="AS108" s="20">
        <v>0</v>
      </c>
      <c r="AT108" s="20">
        <v>0</v>
      </c>
      <c r="AU108" s="20">
        <v>-5.4399999999999995</v>
      </c>
      <c r="AV108" s="20">
        <v>-0.33000000000000113</v>
      </c>
      <c r="AW108" s="20">
        <v>0</v>
      </c>
      <c r="AX108" s="20">
        <v>0</v>
      </c>
      <c r="AY108" s="20">
        <v>44.239999999999995</v>
      </c>
      <c r="AZ108" s="20">
        <v>17.920000000000005</v>
      </c>
      <c r="BA108" s="17">
        <f t="shared" si="12"/>
        <v>45.370000000000005</v>
      </c>
      <c r="BB108" s="17">
        <f t="shared" si="13"/>
        <v>2.27</v>
      </c>
      <c r="BC108" s="17">
        <f t="shared" si="10"/>
        <v>8.75</v>
      </c>
      <c r="BD108" s="17">
        <f t="shared" si="11"/>
        <v>56.39</v>
      </c>
    </row>
    <row r="109" spans="1:56" x14ac:dyDescent="0.25">
      <c r="A109" t="str">
        <f t="shared" si="14"/>
        <v>CUPC.RL1</v>
      </c>
      <c r="B109" s="1" t="s">
        <v>157</v>
      </c>
      <c r="C109" s="1" t="s">
        <v>172</v>
      </c>
      <c r="D109" s="1" t="s">
        <v>172</v>
      </c>
      <c r="E109" s="17">
        <v>-164222.45000000001</v>
      </c>
      <c r="F109" s="17">
        <v>-86751.24</v>
      </c>
      <c r="G109" s="17">
        <v>-358084.07</v>
      </c>
      <c r="H109" s="17">
        <v>-260108.87999999998</v>
      </c>
      <c r="I109" s="17">
        <v>-153009.68</v>
      </c>
      <c r="J109" s="17">
        <v>-300994.55</v>
      </c>
      <c r="K109" s="17">
        <v>-161535.12999999998</v>
      </c>
      <c r="L109" s="17">
        <v>-246657.58000000002</v>
      </c>
      <c r="M109" s="17">
        <v>-315124.34999999998</v>
      </c>
      <c r="N109" s="17">
        <v>-25136.480000000003</v>
      </c>
      <c r="O109" s="17">
        <v>-82288.239999999991</v>
      </c>
      <c r="P109" s="17">
        <v>-162521.76999999999</v>
      </c>
      <c r="Q109" s="20">
        <v>-8211.1200000000008</v>
      </c>
      <c r="R109" s="20">
        <v>-4337.5600000000004</v>
      </c>
      <c r="S109" s="20">
        <v>-17904.2</v>
      </c>
      <c r="T109" s="20">
        <v>-13005.44</v>
      </c>
      <c r="U109" s="20">
        <v>-7650.48</v>
      </c>
      <c r="V109" s="20">
        <v>-15049.73</v>
      </c>
      <c r="W109" s="20">
        <v>-8076.76</v>
      </c>
      <c r="X109" s="20">
        <v>-12332.88</v>
      </c>
      <c r="Y109" s="20">
        <v>-15756.22</v>
      </c>
      <c r="Z109" s="20">
        <v>-1256.82</v>
      </c>
      <c r="AA109" s="20">
        <v>-4114.41</v>
      </c>
      <c r="AB109" s="20">
        <v>-8126.09</v>
      </c>
      <c r="AC109" s="17">
        <v>-35686.720000000001</v>
      </c>
      <c r="AD109" s="17">
        <v>-18649.05</v>
      </c>
      <c r="AE109" s="17">
        <v>-76222.48</v>
      </c>
      <c r="AF109" s="17">
        <v>-54759.77</v>
      </c>
      <c r="AG109" s="17">
        <v>-31866.73</v>
      </c>
      <c r="AH109" s="17">
        <v>-61983.95</v>
      </c>
      <c r="AI109" s="17">
        <v>-32899.89</v>
      </c>
      <c r="AJ109" s="17">
        <v>-49660.7</v>
      </c>
      <c r="AK109" s="17">
        <v>-62709.42</v>
      </c>
      <c r="AL109" s="17">
        <v>-4945.32</v>
      </c>
      <c r="AM109" s="17">
        <v>-15997.09</v>
      </c>
      <c r="AN109" s="17">
        <v>-31227.39</v>
      </c>
      <c r="AO109" s="20">
        <v>-208120.29</v>
      </c>
      <c r="AP109" s="20">
        <v>-109737.85</v>
      </c>
      <c r="AQ109" s="20">
        <v>-452210.75</v>
      </c>
      <c r="AR109" s="20">
        <v>-327874.08999999997</v>
      </c>
      <c r="AS109" s="20">
        <v>-192526.89</v>
      </c>
      <c r="AT109" s="20">
        <v>-378028.23</v>
      </c>
      <c r="AU109" s="20">
        <v>-202511.77999999997</v>
      </c>
      <c r="AV109" s="20">
        <v>-308651.16000000003</v>
      </c>
      <c r="AW109" s="20">
        <v>-393589.98999999993</v>
      </c>
      <c r="AX109" s="20">
        <v>-31338.620000000003</v>
      </c>
      <c r="AY109" s="20">
        <v>-102399.73999999999</v>
      </c>
      <c r="AZ109" s="20">
        <v>-201875.25</v>
      </c>
      <c r="BA109" s="17">
        <f t="shared" si="12"/>
        <v>-2316434.4200000004</v>
      </c>
      <c r="BB109" s="17">
        <f t="shared" si="13"/>
        <v>-115821.71</v>
      </c>
      <c r="BC109" s="17">
        <f t="shared" si="10"/>
        <v>-476608.51000000007</v>
      </c>
      <c r="BD109" s="17">
        <f t="shared" si="11"/>
        <v>-2908864.6399999997</v>
      </c>
    </row>
    <row r="110" spans="1:56" x14ac:dyDescent="0.25">
      <c r="A110" t="str">
        <f t="shared" si="14"/>
        <v>TAU.RUN</v>
      </c>
      <c r="B110" s="1" t="s">
        <v>31</v>
      </c>
      <c r="C110" s="1" t="s">
        <v>173</v>
      </c>
      <c r="D110" s="1" t="s">
        <v>173</v>
      </c>
      <c r="E110" s="17">
        <v>-6832.85</v>
      </c>
      <c r="F110" s="17">
        <v>-2892.1499999999996</v>
      </c>
      <c r="G110" s="17">
        <v>-13810.599999999999</v>
      </c>
      <c r="H110" s="17">
        <v>-18898.43</v>
      </c>
      <c r="I110" s="17">
        <v>-16711.47</v>
      </c>
      <c r="J110" s="17">
        <v>-21869.25</v>
      </c>
      <c r="K110" s="17">
        <v>-19224.28</v>
      </c>
      <c r="L110" s="17">
        <v>-15034.440000000002</v>
      </c>
      <c r="M110" s="17">
        <v>-19826.61</v>
      </c>
      <c r="N110" s="17">
        <v>-4305.95</v>
      </c>
      <c r="O110" s="17">
        <v>-1668.8400000000001</v>
      </c>
      <c r="P110" s="17">
        <v>-3887.63</v>
      </c>
      <c r="Q110" s="20">
        <v>-341.64</v>
      </c>
      <c r="R110" s="20">
        <v>-144.61000000000001</v>
      </c>
      <c r="S110" s="20">
        <v>-690.53</v>
      </c>
      <c r="T110" s="20">
        <v>-944.92</v>
      </c>
      <c r="U110" s="20">
        <v>-835.57</v>
      </c>
      <c r="V110" s="20">
        <v>-1093.46</v>
      </c>
      <c r="W110" s="20">
        <v>-961.21</v>
      </c>
      <c r="X110" s="20">
        <v>-751.72</v>
      </c>
      <c r="Y110" s="20">
        <v>-991.33</v>
      </c>
      <c r="Z110" s="20">
        <v>-215.3</v>
      </c>
      <c r="AA110" s="20">
        <v>-83.44</v>
      </c>
      <c r="AB110" s="20">
        <v>-194.38</v>
      </c>
      <c r="AC110" s="17">
        <v>-1484.83</v>
      </c>
      <c r="AD110" s="17">
        <v>-621.73</v>
      </c>
      <c r="AE110" s="17">
        <v>-2939.75</v>
      </c>
      <c r="AF110" s="17">
        <v>-3978.62</v>
      </c>
      <c r="AG110" s="17">
        <v>-3480.43</v>
      </c>
      <c r="AH110" s="17">
        <v>-4503.54</v>
      </c>
      <c r="AI110" s="17">
        <v>-3915.41</v>
      </c>
      <c r="AJ110" s="17">
        <v>-3026.95</v>
      </c>
      <c r="AK110" s="17">
        <v>-3945.47</v>
      </c>
      <c r="AL110" s="17">
        <v>-847.15</v>
      </c>
      <c r="AM110" s="17">
        <v>-324.43</v>
      </c>
      <c r="AN110" s="17">
        <v>-746.98</v>
      </c>
      <c r="AO110" s="20">
        <v>-8659.32</v>
      </c>
      <c r="AP110" s="20">
        <v>-3658.49</v>
      </c>
      <c r="AQ110" s="20">
        <v>-17440.879999999997</v>
      </c>
      <c r="AR110" s="20">
        <v>-23821.969999999998</v>
      </c>
      <c r="AS110" s="20">
        <v>-21027.47</v>
      </c>
      <c r="AT110" s="20">
        <v>-27466.25</v>
      </c>
      <c r="AU110" s="20">
        <v>-24100.899999999998</v>
      </c>
      <c r="AV110" s="20">
        <v>-18813.11</v>
      </c>
      <c r="AW110" s="20">
        <v>-24763.410000000003</v>
      </c>
      <c r="AX110" s="20">
        <v>-5368.4</v>
      </c>
      <c r="AY110" s="20">
        <v>-2076.71</v>
      </c>
      <c r="AZ110" s="20">
        <v>-4828.99</v>
      </c>
      <c r="BA110" s="17">
        <f t="shared" si="12"/>
        <v>-144962.50000000003</v>
      </c>
      <c r="BB110" s="17">
        <f t="shared" si="13"/>
        <v>-7248.1100000000006</v>
      </c>
      <c r="BC110" s="17">
        <f t="shared" si="10"/>
        <v>-29815.290000000005</v>
      </c>
      <c r="BD110" s="17">
        <f t="shared" si="11"/>
        <v>-182025.89999999997</v>
      </c>
    </row>
    <row r="111" spans="1:56" x14ac:dyDescent="0.25">
      <c r="A111" t="str">
        <f t="shared" si="14"/>
        <v>SCL.SCL1</v>
      </c>
      <c r="B111" s="1" t="s">
        <v>175</v>
      </c>
      <c r="C111" s="1" t="s">
        <v>176</v>
      </c>
      <c r="D111" s="1" t="s">
        <v>176</v>
      </c>
      <c r="E111" s="17">
        <v>461.7600000000001</v>
      </c>
      <c r="F111" s="17">
        <v>82.11</v>
      </c>
      <c r="G111" s="17">
        <v>4.12</v>
      </c>
      <c r="H111" s="17">
        <v>29.18</v>
      </c>
      <c r="I111" s="17">
        <v>42072.109999999993</v>
      </c>
      <c r="J111" s="17">
        <v>174043.11999999997</v>
      </c>
      <c r="K111" s="17">
        <v>102944.01000000001</v>
      </c>
      <c r="L111" s="17">
        <v>66414.549999999988</v>
      </c>
      <c r="M111" s="17">
        <v>55996.989999999991</v>
      </c>
      <c r="N111" s="17">
        <v>107276.21999999999</v>
      </c>
      <c r="O111" s="17">
        <v>67034.84</v>
      </c>
      <c r="P111" s="17">
        <v>73030.61</v>
      </c>
      <c r="Q111" s="20">
        <v>23.09</v>
      </c>
      <c r="R111" s="20">
        <v>4.1100000000000003</v>
      </c>
      <c r="S111" s="20">
        <v>0.21</v>
      </c>
      <c r="T111" s="20">
        <v>1.46</v>
      </c>
      <c r="U111" s="20">
        <v>2103.61</v>
      </c>
      <c r="V111" s="20">
        <v>8702.16</v>
      </c>
      <c r="W111" s="20">
        <v>5147.2</v>
      </c>
      <c r="X111" s="20">
        <v>3320.73</v>
      </c>
      <c r="Y111" s="20">
        <v>2799.85</v>
      </c>
      <c r="Z111" s="20">
        <v>5363.81</v>
      </c>
      <c r="AA111" s="20">
        <v>3351.74</v>
      </c>
      <c r="AB111" s="20">
        <v>3651.53</v>
      </c>
      <c r="AC111" s="17">
        <v>100.34</v>
      </c>
      <c r="AD111" s="17">
        <v>17.649999999999999</v>
      </c>
      <c r="AE111" s="17">
        <v>0.88</v>
      </c>
      <c r="AF111" s="17">
        <v>6.14</v>
      </c>
      <c r="AG111" s="17">
        <v>8762.19</v>
      </c>
      <c r="AH111" s="17">
        <v>35840.78</v>
      </c>
      <c r="AI111" s="17">
        <v>20966.63</v>
      </c>
      <c r="AJ111" s="17">
        <v>13371.54</v>
      </c>
      <c r="AK111" s="17">
        <v>11143.34</v>
      </c>
      <c r="AL111" s="17">
        <v>21105.38</v>
      </c>
      <c r="AM111" s="17">
        <v>13031.78</v>
      </c>
      <c r="AN111" s="17">
        <v>14032.3</v>
      </c>
      <c r="AO111" s="20">
        <v>585.19000000000005</v>
      </c>
      <c r="AP111" s="20">
        <v>103.87</v>
      </c>
      <c r="AQ111" s="20">
        <v>5.21</v>
      </c>
      <c r="AR111" s="20">
        <v>36.78</v>
      </c>
      <c r="AS111" s="20">
        <v>52937.909999999996</v>
      </c>
      <c r="AT111" s="20">
        <v>218586.05999999997</v>
      </c>
      <c r="AU111" s="20">
        <v>129057.84000000001</v>
      </c>
      <c r="AV111" s="20">
        <v>83106.819999999978</v>
      </c>
      <c r="AW111" s="20">
        <v>69940.179999999993</v>
      </c>
      <c r="AX111" s="20">
        <v>133745.40999999997</v>
      </c>
      <c r="AY111" s="20">
        <v>83418.36</v>
      </c>
      <c r="AZ111" s="20">
        <v>90714.44</v>
      </c>
      <c r="BA111" s="17">
        <f t="shared" si="12"/>
        <v>689389.61999999988</v>
      </c>
      <c r="BB111" s="17">
        <f t="shared" si="13"/>
        <v>34469.5</v>
      </c>
      <c r="BC111" s="17">
        <f t="shared" si="10"/>
        <v>138378.94999999998</v>
      </c>
      <c r="BD111" s="17">
        <f t="shared" si="11"/>
        <v>862238.06999999983</v>
      </c>
    </row>
    <row r="112" spans="1:56" x14ac:dyDescent="0.25">
      <c r="A112" t="str">
        <f t="shared" si="14"/>
        <v>SCR.SCR1</v>
      </c>
      <c r="B112" s="1" t="s">
        <v>177</v>
      </c>
      <c r="C112" s="1" t="s">
        <v>178</v>
      </c>
      <c r="D112" s="1" t="s">
        <v>178</v>
      </c>
      <c r="E112" s="17">
        <v>-213954.59999999995</v>
      </c>
      <c r="F112" s="17">
        <v>-94787.030000000042</v>
      </c>
      <c r="G112" s="17">
        <v>-239927.04999999996</v>
      </c>
      <c r="H112" s="17">
        <v>-369092.72000000003</v>
      </c>
      <c r="I112" s="17">
        <v>-318305.9200000001</v>
      </c>
      <c r="J112" s="17">
        <v>-297215.53999999992</v>
      </c>
      <c r="K112" s="17">
        <v>-186190.15000000011</v>
      </c>
      <c r="L112" s="17">
        <v>-275459.26</v>
      </c>
      <c r="M112" s="17">
        <v>-387534.17999999993</v>
      </c>
      <c r="N112" s="17">
        <v>-91182.550000000017</v>
      </c>
      <c r="O112" s="17">
        <v>-46500.219999999987</v>
      </c>
      <c r="P112" s="17">
        <v>-85291.989999999903</v>
      </c>
      <c r="Q112" s="20">
        <v>-10697.73</v>
      </c>
      <c r="R112" s="20">
        <v>-4739.3500000000004</v>
      </c>
      <c r="S112" s="20">
        <v>-11996.35</v>
      </c>
      <c r="T112" s="20">
        <v>-18454.64</v>
      </c>
      <c r="U112" s="20">
        <v>-15915.3</v>
      </c>
      <c r="V112" s="20">
        <v>-14860.78</v>
      </c>
      <c r="W112" s="20">
        <v>-9309.51</v>
      </c>
      <c r="X112" s="20">
        <v>-13772.96</v>
      </c>
      <c r="Y112" s="20">
        <v>-19376.71</v>
      </c>
      <c r="Z112" s="20">
        <v>-4559.13</v>
      </c>
      <c r="AA112" s="20">
        <v>-2325.0100000000002</v>
      </c>
      <c r="AB112" s="20">
        <v>-4264.6000000000004</v>
      </c>
      <c r="AC112" s="17">
        <v>-46493.87</v>
      </c>
      <c r="AD112" s="17">
        <v>-20376.52</v>
      </c>
      <c r="AE112" s="17">
        <v>-51071.34</v>
      </c>
      <c r="AF112" s="17">
        <v>-77703.740000000005</v>
      </c>
      <c r="AG112" s="17">
        <v>-66292.320000000007</v>
      </c>
      <c r="AH112" s="17">
        <v>-61205.73</v>
      </c>
      <c r="AI112" s="17">
        <v>-37921.379999999997</v>
      </c>
      <c r="AJ112" s="17">
        <v>-55459.47</v>
      </c>
      <c r="AK112" s="17">
        <v>-77118.899999999994</v>
      </c>
      <c r="AL112" s="17">
        <v>-17939.13</v>
      </c>
      <c r="AM112" s="17">
        <v>-9039.7900000000009</v>
      </c>
      <c r="AN112" s="17">
        <v>-16388.240000000002</v>
      </c>
      <c r="AO112" s="20">
        <v>-271146.19999999995</v>
      </c>
      <c r="AP112" s="20">
        <v>-119902.90000000005</v>
      </c>
      <c r="AQ112" s="20">
        <v>-302994.74</v>
      </c>
      <c r="AR112" s="20">
        <v>-465251.10000000003</v>
      </c>
      <c r="AS112" s="20">
        <v>-400513.5400000001</v>
      </c>
      <c r="AT112" s="20">
        <v>-373282.04999999993</v>
      </c>
      <c r="AU112" s="20">
        <v>-233421.04000000012</v>
      </c>
      <c r="AV112" s="20">
        <v>-344691.69000000006</v>
      </c>
      <c r="AW112" s="20">
        <v>-484029.78999999992</v>
      </c>
      <c r="AX112" s="20">
        <v>-113680.81000000003</v>
      </c>
      <c r="AY112" s="20">
        <v>-57865.01999999999</v>
      </c>
      <c r="AZ112" s="20">
        <v>-105944.82999999991</v>
      </c>
      <c r="BA112" s="17">
        <f t="shared" si="12"/>
        <v>-2605441.21</v>
      </c>
      <c r="BB112" s="17">
        <f t="shared" si="13"/>
        <v>-130272.06999999999</v>
      </c>
      <c r="BC112" s="17">
        <f t="shared" si="10"/>
        <v>-537010.43000000005</v>
      </c>
      <c r="BD112" s="17">
        <f t="shared" si="11"/>
        <v>-3272723.71</v>
      </c>
    </row>
    <row r="113" spans="1:56" x14ac:dyDescent="0.25">
      <c r="A113" t="str">
        <f t="shared" si="14"/>
        <v>SEPI.SCR2</v>
      </c>
      <c r="B113" s="1" t="s">
        <v>179</v>
      </c>
      <c r="C113" s="1" t="s">
        <v>180</v>
      </c>
      <c r="D113" s="1" t="s">
        <v>180</v>
      </c>
      <c r="E113" s="17">
        <v>589.09</v>
      </c>
      <c r="F113" s="17">
        <v>437.21000000000083</v>
      </c>
      <c r="G113" s="17">
        <v>656.44999999999959</v>
      </c>
      <c r="H113" s="17">
        <v>-578.97</v>
      </c>
      <c r="I113" s="17">
        <v>-438.03000000000134</v>
      </c>
      <c r="J113" s="17">
        <v>-156.15999999999934</v>
      </c>
      <c r="K113" s="17">
        <v>-209.41000000000014</v>
      </c>
      <c r="L113" s="17">
        <v>-550.97999999999979</v>
      </c>
      <c r="M113" s="17">
        <v>-632.15000000000043</v>
      </c>
      <c r="N113" s="17">
        <v>2303.8200000000002</v>
      </c>
      <c r="O113" s="17">
        <v>1703.9900000000007</v>
      </c>
      <c r="P113" s="17">
        <v>2693.6900000000005</v>
      </c>
      <c r="Q113" s="20">
        <v>29.45</v>
      </c>
      <c r="R113" s="20">
        <v>21.86</v>
      </c>
      <c r="S113" s="20">
        <v>32.82</v>
      </c>
      <c r="T113" s="20">
        <v>-28.95</v>
      </c>
      <c r="U113" s="20">
        <v>-21.9</v>
      </c>
      <c r="V113" s="20">
        <v>-7.81</v>
      </c>
      <c r="W113" s="20">
        <v>-10.47</v>
      </c>
      <c r="X113" s="20">
        <v>-27.55</v>
      </c>
      <c r="Y113" s="20">
        <v>-31.61</v>
      </c>
      <c r="Z113" s="20">
        <v>115.19</v>
      </c>
      <c r="AA113" s="20">
        <v>85.2</v>
      </c>
      <c r="AB113" s="20">
        <v>134.68</v>
      </c>
      <c r="AC113" s="17">
        <v>128.01</v>
      </c>
      <c r="AD113" s="17">
        <v>93.99</v>
      </c>
      <c r="AE113" s="17">
        <v>139.72999999999999</v>
      </c>
      <c r="AF113" s="17">
        <v>-121.89</v>
      </c>
      <c r="AG113" s="17">
        <v>-91.23</v>
      </c>
      <c r="AH113" s="17">
        <v>-32.159999999999997</v>
      </c>
      <c r="AI113" s="17">
        <v>-42.65</v>
      </c>
      <c r="AJ113" s="17">
        <v>-110.93</v>
      </c>
      <c r="AK113" s="17">
        <v>-125.8</v>
      </c>
      <c r="AL113" s="17">
        <v>453.25</v>
      </c>
      <c r="AM113" s="17">
        <v>331.26</v>
      </c>
      <c r="AN113" s="17">
        <v>517.57000000000005</v>
      </c>
      <c r="AO113" s="20">
        <v>746.55000000000007</v>
      </c>
      <c r="AP113" s="20">
        <v>553.06000000000085</v>
      </c>
      <c r="AQ113" s="20">
        <v>828.99999999999966</v>
      </c>
      <c r="AR113" s="20">
        <v>-729.81000000000006</v>
      </c>
      <c r="AS113" s="20">
        <v>-551.16000000000133</v>
      </c>
      <c r="AT113" s="20">
        <v>-196.12999999999934</v>
      </c>
      <c r="AU113" s="20">
        <v>-262.53000000000014</v>
      </c>
      <c r="AV113" s="20">
        <v>-689.45999999999981</v>
      </c>
      <c r="AW113" s="20">
        <v>-789.5600000000004</v>
      </c>
      <c r="AX113" s="20">
        <v>2872.26</v>
      </c>
      <c r="AY113" s="20">
        <v>2120.4500000000007</v>
      </c>
      <c r="AZ113" s="20">
        <v>3345.9400000000005</v>
      </c>
      <c r="BA113" s="17">
        <f t="shared" si="12"/>
        <v>5818.5500000000011</v>
      </c>
      <c r="BB113" s="17">
        <f t="shared" si="13"/>
        <v>290.91000000000003</v>
      </c>
      <c r="BC113" s="17">
        <f t="shared" si="10"/>
        <v>1139.1500000000001</v>
      </c>
      <c r="BD113" s="17">
        <f t="shared" si="11"/>
        <v>7248.6100000000006</v>
      </c>
    </row>
    <row r="114" spans="1:56" x14ac:dyDescent="0.25">
      <c r="A114" t="str">
        <f t="shared" si="14"/>
        <v>SEPI.SCR3</v>
      </c>
      <c r="B114" s="1" t="s">
        <v>179</v>
      </c>
      <c r="C114" s="1" t="s">
        <v>181</v>
      </c>
      <c r="D114" s="1" t="s">
        <v>181</v>
      </c>
      <c r="E114" s="17">
        <v>-2422.4299999999998</v>
      </c>
      <c r="F114" s="17">
        <v>-1593.6299999999999</v>
      </c>
      <c r="G114" s="17">
        <v>-2675.53</v>
      </c>
      <c r="H114" s="17">
        <v>-7682.12</v>
      </c>
      <c r="I114" s="17">
        <v>-5856.55</v>
      </c>
      <c r="J114" s="17">
        <v>-2045.94</v>
      </c>
      <c r="K114" s="17">
        <v>-1217.0900000000001</v>
      </c>
      <c r="L114" s="17">
        <v>-2274.7399999999998</v>
      </c>
      <c r="M114" s="17">
        <v>-3330.79</v>
      </c>
      <c r="N114" s="17">
        <v>276.33000000000061</v>
      </c>
      <c r="O114" s="17">
        <v>134.43999999999983</v>
      </c>
      <c r="P114" s="17">
        <v>229.33000000000015</v>
      </c>
      <c r="Q114" s="20">
        <v>-121.12</v>
      </c>
      <c r="R114" s="20">
        <v>-79.680000000000007</v>
      </c>
      <c r="S114" s="20">
        <v>-133.78</v>
      </c>
      <c r="T114" s="20">
        <v>-384.11</v>
      </c>
      <c r="U114" s="20">
        <v>-292.83</v>
      </c>
      <c r="V114" s="20">
        <v>-102.3</v>
      </c>
      <c r="W114" s="20">
        <v>-60.85</v>
      </c>
      <c r="X114" s="20">
        <v>-113.74</v>
      </c>
      <c r="Y114" s="20">
        <v>-166.54</v>
      </c>
      <c r="Z114" s="20">
        <v>13.82</v>
      </c>
      <c r="AA114" s="20">
        <v>6.72</v>
      </c>
      <c r="AB114" s="20">
        <v>11.47</v>
      </c>
      <c r="AC114" s="17">
        <v>-526.41</v>
      </c>
      <c r="AD114" s="17">
        <v>-342.59</v>
      </c>
      <c r="AE114" s="17">
        <v>-569.52</v>
      </c>
      <c r="AF114" s="17">
        <v>-1617.29</v>
      </c>
      <c r="AG114" s="17">
        <v>-1219.72</v>
      </c>
      <c r="AH114" s="17">
        <v>-421.32</v>
      </c>
      <c r="AI114" s="17">
        <v>-247.88</v>
      </c>
      <c r="AJ114" s="17">
        <v>-457.98</v>
      </c>
      <c r="AK114" s="17">
        <v>-662.82</v>
      </c>
      <c r="AL114" s="17">
        <v>54.36</v>
      </c>
      <c r="AM114" s="17">
        <v>26.14</v>
      </c>
      <c r="AN114" s="17">
        <v>44.06</v>
      </c>
      <c r="AO114" s="20">
        <v>-3069.9599999999996</v>
      </c>
      <c r="AP114" s="20">
        <v>-2015.8999999999999</v>
      </c>
      <c r="AQ114" s="20">
        <v>-3378.8300000000004</v>
      </c>
      <c r="AR114" s="20">
        <v>-9683.52</v>
      </c>
      <c r="AS114" s="20">
        <v>-7369.1</v>
      </c>
      <c r="AT114" s="20">
        <v>-2569.5600000000004</v>
      </c>
      <c r="AU114" s="20">
        <v>-1525.8200000000002</v>
      </c>
      <c r="AV114" s="20">
        <v>-2846.4599999999996</v>
      </c>
      <c r="AW114" s="20">
        <v>-4160.1499999999996</v>
      </c>
      <c r="AX114" s="20">
        <v>344.51000000000062</v>
      </c>
      <c r="AY114" s="20">
        <v>167.29999999999984</v>
      </c>
      <c r="AZ114" s="20">
        <v>284.86000000000013</v>
      </c>
      <c r="BA114" s="17">
        <f t="shared" si="12"/>
        <v>-28458.719999999998</v>
      </c>
      <c r="BB114" s="17">
        <f t="shared" si="13"/>
        <v>-1422.9399999999998</v>
      </c>
      <c r="BC114" s="17">
        <f t="shared" si="10"/>
        <v>-5940.9699999999984</v>
      </c>
      <c r="BD114" s="17">
        <f t="shared" si="11"/>
        <v>-35822.62999999999</v>
      </c>
    </row>
    <row r="115" spans="1:56" x14ac:dyDescent="0.25">
      <c r="A115" t="str">
        <f t="shared" si="14"/>
        <v>SEPI.SCR4</v>
      </c>
      <c r="B115" s="1" t="s">
        <v>179</v>
      </c>
      <c r="C115" s="1" t="s">
        <v>183</v>
      </c>
      <c r="D115" s="1" t="s">
        <v>183</v>
      </c>
      <c r="E115" s="17">
        <v>13826.80000000001</v>
      </c>
      <c r="F115" s="17">
        <v>5967.6199999999981</v>
      </c>
      <c r="G115" s="17">
        <v>15259.409999999998</v>
      </c>
      <c r="H115" s="17">
        <v>27562.930000000018</v>
      </c>
      <c r="I115" s="17">
        <v>19721.750000000007</v>
      </c>
      <c r="J115" s="17">
        <v>12835.060000000007</v>
      </c>
      <c r="K115" s="17">
        <v>6921.0899999999965</v>
      </c>
      <c r="L115" s="17">
        <v>7080.3000000000047</v>
      </c>
      <c r="M115" s="17">
        <v>12780.710000000005</v>
      </c>
      <c r="N115" s="17">
        <v>25312.689999999991</v>
      </c>
      <c r="O115" s="17">
        <v>8650.0500000000011</v>
      </c>
      <c r="P115" s="17">
        <v>20971.529999999995</v>
      </c>
      <c r="Q115" s="20">
        <v>691.34</v>
      </c>
      <c r="R115" s="20">
        <v>298.38</v>
      </c>
      <c r="S115" s="20">
        <v>762.97</v>
      </c>
      <c r="T115" s="20">
        <v>1378.15</v>
      </c>
      <c r="U115" s="20">
        <v>986.09</v>
      </c>
      <c r="V115" s="20">
        <v>641.75</v>
      </c>
      <c r="W115" s="20">
        <v>346.05</v>
      </c>
      <c r="X115" s="20">
        <v>354.02</v>
      </c>
      <c r="Y115" s="20">
        <v>639.04</v>
      </c>
      <c r="Z115" s="20">
        <v>1265.6300000000001</v>
      </c>
      <c r="AA115" s="20">
        <v>432.5</v>
      </c>
      <c r="AB115" s="20">
        <v>1048.58</v>
      </c>
      <c r="AC115" s="17">
        <v>3004.66</v>
      </c>
      <c r="AD115" s="17">
        <v>1282.8699999999999</v>
      </c>
      <c r="AE115" s="17">
        <v>3248.15</v>
      </c>
      <c r="AF115" s="17">
        <v>5802.72</v>
      </c>
      <c r="AG115" s="17">
        <v>4107.37</v>
      </c>
      <c r="AH115" s="17">
        <v>2643.13</v>
      </c>
      <c r="AI115" s="17">
        <v>1409.62</v>
      </c>
      <c r="AJ115" s="17">
        <v>1425.51</v>
      </c>
      <c r="AK115" s="17">
        <v>2543.35</v>
      </c>
      <c r="AL115" s="17">
        <v>4979.99</v>
      </c>
      <c r="AM115" s="17">
        <v>1681.6</v>
      </c>
      <c r="AN115" s="17">
        <v>4029.53</v>
      </c>
      <c r="AO115" s="20">
        <v>17522.80000000001</v>
      </c>
      <c r="AP115" s="20">
        <v>7548.8699999999981</v>
      </c>
      <c r="AQ115" s="20">
        <v>19270.53</v>
      </c>
      <c r="AR115" s="20">
        <v>34743.800000000017</v>
      </c>
      <c r="AS115" s="20">
        <v>24815.210000000006</v>
      </c>
      <c r="AT115" s="20">
        <v>16119.940000000006</v>
      </c>
      <c r="AU115" s="20">
        <v>8676.7599999999966</v>
      </c>
      <c r="AV115" s="20">
        <v>8859.8300000000054</v>
      </c>
      <c r="AW115" s="20">
        <v>15963.100000000004</v>
      </c>
      <c r="AX115" s="20">
        <v>31558.30999999999</v>
      </c>
      <c r="AY115" s="20">
        <v>10764.150000000001</v>
      </c>
      <c r="AZ115" s="20">
        <v>26049.639999999992</v>
      </c>
      <c r="BA115" s="17">
        <f t="shared" si="12"/>
        <v>176889.94000000003</v>
      </c>
      <c r="BB115" s="17">
        <f t="shared" si="13"/>
        <v>8844.5</v>
      </c>
      <c r="BC115" s="17">
        <f t="shared" si="10"/>
        <v>36158.499999999993</v>
      </c>
      <c r="BD115" s="17">
        <f t="shared" si="11"/>
        <v>221892.94000000003</v>
      </c>
    </row>
    <row r="116" spans="1:56" x14ac:dyDescent="0.25">
      <c r="A116" t="str">
        <f t="shared" si="14"/>
        <v>SHEL.SCTG</v>
      </c>
      <c r="B116" s="1" t="s">
        <v>184</v>
      </c>
      <c r="C116" s="1" t="s">
        <v>185</v>
      </c>
      <c r="D116" s="1" t="s">
        <v>185</v>
      </c>
      <c r="E116" s="17">
        <v>9.1300000000000008</v>
      </c>
      <c r="F116" s="17">
        <v>19.979999999999993</v>
      </c>
      <c r="G116" s="17">
        <v>7590.46</v>
      </c>
      <c r="H116" s="17">
        <v>954.09000000000037</v>
      </c>
      <c r="I116" s="17">
        <v>10774.34</v>
      </c>
      <c r="J116" s="17">
        <v>1373.5100000000002</v>
      </c>
      <c r="K116" s="17">
        <v>29.980000000000004</v>
      </c>
      <c r="L116" s="17">
        <v>374.12999999999994</v>
      </c>
      <c r="M116" s="17">
        <v>12891.5</v>
      </c>
      <c r="N116" s="17">
        <v>29281.389999999996</v>
      </c>
      <c r="O116" s="17">
        <v>4.0699999999999994</v>
      </c>
      <c r="P116" s="17">
        <v>32.800000000000004</v>
      </c>
      <c r="Q116" s="20">
        <v>0.46</v>
      </c>
      <c r="R116" s="20">
        <v>1</v>
      </c>
      <c r="S116" s="20">
        <v>379.52</v>
      </c>
      <c r="T116" s="20">
        <v>47.7</v>
      </c>
      <c r="U116" s="20">
        <v>538.72</v>
      </c>
      <c r="V116" s="20">
        <v>68.680000000000007</v>
      </c>
      <c r="W116" s="20">
        <v>1.5</v>
      </c>
      <c r="X116" s="20">
        <v>18.71</v>
      </c>
      <c r="Y116" s="20">
        <v>644.58000000000004</v>
      </c>
      <c r="Z116" s="20">
        <v>1464.07</v>
      </c>
      <c r="AA116" s="20">
        <v>0.2</v>
      </c>
      <c r="AB116" s="20">
        <v>1.64</v>
      </c>
      <c r="AC116" s="17">
        <v>1.98</v>
      </c>
      <c r="AD116" s="17">
        <v>4.3</v>
      </c>
      <c r="AE116" s="17">
        <v>1615.72</v>
      </c>
      <c r="AF116" s="17">
        <v>200.86</v>
      </c>
      <c r="AG116" s="17">
        <v>2243.9299999999998</v>
      </c>
      <c r="AH116" s="17">
        <v>282.85000000000002</v>
      </c>
      <c r="AI116" s="17">
        <v>6.11</v>
      </c>
      <c r="AJ116" s="17">
        <v>75.33</v>
      </c>
      <c r="AK116" s="17">
        <v>2565.39</v>
      </c>
      <c r="AL116" s="17">
        <v>5760.78</v>
      </c>
      <c r="AM116" s="17">
        <v>0.79</v>
      </c>
      <c r="AN116" s="17">
        <v>6.3</v>
      </c>
      <c r="AO116" s="20">
        <v>11.570000000000002</v>
      </c>
      <c r="AP116" s="20">
        <v>25.279999999999994</v>
      </c>
      <c r="AQ116" s="20">
        <v>9585.6999999999989</v>
      </c>
      <c r="AR116" s="20">
        <v>1202.6500000000005</v>
      </c>
      <c r="AS116" s="20">
        <v>13556.99</v>
      </c>
      <c r="AT116" s="20">
        <v>1725.0400000000004</v>
      </c>
      <c r="AU116" s="20">
        <v>37.590000000000003</v>
      </c>
      <c r="AV116" s="20">
        <v>468.1699999999999</v>
      </c>
      <c r="AW116" s="20">
        <v>16101.47</v>
      </c>
      <c r="AX116" s="20">
        <v>36506.239999999998</v>
      </c>
      <c r="AY116" s="20">
        <v>5.0599999999999996</v>
      </c>
      <c r="AZ116" s="20">
        <v>40.74</v>
      </c>
      <c r="BA116" s="17">
        <f t="shared" si="12"/>
        <v>63335.38</v>
      </c>
      <c r="BB116" s="17">
        <f t="shared" si="13"/>
        <v>3166.7799999999993</v>
      </c>
      <c r="BC116" s="17">
        <f t="shared" si="10"/>
        <v>12764.34</v>
      </c>
      <c r="BD116" s="17">
        <f t="shared" si="11"/>
        <v>79266.5</v>
      </c>
    </row>
    <row r="117" spans="1:56" x14ac:dyDescent="0.25">
      <c r="A117" t="str">
        <f t="shared" si="14"/>
        <v>TCN.SD1</v>
      </c>
      <c r="B117" s="1" t="s">
        <v>33</v>
      </c>
      <c r="C117" s="1" t="s">
        <v>186</v>
      </c>
      <c r="D117" s="1" t="s">
        <v>186</v>
      </c>
      <c r="E117" s="17">
        <v>0</v>
      </c>
      <c r="F117" s="17">
        <v>0</v>
      </c>
      <c r="G117" s="17">
        <v>0</v>
      </c>
      <c r="H117" s="17">
        <v>0</v>
      </c>
      <c r="I117" s="17">
        <v>0</v>
      </c>
      <c r="J117" s="17">
        <v>0</v>
      </c>
      <c r="K117" s="17">
        <v>5437.16</v>
      </c>
      <c r="L117" s="17">
        <v>70121.209999999992</v>
      </c>
      <c r="M117" s="17">
        <v>622736.69000000018</v>
      </c>
      <c r="N117" s="17">
        <v>369092.76</v>
      </c>
      <c r="O117" s="17">
        <v>183233.95</v>
      </c>
      <c r="P117" s="17">
        <v>355648.61999999994</v>
      </c>
      <c r="Q117" s="20">
        <v>0</v>
      </c>
      <c r="R117" s="20">
        <v>0</v>
      </c>
      <c r="S117" s="20">
        <v>0</v>
      </c>
      <c r="T117" s="20">
        <v>0</v>
      </c>
      <c r="U117" s="20">
        <v>0</v>
      </c>
      <c r="V117" s="20">
        <v>0</v>
      </c>
      <c r="W117" s="20">
        <v>271.86</v>
      </c>
      <c r="X117" s="20">
        <v>3506.06</v>
      </c>
      <c r="Y117" s="20">
        <v>31136.83</v>
      </c>
      <c r="Z117" s="20">
        <v>18454.64</v>
      </c>
      <c r="AA117" s="20">
        <v>9161.7000000000007</v>
      </c>
      <c r="AB117" s="20">
        <v>17782.43</v>
      </c>
      <c r="AC117" s="17">
        <v>0</v>
      </c>
      <c r="AD117" s="17">
        <v>0</v>
      </c>
      <c r="AE117" s="17">
        <v>0</v>
      </c>
      <c r="AF117" s="17">
        <v>0</v>
      </c>
      <c r="AG117" s="17">
        <v>0</v>
      </c>
      <c r="AH117" s="17">
        <v>0</v>
      </c>
      <c r="AI117" s="17">
        <v>1107.3900000000001</v>
      </c>
      <c r="AJ117" s="17">
        <v>14117.82</v>
      </c>
      <c r="AK117" s="17">
        <v>123923.95</v>
      </c>
      <c r="AL117" s="17">
        <v>72614.820000000007</v>
      </c>
      <c r="AM117" s="17">
        <v>35621.24</v>
      </c>
      <c r="AN117" s="17">
        <v>68335.320000000007</v>
      </c>
      <c r="AO117" s="20">
        <v>0</v>
      </c>
      <c r="AP117" s="20">
        <v>0</v>
      </c>
      <c r="AQ117" s="20">
        <v>0</v>
      </c>
      <c r="AR117" s="20">
        <v>0</v>
      </c>
      <c r="AS117" s="20">
        <v>0</v>
      </c>
      <c r="AT117" s="20">
        <v>0</v>
      </c>
      <c r="AU117" s="20">
        <v>6816.41</v>
      </c>
      <c r="AV117" s="20">
        <v>87745.09</v>
      </c>
      <c r="AW117" s="20">
        <v>777797.47000000009</v>
      </c>
      <c r="AX117" s="20">
        <v>460162.22000000003</v>
      </c>
      <c r="AY117" s="20">
        <v>228016.89</v>
      </c>
      <c r="AZ117" s="20">
        <v>441766.36999999994</v>
      </c>
      <c r="BA117" s="17">
        <f t="shared" si="12"/>
        <v>1606270.3900000001</v>
      </c>
      <c r="BB117" s="17">
        <f t="shared" si="13"/>
        <v>80313.51999999999</v>
      </c>
      <c r="BC117" s="17">
        <f t="shared" si="10"/>
        <v>315720.54000000004</v>
      </c>
      <c r="BD117" s="17">
        <f t="shared" si="11"/>
        <v>2002304.45</v>
      </c>
    </row>
    <row r="118" spans="1:56" x14ac:dyDescent="0.25">
      <c r="A118" t="str">
        <f t="shared" si="14"/>
        <v>TCN.SD2</v>
      </c>
      <c r="B118" s="1" t="s">
        <v>33</v>
      </c>
      <c r="C118" s="1" t="s">
        <v>187</v>
      </c>
      <c r="D118" s="1" t="s">
        <v>187</v>
      </c>
      <c r="E118" s="17">
        <v>0</v>
      </c>
      <c r="F118" s="17">
        <v>0</v>
      </c>
      <c r="G118" s="17">
        <v>0</v>
      </c>
      <c r="H118" s="17">
        <v>0</v>
      </c>
      <c r="I118" s="17">
        <v>0</v>
      </c>
      <c r="J118" s="17">
        <v>0</v>
      </c>
      <c r="K118" s="17">
        <v>0</v>
      </c>
      <c r="L118" s="17">
        <v>0</v>
      </c>
      <c r="M118" s="17">
        <v>32941.5</v>
      </c>
      <c r="N118" s="17">
        <v>399333.53</v>
      </c>
      <c r="O118" s="17">
        <v>174117.46</v>
      </c>
      <c r="P118" s="17">
        <v>229559.84</v>
      </c>
      <c r="Q118" s="20">
        <v>0</v>
      </c>
      <c r="R118" s="20">
        <v>0</v>
      </c>
      <c r="S118" s="20">
        <v>0</v>
      </c>
      <c r="T118" s="20">
        <v>0</v>
      </c>
      <c r="U118" s="20">
        <v>0</v>
      </c>
      <c r="V118" s="20">
        <v>0</v>
      </c>
      <c r="W118" s="20">
        <v>0</v>
      </c>
      <c r="X118" s="20">
        <v>0</v>
      </c>
      <c r="Y118" s="20">
        <v>1647.08</v>
      </c>
      <c r="Z118" s="20">
        <v>19966.68</v>
      </c>
      <c r="AA118" s="20">
        <v>8705.8700000000008</v>
      </c>
      <c r="AB118" s="20">
        <v>11477.99</v>
      </c>
      <c r="AC118" s="17">
        <v>0</v>
      </c>
      <c r="AD118" s="17">
        <v>0</v>
      </c>
      <c r="AE118" s="17">
        <v>0</v>
      </c>
      <c r="AF118" s="17">
        <v>0</v>
      </c>
      <c r="AG118" s="17">
        <v>0</v>
      </c>
      <c r="AH118" s="17">
        <v>0</v>
      </c>
      <c r="AI118" s="17">
        <v>0</v>
      </c>
      <c r="AJ118" s="17">
        <v>0</v>
      </c>
      <c r="AK118" s="17">
        <v>6555.32</v>
      </c>
      <c r="AL118" s="17">
        <v>78564.350000000006</v>
      </c>
      <c r="AM118" s="17">
        <v>33848.97</v>
      </c>
      <c r="AN118" s="17">
        <v>44108.27</v>
      </c>
      <c r="AO118" s="20">
        <v>0</v>
      </c>
      <c r="AP118" s="20">
        <v>0</v>
      </c>
      <c r="AQ118" s="20">
        <v>0</v>
      </c>
      <c r="AR118" s="20">
        <v>0</v>
      </c>
      <c r="AS118" s="20">
        <v>0</v>
      </c>
      <c r="AT118" s="20">
        <v>0</v>
      </c>
      <c r="AU118" s="20">
        <v>0</v>
      </c>
      <c r="AV118" s="20">
        <v>0</v>
      </c>
      <c r="AW118" s="20">
        <v>41143.9</v>
      </c>
      <c r="AX118" s="20">
        <v>497864.56000000006</v>
      </c>
      <c r="AY118" s="20">
        <v>216672.3</v>
      </c>
      <c r="AZ118" s="20">
        <v>285146.09999999998</v>
      </c>
      <c r="BA118" s="17">
        <f t="shared" si="12"/>
        <v>835952.33</v>
      </c>
      <c r="BB118" s="17">
        <f t="shared" si="13"/>
        <v>41797.620000000003</v>
      </c>
      <c r="BC118" s="17">
        <f t="shared" si="10"/>
        <v>163076.91</v>
      </c>
      <c r="BD118" s="17">
        <f t="shared" si="11"/>
        <v>1040826.86</v>
      </c>
    </row>
    <row r="119" spans="1:56" x14ac:dyDescent="0.25">
      <c r="A119" t="str">
        <f t="shared" si="14"/>
        <v>ASTC.SD3</v>
      </c>
      <c r="B119" s="1" t="s">
        <v>188</v>
      </c>
      <c r="C119" s="1" t="s">
        <v>189</v>
      </c>
      <c r="D119" s="1" t="s">
        <v>189</v>
      </c>
      <c r="E119" s="17">
        <v>201716.70000000004</v>
      </c>
      <c r="F119" s="17">
        <v>92103.310000000027</v>
      </c>
      <c r="G119" s="17">
        <v>249986.80000000002</v>
      </c>
      <c r="H119" s="17">
        <v>376793.06000000017</v>
      </c>
      <c r="I119" s="17">
        <v>410475.5</v>
      </c>
      <c r="J119" s="17">
        <v>327894.16999999981</v>
      </c>
      <c r="K119" s="17">
        <v>168552.6700000001</v>
      </c>
      <c r="L119" s="17">
        <v>263400.23999999993</v>
      </c>
      <c r="M119" s="17">
        <v>313720.73</v>
      </c>
      <c r="N119" s="17">
        <v>301172.29000000004</v>
      </c>
      <c r="O119" s="17">
        <v>137492.05000000002</v>
      </c>
      <c r="P119" s="17">
        <v>234518.86</v>
      </c>
      <c r="Q119" s="20">
        <v>10085.84</v>
      </c>
      <c r="R119" s="20">
        <v>4605.17</v>
      </c>
      <c r="S119" s="20">
        <v>12499.34</v>
      </c>
      <c r="T119" s="20">
        <v>18839.650000000001</v>
      </c>
      <c r="U119" s="20">
        <v>20523.78</v>
      </c>
      <c r="V119" s="20">
        <v>16394.71</v>
      </c>
      <c r="W119" s="20">
        <v>8427.6299999999992</v>
      </c>
      <c r="X119" s="20">
        <v>13170.01</v>
      </c>
      <c r="Y119" s="20">
        <v>15686.04</v>
      </c>
      <c r="Z119" s="20">
        <v>15058.61</v>
      </c>
      <c r="AA119" s="20">
        <v>6874.6</v>
      </c>
      <c r="AB119" s="20">
        <v>11725.94</v>
      </c>
      <c r="AC119" s="17">
        <v>43834.49</v>
      </c>
      <c r="AD119" s="17">
        <v>19799.59</v>
      </c>
      <c r="AE119" s="17">
        <v>53212.68</v>
      </c>
      <c r="AF119" s="17">
        <v>79324.87</v>
      </c>
      <c r="AG119" s="17">
        <v>85488.12</v>
      </c>
      <c r="AH119" s="17">
        <v>67523.399999999994</v>
      </c>
      <c r="AI119" s="17">
        <v>34329.15</v>
      </c>
      <c r="AJ119" s="17">
        <v>53031.57</v>
      </c>
      <c r="AK119" s="17">
        <v>62430.1</v>
      </c>
      <c r="AL119" s="17">
        <v>59252.24</v>
      </c>
      <c r="AM119" s="17">
        <v>26728.880000000001</v>
      </c>
      <c r="AN119" s="17">
        <v>45061.11</v>
      </c>
      <c r="AO119" s="20">
        <v>255637.03000000003</v>
      </c>
      <c r="AP119" s="20">
        <v>116508.07000000002</v>
      </c>
      <c r="AQ119" s="20">
        <v>315698.82</v>
      </c>
      <c r="AR119" s="20">
        <v>474957.58000000019</v>
      </c>
      <c r="AS119" s="20">
        <v>516487.4</v>
      </c>
      <c r="AT119" s="20">
        <v>411812.2799999998</v>
      </c>
      <c r="AU119" s="20">
        <v>211309.4500000001</v>
      </c>
      <c r="AV119" s="20">
        <v>329601.81999999995</v>
      </c>
      <c r="AW119" s="20">
        <v>391836.86999999994</v>
      </c>
      <c r="AX119" s="20">
        <v>375483.14</v>
      </c>
      <c r="AY119" s="20">
        <v>171095.53000000003</v>
      </c>
      <c r="AZ119" s="20">
        <v>291305.90999999997</v>
      </c>
      <c r="BA119" s="17">
        <f t="shared" si="12"/>
        <v>3077826.38</v>
      </c>
      <c r="BB119" s="17">
        <f t="shared" si="13"/>
        <v>153891.31999999998</v>
      </c>
      <c r="BC119" s="17">
        <f t="shared" si="10"/>
        <v>630016.20000000007</v>
      </c>
      <c r="BD119" s="17">
        <f t="shared" si="11"/>
        <v>3861733.9000000004</v>
      </c>
    </row>
    <row r="120" spans="1:56" x14ac:dyDescent="0.25">
      <c r="A120" t="str">
        <f t="shared" si="14"/>
        <v>ASTC.SD4</v>
      </c>
      <c r="B120" s="1" t="s">
        <v>188</v>
      </c>
      <c r="C120" s="1" t="s">
        <v>190</v>
      </c>
      <c r="D120" s="1" t="s">
        <v>190</v>
      </c>
      <c r="E120" s="17">
        <v>268277.57999999996</v>
      </c>
      <c r="F120" s="17">
        <v>119644.49999999999</v>
      </c>
      <c r="G120" s="17">
        <v>147913.45000000004</v>
      </c>
      <c r="H120" s="17">
        <v>90425.409999999989</v>
      </c>
      <c r="I120" s="17">
        <v>562731.82000000007</v>
      </c>
      <c r="J120" s="17">
        <v>396237.30000000016</v>
      </c>
      <c r="K120" s="17">
        <v>223271.55</v>
      </c>
      <c r="L120" s="17">
        <v>340135.3400000002</v>
      </c>
      <c r="M120" s="17">
        <v>438977.01000000013</v>
      </c>
      <c r="N120" s="17">
        <v>383193.32000000007</v>
      </c>
      <c r="O120" s="17">
        <v>163126.26999999996</v>
      </c>
      <c r="P120" s="17">
        <v>315333.54999999993</v>
      </c>
      <c r="Q120" s="20">
        <v>13413.88</v>
      </c>
      <c r="R120" s="20">
        <v>5982.23</v>
      </c>
      <c r="S120" s="20">
        <v>7395.67</v>
      </c>
      <c r="T120" s="20">
        <v>4521.2700000000004</v>
      </c>
      <c r="U120" s="20">
        <v>28136.59</v>
      </c>
      <c r="V120" s="20">
        <v>19811.87</v>
      </c>
      <c r="W120" s="20">
        <v>11163.58</v>
      </c>
      <c r="X120" s="20">
        <v>17006.77</v>
      </c>
      <c r="Y120" s="20">
        <v>21948.85</v>
      </c>
      <c r="Z120" s="20">
        <v>19159.669999999998</v>
      </c>
      <c r="AA120" s="20">
        <v>8156.31</v>
      </c>
      <c r="AB120" s="20">
        <v>15766.68</v>
      </c>
      <c r="AC120" s="17">
        <v>58298.64</v>
      </c>
      <c r="AD120" s="17">
        <v>25720.16</v>
      </c>
      <c r="AE120" s="17">
        <v>31485.15</v>
      </c>
      <c r="AF120" s="17">
        <v>19036.93</v>
      </c>
      <c r="AG120" s="17">
        <v>117197.95</v>
      </c>
      <c r="AH120" s="17">
        <v>81597.33</v>
      </c>
      <c r="AI120" s="17">
        <v>45473.760000000002</v>
      </c>
      <c r="AJ120" s="17">
        <v>68481</v>
      </c>
      <c r="AK120" s="17">
        <v>87355.96</v>
      </c>
      <c r="AL120" s="17">
        <v>75388.95</v>
      </c>
      <c r="AM120" s="17">
        <v>31712.25</v>
      </c>
      <c r="AN120" s="17">
        <v>60589.07</v>
      </c>
      <c r="AO120" s="20">
        <v>339990.1</v>
      </c>
      <c r="AP120" s="20">
        <v>151346.88999999998</v>
      </c>
      <c r="AQ120" s="20">
        <v>186794.27000000005</v>
      </c>
      <c r="AR120" s="20">
        <v>113983.60999999999</v>
      </c>
      <c r="AS120" s="20">
        <v>708066.36</v>
      </c>
      <c r="AT120" s="20">
        <v>497646.50000000017</v>
      </c>
      <c r="AU120" s="20">
        <v>279908.88999999996</v>
      </c>
      <c r="AV120" s="20">
        <v>425623.11000000022</v>
      </c>
      <c r="AW120" s="20">
        <v>548281.82000000007</v>
      </c>
      <c r="AX120" s="20">
        <v>477741.94000000006</v>
      </c>
      <c r="AY120" s="20">
        <v>202994.82999999996</v>
      </c>
      <c r="AZ120" s="20">
        <v>391689.29999999993</v>
      </c>
      <c r="BA120" s="17">
        <f t="shared" si="12"/>
        <v>3449267.100000001</v>
      </c>
      <c r="BB120" s="17">
        <f t="shared" si="13"/>
        <v>172463.37</v>
      </c>
      <c r="BC120" s="17">
        <f t="shared" si="10"/>
        <v>702337.14999999991</v>
      </c>
      <c r="BD120" s="17">
        <f t="shared" si="11"/>
        <v>4324067.620000001</v>
      </c>
    </row>
    <row r="121" spans="1:56" x14ac:dyDescent="0.25">
      <c r="A121" t="str">
        <f t="shared" si="14"/>
        <v>EPPA.SD5</v>
      </c>
      <c r="B121" s="1" t="s">
        <v>192</v>
      </c>
      <c r="C121" s="1" t="s">
        <v>191</v>
      </c>
      <c r="D121" s="1" t="s">
        <v>191</v>
      </c>
      <c r="E121" s="17">
        <v>214476.43000000002</v>
      </c>
      <c r="F121" s="17">
        <v>89702.410000000018</v>
      </c>
      <c r="G121" s="17">
        <v>234383.93</v>
      </c>
      <c r="H121" s="17">
        <v>427932.24</v>
      </c>
      <c r="I121" s="17">
        <v>335218.82999999996</v>
      </c>
      <c r="J121" s="17">
        <v>294156.36000000004</v>
      </c>
      <c r="K121" s="17">
        <v>163258.67999999996</v>
      </c>
      <c r="L121" s="17">
        <v>243752.61000000016</v>
      </c>
      <c r="M121" s="17">
        <v>308972.99</v>
      </c>
      <c r="N121" s="17">
        <v>294097.28000000003</v>
      </c>
      <c r="O121" s="17">
        <v>131242.07</v>
      </c>
      <c r="P121" s="17">
        <v>248950.97999999998</v>
      </c>
      <c r="Q121" s="20">
        <v>10723.82</v>
      </c>
      <c r="R121" s="20">
        <v>4485.12</v>
      </c>
      <c r="S121" s="20">
        <v>11719.2</v>
      </c>
      <c r="T121" s="20">
        <v>21396.61</v>
      </c>
      <c r="U121" s="20">
        <v>16760.939999999999</v>
      </c>
      <c r="V121" s="20">
        <v>14707.82</v>
      </c>
      <c r="W121" s="20">
        <v>8162.93</v>
      </c>
      <c r="X121" s="20">
        <v>12187.63</v>
      </c>
      <c r="Y121" s="20">
        <v>15448.65</v>
      </c>
      <c r="Z121" s="20">
        <v>14704.86</v>
      </c>
      <c r="AA121" s="20">
        <v>6562.1</v>
      </c>
      <c r="AB121" s="20">
        <v>12447.55</v>
      </c>
      <c r="AC121" s="17">
        <v>46607.27</v>
      </c>
      <c r="AD121" s="17">
        <v>19283.47</v>
      </c>
      <c r="AE121" s="17">
        <v>49891.42</v>
      </c>
      <c r="AF121" s="17">
        <v>90091.01</v>
      </c>
      <c r="AG121" s="17">
        <v>69814.710000000006</v>
      </c>
      <c r="AH121" s="17">
        <v>60575.75</v>
      </c>
      <c r="AI121" s="17">
        <v>33250.93</v>
      </c>
      <c r="AJ121" s="17">
        <v>49075.83</v>
      </c>
      <c r="AK121" s="17">
        <v>61485.3</v>
      </c>
      <c r="AL121" s="17">
        <v>57860.31</v>
      </c>
      <c r="AM121" s="17">
        <v>25513.86</v>
      </c>
      <c r="AN121" s="17">
        <v>47834.14</v>
      </c>
      <c r="AO121" s="20">
        <v>271807.52</v>
      </c>
      <c r="AP121" s="20">
        <v>113471.00000000001</v>
      </c>
      <c r="AQ121" s="20">
        <v>295994.55</v>
      </c>
      <c r="AR121" s="20">
        <v>539419.86</v>
      </c>
      <c r="AS121" s="20">
        <v>421794.48</v>
      </c>
      <c r="AT121" s="20">
        <v>369439.93000000005</v>
      </c>
      <c r="AU121" s="20">
        <v>204672.53999999995</v>
      </c>
      <c r="AV121" s="20">
        <v>305016.07000000018</v>
      </c>
      <c r="AW121" s="20">
        <v>385906.94</v>
      </c>
      <c r="AX121" s="20">
        <v>366662.45</v>
      </c>
      <c r="AY121" s="20">
        <v>163318.03000000003</v>
      </c>
      <c r="AZ121" s="20">
        <v>309232.67</v>
      </c>
      <c r="BA121" s="17">
        <f t="shared" si="12"/>
        <v>2986144.8099999996</v>
      </c>
      <c r="BB121" s="17">
        <f t="shared" si="13"/>
        <v>149307.22999999998</v>
      </c>
      <c r="BC121" s="17">
        <f t="shared" si="10"/>
        <v>611284</v>
      </c>
      <c r="BD121" s="17">
        <f t="shared" si="11"/>
        <v>3746736.040000001</v>
      </c>
    </row>
    <row r="122" spans="1:56" x14ac:dyDescent="0.25">
      <c r="A122" t="str">
        <f t="shared" si="14"/>
        <v>EPPA.SD6</v>
      </c>
      <c r="B122" s="1" t="s">
        <v>192</v>
      </c>
      <c r="C122" s="1" t="s">
        <v>193</v>
      </c>
      <c r="D122" s="1" t="s">
        <v>193</v>
      </c>
      <c r="E122" s="17">
        <v>197089.1</v>
      </c>
      <c r="F122" s="17">
        <v>92550.3</v>
      </c>
      <c r="G122" s="17">
        <v>268541.89</v>
      </c>
      <c r="H122" s="17">
        <v>417884.61999999994</v>
      </c>
      <c r="I122" s="17">
        <v>332851.19000000006</v>
      </c>
      <c r="J122" s="17">
        <v>241416.39000000007</v>
      </c>
      <c r="K122" s="17">
        <v>145818.56</v>
      </c>
      <c r="L122" s="17">
        <v>128446.44000000003</v>
      </c>
      <c r="M122" s="17">
        <v>288050.9800000001</v>
      </c>
      <c r="N122" s="17">
        <v>129837.03000000003</v>
      </c>
      <c r="O122" s="17">
        <v>108620.41000000005</v>
      </c>
      <c r="P122" s="17">
        <v>229106.96000000002</v>
      </c>
      <c r="Q122" s="20">
        <v>9854.4599999999991</v>
      </c>
      <c r="R122" s="20">
        <v>4627.5200000000004</v>
      </c>
      <c r="S122" s="20">
        <v>13427.09</v>
      </c>
      <c r="T122" s="20">
        <v>20894.23</v>
      </c>
      <c r="U122" s="20">
        <v>16642.560000000001</v>
      </c>
      <c r="V122" s="20">
        <v>12070.82</v>
      </c>
      <c r="W122" s="20">
        <v>7290.93</v>
      </c>
      <c r="X122" s="20">
        <v>6422.32</v>
      </c>
      <c r="Y122" s="20">
        <v>14402.55</v>
      </c>
      <c r="Z122" s="20">
        <v>6491.85</v>
      </c>
      <c r="AA122" s="20">
        <v>5431.02</v>
      </c>
      <c r="AB122" s="20">
        <v>11455.35</v>
      </c>
      <c r="AC122" s="17">
        <v>42828.87</v>
      </c>
      <c r="AD122" s="17">
        <v>19895.68</v>
      </c>
      <c r="AE122" s="17">
        <v>57162.35</v>
      </c>
      <c r="AF122" s="17">
        <v>87975.72</v>
      </c>
      <c r="AG122" s="17">
        <v>69321.61</v>
      </c>
      <c r="AH122" s="17">
        <v>49714.99</v>
      </c>
      <c r="AI122" s="17">
        <v>29698.89</v>
      </c>
      <c r="AJ122" s="17">
        <v>25860.71</v>
      </c>
      <c r="AK122" s="17">
        <v>57321.84</v>
      </c>
      <c r="AL122" s="17">
        <v>25543.97</v>
      </c>
      <c r="AM122" s="17">
        <v>21116.14</v>
      </c>
      <c r="AN122" s="17">
        <v>44021.25</v>
      </c>
      <c r="AO122" s="20">
        <v>249772.43</v>
      </c>
      <c r="AP122" s="20">
        <v>117073.5</v>
      </c>
      <c r="AQ122" s="20">
        <v>339131.33</v>
      </c>
      <c r="AR122" s="20">
        <v>526754.56999999995</v>
      </c>
      <c r="AS122" s="20">
        <v>418815.36000000004</v>
      </c>
      <c r="AT122" s="20">
        <v>303202.20000000007</v>
      </c>
      <c r="AU122" s="20">
        <v>182808.38</v>
      </c>
      <c r="AV122" s="20">
        <v>160729.47000000003</v>
      </c>
      <c r="AW122" s="20">
        <v>359775.37000000011</v>
      </c>
      <c r="AX122" s="20">
        <v>161872.85000000003</v>
      </c>
      <c r="AY122" s="20">
        <v>135167.57000000007</v>
      </c>
      <c r="AZ122" s="20">
        <v>284583.56000000006</v>
      </c>
      <c r="BA122" s="17">
        <f t="shared" si="12"/>
        <v>2580213.87</v>
      </c>
      <c r="BB122" s="17">
        <f t="shared" si="13"/>
        <v>129010.70000000001</v>
      </c>
      <c r="BC122" s="17">
        <f t="shared" si="10"/>
        <v>530462.02</v>
      </c>
      <c r="BD122" s="17">
        <f t="shared" si="11"/>
        <v>3239686.5900000003</v>
      </c>
    </row>
    <row r="123" spans="1:56" x14ac:dyDescent="0.25">
      <c r="A123" t="str">
        <f t="shared" si="14"/>
        <v>TCN.SH1</v>
      </c>
      <c r="B123" s="1" t="s">
        <v>33</v>
      </c>
      <c r="C123" s="1" t="s">
        <v>194</v>
      </c>
      <c r="D123" s="1" t="s">
        <v>194</v>
      </c>
      <c r="E123" s="17">
        <v>-79193.469999999987</v>
      </c>
      <c r="F123" s="17">
        <v>-32503.969999999976</v>
      </c>
      <c r="G123" s="17">
        <v>-133523.39000000001</v>
      </c>
      <c r="H123" s="17">
        <v>-244559.97000000009</v>
      </c>
      <c r="I123" s="17">
        <v>-206034.12000000002</v>
      </c>
      <c r="J123" s="17">
        <v>-217099.52999999991</v>
      </c>
      <c r="K123" s="17">
        <v>-135668.87999999989</v>
      </c>
      <c r="L123" s="17">
        <v>-192562.22000000003</v>
      </c>
      <c r="M123" s="17">
        <v>-179917.99999999997</v>
      </c>
      <c r="N123" s="17">
        <v>-27179.330000000045</v>
      </c>
      <c r="O123" s="17">
        <v>-15937.579999999984</v>
      </c>
      <c r="P123" s="17">
        <v>-30520.750000000065</v>
      </c>
      <c r="Q123" s="20">
        <v>-3959.67</v>
      </c>
      <c r="R123" s="20">
        <v>-1625.2</v>
      </c>
      <c r="S123" s="20">
        <v>-6676.17</v>
      </c>
      <c r="T123" s="20">
        <v>-12228</v>
      </c>
      <c r="U123" s="20">
        <v>-10301.709999999999</v>
      </c>
      <c r="V123" s="20">
        <v>-10854.98</v>
      </c>
      <c r="W123" s="20">
        <v>-6783.44</v>
      </c>
      <c r="X123" s="20">
        <v>-9628.11</v>
      </c>
      <c r="Y123" s="20">
        <v>-8995.9</v>
      </c>
      <c r="Z123" s="20">
        <v>-1358.97</v>
      </c>
      <c r="AA123" s="20">
        <v>-796.88</v>
      </c>
      <c r="AB123" s="20">
        <v>-1526.04</v>
      </c>
      <c r="AC123" s="17">
        <v>-17209.310000000001</v>
      </c>
      <c r="AD123" s="17">
        <v>-6987.43</v>
      </c>
      <c r="AE123" s="17">
        <v>-28422.05</v>
      </c>
      <c r="AF123" s="17">
        <v>-51486.32</v>
      </c>
      <c r="AG123" s="17">
        <v>-42909.919999999998</v>
      </c>
      <c r="AH123" s="17">
        <v>-44707.41</v>
      </c>
      <c r="AI123" s="17">
        <v>-27631.71</v>
      </c>
      <c r="AJ123" s="17">
        <v>-38769.43</v>
      </c>
      <c r="AK123" s="17">
        <v>-35803.49</v>
      </c>
      <c r="AL123" s="17">
        <v>-5347.23</v>
      </c>
      <c r="AM123" s="17">
        <v>-3098.31</v>
      </c>
      <c r="AN123" s="17">
        <v>-5864.34</v>
      </c>
      <c r="AO123" s="20">
        <v>-100362.44999999998</v>
      </c>
      <c r="AP123" s="20">
        <v>-41116.599999999977</v>
      </c>
      <c r="AQ123" s="20">
        <v>-168621.61000000002</v>
      </c>
      <c r="AR123" s="20">
        <v>-308274.2900000001</v>
      </c>
      <c r="AS123" s="20">
        <v>-259245.75</v>
      </c>
      <c r="AT123" s="20">
        <v>-272661.91999999993</v>
      </c>
      <c r="AU123" s="20">
        <v>-170084.02999999988</v>
      </c>
      <c r="AV123" s="20">
        <v>-240959.76</v>
      </c>
      <c r="AW123" s="20">
        <v>-224717.38999999996</v>
      </c>
      <c r="AX123" s="20">
        <v>-33885.530000000042</v>
      </c>
      <c r="AY123" s="20">
        <v>-19832.769999999986</v>
      </c>
      <c r="AZ123" s="20">
        <v>-37911.130000000063</v>
      </c>
      <c r="BA123" s="17">
        <f t="shared" si="12"/>
        <v>-1494701.21</v>
      </c>
      <c r="BB123" s="17">
        <f t="shared" si="13"/>
        <v>-74735.069999999992</v>
      </c>
      <c r="BC123" s="17">
        <f t="shared" si="10"/>
        <v>-308236.95</v>
      </c>
      <c r="BD123" s="17">
        <f t="shared" si="11"/>
        <v>-1877673.23</v>
      </c>
    </row>
    <row r="124" spans="1:56" x14ac:dyDescent="0.25">
      <c r="A124" t="str">
        <f t="shared" si="14"/>
        <v>TCN.SH2</v>
      </c>
      <c r="B124" s="1" t="s">
        <v>33</v>
      </c>
      <c r="C124" s="1" t="s">
        <v>195</v>
      </c>
      <c r="D124" s="1" t="s">
        <v>195</v>
      </c>
      <c r="E124" s="17">
        <v>7622.9799999999905</v>
      </c>
      <c r="F124" s="17">
        <v>3116.7700000000127</v>
      </c>
      <c r="G124" s="17">
        <v>13064.21999999999</v>
      </c>
      <c r="H124" s="17">
        <v>-43444.950000000077</v>
      </c>
      <c r="I124" s="17">
        <v>-46936.630000000019</v>
      </c>
      <c r="J124" s="17">
        <v>-32134.909999999814</v>
      </c>
      <c r="K124" s="17">
        <v>-40916.580000000045</v>
      </c>
      <c r="L124" s="17">
        <v>-22903.359999999953</v>
      </c>
      <c r="M124" s="17">
        <v>0</v>
      </c>
      <c r="N124" s="17">
        <v>39105.129999999939</v>
      </c>
      <c r="O124" s="17">
        <v>25453.969999999976</v>
      </c>
      <c r="P124" s="17">
        <v>49285.83000000006</v>
      </c>
      <c r="Q124" s="20">
        <v>381.15</v>
      </c>
      <c r="R124" s="20">
        <v>155.84</v>
      </c>
      <c r="S124" s="20">
        <v>653.21</v>
      </c>
      <c r="T124" s="20">
        <v>-2172.25</v>
      </c>
      <c r="U124" s="20">
        <v>-2346.83</v>
      </c>
      <c r="V124" s="20">
        <v>-1606.75</v>
      </c>
      <c r="W124" s="20">
        <v>-2045.83</v>
      </c>
      <c r="X124" s="20">
        <v>-1145.17</v>
      </c>
      <c r="Y124" s="20">
        <v>0</v>
      </c>
      <c r="Z124" s="20">
        <v>1955.26</v>
      </c>
      <c r="AA124" s="20">
        <v>1272.7</v>
      </c>
      <c r="AB124" s="20">
        <v>2464.29</v>
      </c>
      <c r="AC124" s="17">
        <v>1656.53</v>
      </c>
      <c r="AD124" s="17">
        <v>670.02</v>
      </c>
      <c r="AE124" s="17">
        <v>2780.88</v>
      </c>
      <c r="AF124" s="17">
        <v>-9146.31</v>
      </c>
      <c r="AG124" s="17">
        <v>-9775.31</v>
      </c>
      <c r="AH124" s="17">
        <v>-6617.56</v>
      </c>
      <c r="AI124" s="17">
        <v>-8333.49</v>
      </c>
      <c r="AJ124" s="17">
        <v>-4611.24</v>
      </c>
      <c r="AK124" s="17">
        <v>0</v>
      </c>
      <c r="AL124" s="17">
        <v>7693.49</v>
      </c>
      <c r="AM124" s="17">
        <v>4948.33</v>
      </c>
      <c r="AN124" s="17">
        <v>9469.92</v>
      </c>
      <c r="AO124" s="20">
        <v>9660.6599999999908</v>
      </c>
      <c r="AP124" s="20">
        <v>3942.6300000000128</v>
      </c>
      <c r="AQ124" s="20">
        <v>16498.30999999999</v>
      </c>
      <c r="AR124" s="20">
        <v>-54763.510000000075</v>
      </c>
      <c r="AS124" s="20">
        <v>-59058.770000000019</v>
      </c>
      <c r="AT124" s="20">
        <v>-40359.219999999812</v>
      </c>
      <c r="AU124" s="20">
        <v>-51295.900000000045</v>
      </c>
      <c r="AV124" s="20">
        <v>-28659.769999999953</v>
      </c>
      <c r="AW124" s="20">
        <v>0</v>
      </c>
      <c r="AX124" s="20">
        <v>48753.879999999939</v>
      </c>
      <c r="AY124" s="20">
        <v>31674.999999999978</v>
      </c>
      <c r="AZ124" s="20">
        <v>61220.040000000059</v>
      </c>
      <c r="BA124" s="17">
        <f t="shared" si="12"/>
        <v>-48687.529999999955</v>
      </c>
      <c r="BB124" s="17">
        <f t="shared" si="13"/>
        <v>-2434.38</v>
      </c>
      <c r="BC124" s="17">
        <f t="shared" si="10"/>
        <v>-11264.739999999996</v>
      </c>
      <c r="BD124" s="17">
        <f t="shared" si="11"/>
        <v>-62386.649999999943</v>
      </c>
    </row>
    <row r="125" spans="1:56" x14ac:dyDescent="0.25">
      <c r="A125" t="str">
        <f t="shared" si="14"/>
        <v>SHEL.SHCG</v>
      </c>
      <c r="B125" s="1" t="s">
        <v>184</v>
      </c>
      <c r="C125" s="1" t="s">
        <v>198</v>
      </c>
      <c r="D125" s="1" t="s">
        <v>198</v>
      </c>
      <c r="E125" s="17">
        <v>1.63</v>
      </c>
      <c r="F125" s="17">
        <v>2.06</v>
      </c>
      <c r="G125" s="17">
        <v>0</v>
      </c>
      <c r="H125" s="17">
        <v>14.200000000000001</v>
      </c>
      <c r="I125" s="17">
        <v>0</v>
      </c>
      <c r="J125" s="17">
        <v>0</v>
      </c>
      <c r="K125" s="17">
        <v>0</v>
      </c>
      <c r="L125" s="17">
        <v>0</v>
      </c>
      <c r="M125" s="17">
        <v>0.51999999999999991</v>
      </c>
      <c r="N125" s="17">
        <v>0</v>
      </c>
      <c r="O125" s="17">
        <v>3.11</v>
      </c>
      <c r="P125" s="17">
        <v>0.03</v>
      </c>
      <c r="Q125" s="20">
        <v>0.08</v>
      </c>
      <c r="R125" s="20">
        <v>0.1</v>
      </c>
      <c r="S125" s="20">
        <v>0</v>
      </c>
      <c r="T125" s="20">
        <v>0.71</v>
      </c>
      <c r="U125" s="20">
        <v>0</v>
      </c>
      <c r="V125" s="20">
        <v>0</v>
      </c>
      <c r="W125" s="20">
        <v>0</v>
      </c>
      <c r="X125" s="20">
        <v>0</v>
      </c>
      <c r="Y125" s="20">
        <v>0.03</v>
      </c>
      <c r="Z125" s="20">
        <v>0</v>
      </c>
      <c r="AA125" s="20">
        <v>0.16</v>
      </c>
      <c r="AB125" s="20">
        <v>0</v>
      </c>
      <c r="AC125" s="17">
        <v>0.35</v>
      </c>
      <c r="AD125" s="17">
        <v>0.44</v>
      </c>
      <c r="AE125" s="17">
        <v>0</v>
      </c>
      <c r="AF125" s="17">
        <v>2.99</v>
      </c>
      <c r="AG125" s="17">
        <v>0</v>
      </c>
      <c r="AH125" s="17">
        <v>0</v>
      </c>
      <c r="AI125" s="17">
        <v>0</v>
      </c>
      <c r="AJ125" s="17">
        <v>0</v>
      </c>
      <c r="AK125" s="17">
        <v>0.1</v>
      </c>
      <c r="AL125" s="17">
        <v>0</v>
      </c>
      <c r="AM125" s="17">
        <v>0.6</v>
      </c>
      <c r="AN125" s="17">
        <v>0.01</v>
      </c>
      <c r="AO125" s="20">
        <v>2.06</v>
      </c>
      <c r="AP125" s="20">
        <v>2.6</v>
      </c>
      <c r="AQ125" s="20">
        <v>0</v>
      </c>
      <c r="AR125" s="20">
        <v>17.899999999999999</v>
      </c>
      <c r="AS125" s="20">
        <v>0</v>
      </c>
      <c r="AT125" s="20">
        <v>0</v>
      </c>
      <c r="AU125" s="20">
        <v>0</v>
      </c>
      <c r="AV125" s="20">
        <v>0</v>
      </c>
      <c r="AW125" s="20">
        <v>0.64999999999999991</v>
      </c>
      <c r="AX125" s="20">
        <v>0</v>
      </c>
      <c r="AY125" s="20">
        <v>3.87</v>
      </c>
      <c r="AZ125" s="20">
        <v>0.04</v>
      </c>
      <c r="BA125" s="17">
        <f t="shared" si="12"/>
        <v>21.55</v>
      </c>
      <c r="BB125" s="17">
        <f t="shared" si="13"/>
        <v>1.0799999999999998</v>
      </c>
      <c r="BC125" s="17">
        <f t="shared" si="10"/>
        <v>4.49</v>
      </c>
      <c r="BD125" s="17">
        <f t="shared" si="11"/>
        <v>27.119999999999997</v>
      </c>
    </row>
    <row r="126" spans="1:56" x14ac:dyDescent="0.25">
      <c r="A126" t="str">
        <f t="shared" si="14"/>
        <v>NESI.BCHIMP</v>
      </c>
      <c r="B126" s="1" t="s">
        <v>202</v>
      </c>
      <c r="C126" s="1" t="s">
        <v>203</v>
      </c>
      <c r="D126" s="1" t="s">
        <v>21</v>
      </c>
      <c r="E126" s="17">
        <v>-34572.03</v>
      </c>
      <c r="F126" s="17">
        <v>-12640.62</v>
      </c>
      <c r="G126" s="17">
        <v>-64703.240000000005</v>
      </c>
      <c r="H126" s="17">
        <v>-82690.959999999992</v>
      </c>
      <c r="I126" s="17">
        <v>-16799.36</v>
      </c>
      <c r="J126" s="17">
        <v>-63369.54</v>
      </c>
      <c r="K126" s="17">
        <v>-39588.75</v>
      </c>
      <c r="L126" s="17">
        <v>-23917.899999999998</v>
      </c>
      <c r="M126" s="17">
        <v>-21305.72</v>
      </c>
      <c r="N126" s="17">
        <v>-25078.989999999998</v>
      </c>
      <c r="O126" s="17">
        <v>-10215.289999999999</v>
      </c>
      <c r="P126" s="17">
        <v>-20862.640000000003</v>
      </c>
      <c r="Q126" s="20">
        <v>-1728.6</v>
      </c>
      <c r="R126" s="20">
        <v>-632.03</v>
      </c>
      <c r="S126" s="20">
        <v>-3235.16</v>
      </c>
      <c r="T126" s="20">
        <v>-4134.55</v>
      </c>
      <c r="U126" s="20">
        <v>-839.97</v>
      </c>
      <c r="V126" s="20">
        <v>-3168.48</v>
      </c>
      <c r="W126" s="20">
        <v>-1979.44</v>
      </c>
      <c r="X126" s="20">
        <v>-1195.9000000000001</v>
      </c>
      <c r="Y126" s="20">
        <v>-1065.29</v>
      </c>
      <c r="Z126" s="20">
        <v>-1253.95</v>
      </c>
      <c r="AA126" s="20">
        <v>-510.76</v>
      </c>
      <c r="AB126" s="20">
        <v>-1043.1300000000001</v>
      </c>
      <c r="AC126" s="17">
        <v>-7512.75</v>
      </c>
      <c r="AD126" s="17">
        <v>-2717.37</v>
      </c>
      <c r="AE126" s="17">
        <v>-13772.86</v>
      </c>
      <c r="AF126" s="17">
        <v>-17408.63</v>
      </c>
      <c r="AG126" s="17">
        <v>-3498.74</v>
      </c>
      <c r="AH126" s="17">
        <v>-13049.72</v>
      </c>
      <c r="AI126" s="17">
        <v>-8063.05</v>
      </c>
      <c r="AJ126" s="17">
        <v>-4815.5</v>
      </c>
      <c r="AK126" s="17">
        <v>-4239.82</v>
      </c>
      <c r="AL126" s="17">
        <v>-4934.01</v>
      </c>
      <c r="AM126" s="17">
        <v>-1985.88</v>
      </c>
      <c r="AN126" s="17">
        <v>-4008.61</v>
      </c>
      <c r="AO126" s="20">
        <v>-43813.38</v>
      </c>
      <c r="AP126" s="20">
        <v>-15990.02</v>
      </c>
      <c r="AQ126" s="20">
        <v>-81711.260000000009</v>
      </c>
      <c r="AR126" s="20">
        <v>-104234.14</v>
      </c>
      <c r="AS126" s="20">
        <v>-21138.07</v>
      </c>
      <c r="AT126" s="20">
        <v>-79587.740000000005</v>
      </c>
      <c r="AU126" s="20">
        <v>-49631.240000000005</v>
      </c>
      <c r="AV126" s="20">
        <v>-29929.3</v>
      </c>
      <c r="AW126" s="20">
        <v>-26610.83</v>
      </c>
      <c r="AX126" s="20">
        <v>-31266.949999999997</v>
      </c>
      <c r="AY126" s="20">
        <v>-12711.93</v>
      </c>
      <c r="AZ126" s="20">
        <v>-25914.380000000005</v>
      </c>
      <c r="BA126" s="17">
        <f t="shared" si="12"/>
        <v>-415745.04</v>
      </c>
      <c r="BB126" s="17">
        <f t="shared" si="13"/>
        <v>-20787.260000000002</v>
      </c>
      <c r="BC126" s="17">
        <f t="shared" si="10"/>
        <v>-86006.94</v>
      </c>
      <c r="BD126" s="17">
        <f t="shared" si="11"/>
        <v>-522539.24</v>
      </c>
    </row>
    <row r="127" spans="1:56" x14ac:dyDescent="0.25">
      <c r="A127" t="str">
        <f t="shared" si="14"/>
        <v>TAU.SPR</v>
      </c>
      <c r="B127" s="1" t="s">
        <v>31</v>
      </c>
      <c r="C127" s="1" t="s">
        <v>204</v>
      </c>
      <c r="D127" s="1" t="s">
        <v>204</v>
      </c>
      <c r="E127" s="17">
        <v>-33770.619999999995</v>
      </c>
      <c r="F127" s="17">
        <v>-14136.58</v>
      </c>
      <c r="G127" s="17">
        <v>-67157.760000000009</v>
      </c>
      <c r="H127" s="17">
        <v>-87596.010000000009</v>
      </c>
      <c r="I127" s="17">
        <v>-78283.080000000016</v>
      </c>
      <c r="J127" s="17">
        <v>-99694.34</v>
      </c>
      <c r="K127" s="17">
        <v>-85468.260000000009</v>
      </c>
      <c r="L127" s="17">
        <v>-68108.39</v>
      </c>
      <c r="M127" s="17">
        <v>-90863.87</v>
      </c>
      <c r="N127" s="17">
        <v>-22757.23</v>
      </c>
      <c r="O127" s="17">
        <v>-8861.7900000000009</v>
      </c>
      <c r="P127" s="17">
        <v>-20868.79</v>
      </c>
      <c r="Q127" s="20">
        <v>-1688.53</v>
      </c>
      <c r="R127" s="20">
        <v>-706.83</v>
      </c>
      <c r="S127" s="20">
        <v>-3357.89</v>
      </c>
      <c r="T127" s="20">
        <v>-4379.8</v>
      </c>
      <c r="U127" s="20">
        <v>-3914.15</v>
      </c>
      <c r="V127" s="20">
        <v>-4984.72</v>
      </c>
      <c r="W127" s="20">
        <v>-4273.41</v>
      </c>
      <c r="X127" s="20">
        <v>-3405.42</v>
      </c>
      <c r="Y127" s="20">
        <v>-4543.1899999999996</v>
      </c>
      <c r="Z127" s="20">
        <v>-1137.8599999999999</v>
      </c>
      <c r="AA127" s="20">
        <v>-443.09</v>
      </c>
      <c r="AB127" s="20">
        <v>-1043.44</v>
      </c>
      <c r="AC127" s="17">
        <v>-7338.6</v>
      </c>
      <c r="AD127" s="17">
        <v>-3038.96</v>
      </c>
      <c r="AE127" s="17">
        <v>-14295.33</v>
      </c>
      <c r="AF127" s="17">
        <v>-18441.27</v>
      </c>
      <c r="AG127" s="17">
        <v>-16303.71</v>
      </c>
      <c r="AH127" s="17">
        <v>-20530.099999999999</v>
      </c>
      <c r="AI127" s="17">
        <v>-17407.34</v>
      </c>
      <c r="AJ127" s="17">
        <v>-13712.57</v>
      </c>
      <c r="AK127" s="17">
        <v>-18081.810000000001</v>
      </c>
      <c r="AL127" s="17">
        <v>-4477.2299999999996</v>
      </c>
      <c r="AM127" s="17">
        <v>-1722.76</v>
      </c>
      <c r="AN127" s="17">
        <v>-4009.79</v>
      </c>
      <c r="AO127" s="20">
        <v>-42797.749999999993</v>
      </c>
      <c r="AP127" s="20">
        <v>-17882.37</v>
      </c>
      <c r="AQ127" s="20">
        <v>-84810.98000000001</v>
      </c>
      <c r="AR127" s="20">
        <v>-110417.08000000002</v>
      </c>
      <c r="AS127" s="20">
        <v>-98500.94</v>
      </c>
      <c r="AT127" s="20">
        <v>-125209.16</v>
      </c>
      <c r="AU127" s="20">
        <v>-107149.01000000001</v>
      </c>
      <c r="AV127" s="20">
        <v>-85226.38</v>
      </c>
      <c r="AW127" s="20">
        <v>-113488.87</v>
      </c>
      <c r="AX127" s="20">
        <v>-28372.32</v>
      </c>
      <c r="AY127" s="20">
        <v>-11027.640000000001</v>
      </c>
      <c r="AZ127" s="20">
        <v>-25922.02</v>
      </c>
      <c r="BA127" s="17">
        <f t="shared" si="12"/>
        <v>-677566.72000000009</v>
      </c>
      <c r="BB127" s="17">
        <f t="shared" si="13"/>
        <v>-33878.33</v>
      </c>
      <c r="BC127" s="17">
        <f t="shared" si="10"/>
        <v>-139359.47000000003</v>
      </c>
      <c r="BD127" s="17">
        <f t="shared" si="11"/>
        <v>-850804.52</v>
      </c>
    </row>
    <row r="128" spans="1:56" x14ac:dyDescent="0.25">
      <c r="A128" t="str">
        <f t="shared" si="14"/>
        <v>NESI.SPCIMP</v>
      </c>
      <c r="B128" s="1" t="s">
        <v>202</v>
      </c>
      <c r="C128" s="1" t="s">
        <v>205</v>
      </c>
      <c r="D128" s="1" t="s">
        <v>73</v>
      </c>
      <c r="E128" s="17">
        <v>34248.310000000012</v>
      </c>
      <c r="F128" s="17">
        <v>6213.0499999999956</v>
      </c>
      <c r="G128" s="17">
        <v>62690.779999999962</v>
      </c>
      <c r="H128" s="17">
        <v>49348.330000000024</v>
      </c>
      <c r="I128" s="17">
        <v>90117.87999999999</v>
      </c>
      <c r="J128" s="17">
        <v>63249.039999999964</v>
      </c>
      <c r="K128" s="17">
        <v>16141.670000000015</v>
      </c>
      <c r="L128" s="17">
        <v>43588.100000000049</v>
      </c>
      <c r="M128" s="17">
        <v>44284.039999999964</v>
      </c>
      <c r="N128" s="17">
        <v>12649.020000000004</v>
      </c>
      <c r="O128" s="17">
        <v>3415.1000000000013</v>
      </c>
      <c r="P128" s="17">
        <v>13832.979999999998</v>
      </c>
      <c r="Q128" s="20">
        <v>1712.42</v>
      </c>
      <c r="R128" s="20">
        <v>310.64999999999998</v>
      </c>
      <c r="S128" s="20">
        <v>3134.54</v>
      </c>
      <c r="T128" s="20">
        <v>2467.42</v>
      </c>
      <c r="U128" s="20">
        <v>4505.8900000000003</v>
      </c>
      <c r="V128" s="20">
        <v>3162.45</v>
      </c>
      <c r="W128" s="20">
        <v>807.08</v>
      </c>
      <c r="X128" s="20">
        <v>2179.41</v>
      </c>
      <c r="Y128" s="20">
        <v>2214.1999999999998</v>
      </c>
      <c r="Z128" s="20">
        <v>632.45000000000005</v>
      </c>
      <c r="AA128" s="20">
        <v>170.76</v>
      </c>
      <c r="AB128" s="20">
        <v>691.65</v>
      </c>
      <c r="AC128" s="17">
        <v>7442.4</v>
      </c>
      <c r="AD128" s="17">
        <v>1335.63</v>
      </c>
      <c r="AE128" s="17">
        <v>13344.48</v>
      </c>
      <c r="AF128" s="17">
        <v>10389.120000000001</v>
      </c>
      <c r="AG128" s="17">
        <v>18768.5</v>
      </c>
      <c r="AH128" s="17">
        <v>13024.9</v>
      </c>
      <c r="AI128" s="17">
        <v>3287.58</v>
      </c>
      <c r="AJ128" s="17">
        <v>8775.7900000000009</v>
      </c>
      <c r="AK128" s="17">
        <v>8812.48</v>
      </c>
      <c r="AL128" s="17">
        <v>2488.5500000000002</v>
      </c>
      <c r="AM128" s="17">
        <v>663.91</v>
      </c>
      <c r="AN128" s="17">
        <v>2657.91</v>
      </c>
      <c r="AO128" s="20">
        <v>43403.130000000012</v>
      </c>
      <c r="AP128" s="20">
        <v>7859.3299999999954</v>
      </c>
      <c r="AQ128" s="20">
        <v>79169.799999999959</v>
      </c>
      <c r="AR128" s="20">
        <v>62204.870000000024</v>
      </c>
      <c r="AS128" s="20">
        <v>113392.26999999999</v>
      </c>
      <c r="AT128" s="20">
        <v>79436.389999999956</v>
      </c>
      <c r="AU128" s="20">
        <v>20236.330000000016</v>
      </c>
      <c r="AV128" s="20">
        <v>54543.300000000054</v>
      </c>
      <c r="AW128" s="20">
        <v>55310.719999999958</v>
      </c>
      <c r="AX128" s="20">
        <v>15770.020000000004</v>
      </c>
      <c r="AY128" s="20">
        <v>4249.7700000000013</v>
      </c>
      <c r="AZ128" s="20">
        <v>17182.539999999997</v>
      </c>
      <c r="BA128" s="17">
        <f t="shared" si="12"/>
        <v>439778.3</v>
      </c>
      <c r="BB128" s="17">
        <f t="shared" si="13"/>
        <v>21988.920000000002</v>
      </c>
      <c r="BC128" s="17">
        <f t="shared" si="10"/>
        <v>90991.25</v>
      </c>
      <c r="BD128" s="17">
        <f t="shared" si="11"/>
        <v>552758.47000000009</v>
      </c>
    </row>
    <row r="129" spans="1:56" x14ac:dyDescent="0.25">
      <c r="A129" t="str">
        <f t="shared" si="14"/>
        <v>NESI.SPCEXP</v>
      </c>
      <c r="B129" s="1" t="s">
        <v>202</v>
      </c>
      <c r="C129" s="1" t="s">
        <v>207</v>
      </c>
      <c r="D129" s="1" t="s">
        <v>74</v>
      </c>
      <c r="E129" s="17">
        <v>0</v>
      </c>
      <c r="F129" s="17">
        <v>131.27999999999997</v>
      </c>
      <c r="G129" s="17">
        <v>31.169999999999963</v>
      </c>
      <c r="H129" s="17">
        <v>86.539999999999736</v>
      </c>
      <c r="I129" s="17">
        <v>64.070000000000135</v>
      </c>
      <c r="J129" s="17">
        <v>0</v>
      </c>
      <c r="K129" s="17">
        <v>-29.420000000000186</v>
      </c>
      <c r="L129" s="17">
        <v>-8.0800000000000125</v>
      </c>
      <c r="M129" s="17">
        <v>0</v>
      </c>
      <c r="N129" s="17">
        <v>1496.2599999999991</v>
      </c>
      <c r="O129" s="17">
        <v>875.07000000000016</v>
      </c>
      <c r="P129" s="17">
        <v>4336.0600000000013</v>
      </c>
      <c r="Q129" s="20">
        <v>0</v>
      </c>
      <c r="R129" s="20">
        <v>6.56</v>
      </c>
      <c r="S129" s="20">
        <v>1.56</v>
      </c>
      <c r="T129" s="20">
        <v>4.33</v>
      </c>
      <c r="U129" s="20">
        <v>3.2</v>
      </c>
      <c r="V129" s="20">
        <v>0</v>
      </c>
      <c r="W129" s="20">
        <v>-1.47</v>
      </c>
      <c r="X129" s="20">
        <v>-0.4</v>
      </c>
      <c r="Y129" s="20">
        <v>0</v>
      </c>
      <c r="Z129" s="20">
        <v>74.81</v>
      </c>
      <c r="AA129" s="20">
        <v>43.75</v>
      </c>
      <c r="AB129" s="20">
        <v>216.8</v>
      </c>
      <c r="AC129" s="17">
        <v>0</v>
      </c>
      <c r="AD129" s="17">
        <v>28.22</v>
      </c>
      <c r="AE129" s="17">
        <v>6.63</v>
      </c>
      <c r="AF129" s="17">
        <v>18.22</v>
      </c>
      <c r="AG129" s="17">
        <v>13.34</v>
      </c>
      <c r="AH129" s="17">
        <v>0</v>
      </c>
      <c r="AI129" s="17">
        <v>-5.99</v>
      </c>
      <c r="AJ129" s="17">
        <v>-1.63</v>
      </c>
      <c r="AK129" s="17">
        <v>0</v>
      </c>
      <c r="AL129" s="17">
        <v>294.37</v>
      </c>
      <c r="AM129" s="17">
        <v>170.12</v>
      </c>
      <c r="AN129" s="17">
        <v>833.14</v>
      </c>
      <c r="AO129" s="20">
        <v>0</v>
      </c>
      <c r="AP129" s="20">
        <v>166.05999999999997</v>
      </c>
      <c r="AQ129" s="20">
        <v>39.359999999999964</v>
      </c>
      <c r="AR129" s="20">
        <v>109.08999999999973</v>
      </c>
      <c r="AS129" s="20">
        <v>80.610000000000142</v>
      </c>
      <c r="AT129" s="20">
        <v>0</v>
      </c>
      <c r="AU129" s="20">
        <v>-36.880000000000187</v>
      </c>
      <c r="AV129" s="20">
        <v>-10.110000000000014</v>
      </c>
      <c r="AW129" s="20">
        <v>0</v>
      </c>
      <c r="AX129" s="20">
        <v>1865.4399999999991</v>
      </c>
      <c r="AY129" s="20">
        <v>1088.94</v>
      </c>
      <c r="AZ129" s="20">
        <v>5386.0000000000018</v>
      </c>
      <c r="BA129" s="17">
        <f t="shared" si="12"/>
        <v>6982.9500000000007</v>
      </c>
      <c r="BB129" s="17">
        <f t="shared" si="13"/>
        <v>349.14</v>
      </c>
      <c r="BC129" s="17">
        <f t="shared" si="10"/>
        <v>1356.42</v>
      </c>
      <c r="BD129" s="17">
        <f t="shared" si="11"/>
        <v>8688.51</v>
      </c>
    </row>
    <row r="130" spans="1:56" x14ac:dyDescent="0.25">
      <c r="A130" t="str">
        <f t="shared" si="14"/>
        <v>AP00.ST1</v>
      </c>
      <c r="B130" s="1" t="s">
        <v>244</v>
      </c>
      <c r="C130" s="1" t="s">
        <v>245</v>
      </c>
      <c r="D130" s="1" t="s">
        <v>245</v>
      </c>
      <c r="E130" s="17">
        <v>0</v>
      </c>
      <c r="F130" s="17">
        <v>0</v>
      </c>
      <c r="G130" s="17">
        <v>0</v>
      </c>
      <c r="H130" s="17">
        <v>0</v>
      </c>
      <c r="I130" s="17">
        <v>0</v>
      </c>
      <c r="J130" s="17">
        <v>0</v>
      </c>
      <c r="K130" s="17">
        <v>0</v>
      </c>
      <c r="L130" s="17">
        <v>0</v>
      </c>
      <c r="M130" s="17">
        <v>0</v>
      </c>
      <c r="N130" s="17">
        <v>0</v>
      </c>
      <c r="O130" s="17">
        <v>0</v>
      </c>
      <c r="P130" s="17">
        <v>0</v>
      </c>
      <c r="Q130" s="20">
        <v>0</v>
      </c>
      <c r="R130" s="20">
        <v>0</v>
      </c>
      <c r="S130" s="20">
        <v>0</v>
      </c>
      <c r="T130" s="20">
        <v>0</v>
      </c>
      <c r="U130" s="20">
        <v>0</v>
      </c>
      <c r="V130" s="20">
        <v>0</v>
      </c>
      <c r="W130" s="20">
        <v>0</v>
      </c>
      <c r="X130" s="20">
        <v>0</v>
      </c>
      <c r="Y130" s="20">
        <v>0</v>
      </c>
      <c r="Z130" s="20">
        <v>0</v>
      </c>
      <c r="AA130" s="20">
        <v>0</v>
      </c>
      <c r="AB130" s="20">
        <v>0</v>
      </c>
      <c r="AC130" s="17">
        <v>0</v>
      </c>
      <c r="AD130" s="17">
        <v>0</v>
      </c>
      <c r="AE130" s="17">
        <v>0</v>
      </c>
      <c r="AF130" s="17">
        <v>0</v>
      </c>
      <c r="AG130" s="17">
        <v>0</v>
      </c>
      <c r="AH130" s="17">
        <v>0</v>
      </c>
      <c r="AI130" s="17">
        <v>0</v>
      </c>
      <c r="AJ130" s="17">
        <v>0</v>
      </c>
      <c r="AK130" s="17">
        <v>0</v>
      </c>
      <c r="AL130" s="17">
        <v>0</v>
      </c>
      <c r="AM130" s="17">
        <v>0</v>
      </c>
      <c r="AN130" s="17">
        <v>0</v>
      </c>
      <c r="AO130" s="20">
        <v>0</v>
      </c>
      <c r="AP130" s="20">
        <v>0</v>
      </c>
      <c r="AQ130" s="20">
        <v>0</v>
      </c>
      <c r="AR130" s="20">
        <v>0</v>
      </c>
      <c r="AS130" s="20">
        <v>0</v>
      </c>
      <c r="AT130" s="20">
        <v>0</v>
      </c>
      <c r="AU130" s="20">
        <v>0</v>
      </c>
      <c r="AV130" s="20">
        <v>0</v>
      </c>
      <c r="AW130" s="20">
        <v>0</v>
      </c>
      <c r="AX130" s="20">
        <v>0</v>
      </c>
      <c r="AY130" s="20">
        <v>0</v>
      </c>
      <c r="AZ130" s="20">
        <v>0</v>
      </c>
      <c r="BA130" s="17">
        <f t="shared" si="12"/>
        <v>0</v>
      </c>
      <c r="BB130" s="17">
        <f t="shared" si="13"/>
        <v>0</v>
      </c>
      <c r="BC130" s="17">
        <f t="shared" si="10"/>
        <v>0</v>
      </c>
      <c r="BD130" s="17">
        <f t="shared" si="11"/>
        <v>0</v>
      </c>
    </row>
    <row r="131" spans="1:56" x14ac:dyDescent="0.25">
      <c r="A131" t="str">
        <f t="shared" si="14"/>
        <v>AP00.ST2</v>
      </c>
      <c r="B131" s="1" t="s">
        <v>244</v>
      </c>
      <c r="C131" s="1" t="s">
        <v>246</v>
      </c>
      <c r="D131" s="1" t="s">
        <v>246</v>
      </c>
      <c r="E131" s="17">
        <v>0</v>
      </c>
      <c r="F131" s="17">
        <v>0</v>
      </c>
      <c r="G131" s="17">
        <v>0</v>
      </c>
      <c r="H131" s="17">
        <v>0</v>
      </c>
      <c r="I131" s="17">
        <v>0</v>
      </c>
      <c r="J131" s="17">
        <v>0</v>
      </c>
      <c r="K131" s="17">
        <v>0</v>
      </c>
      <c r="L131" s="17">
        <v>0</v>
      </c>
      <c r="M131" s="17">
        <v>0</v>
      </c>
      <c r="N131" s="17">
        <v>0</v>
      </c>
      <c r="O131" s="17">
        <v>0</v>
      </c>
      <c r="P131" s="17">
        <v>0</v>
      </c>
      <c r="Q131" s="20">
        <v>0</v>
      </c>
      <c r="R131" s="20">
        <v>0</v>
      </c>
      <c r="S131" s="20">
        <v>0</v>
      </c>
      <c r="T131" s="20">
        <v>0</v>
      </c>
      <c r="U131" s="20">
        <v>0</v>
      </c>
      <c r="V131" s="20">
        <v>0</v>
      </c>
      <c r="W131" s="20">
        <v>0</v>
      </c>
      <c r="X131" s="20">
        <v>0</v>
      </c>
      <c r="Y131" s="20">
        <v>0</v>
      </c>
      <c r="Z131" s="20">
        <v>0</v>
      </c>
      <c r="AA131" s="20">
        <v>0</v>
      </c>
      <c r="AB131" s="20">
        <v>0</v>
      </c>
      <c r="AC131" s="17">
        <v>0</v>
      </c>
      <c r="AD131" s="17">
        <v>0</v>
      </c>
      <c r="AE131" s="17">
        <v>0</v>
      </c>
      <c r="AF131" s="17">
        <v>0</v>
      </c>
      <c r="AG131" s="17">
        <v>0</v>
      </c>
      <c r="AH131" s="17">
        <v>0</v>
      </c>
      <c r="AI131" s="17">
        <v>0</v>
      </c>
      <c r="AJ131" s="17">
        <v>0</v>
      </c>
      <c r="AK131" s="17">
        <v>0</v>
      </c>
      <c r="AL131" s="17">
        <v>0</v>
      </c>
      <c r="AM131" s="17">
        <v>0</v>
      </c>
      <c r="AN131" s="17">
        <v>0</v>
      </c>
      <c r="AO131" s="20">
        <v>0</v>
      </c>
      <c r="AP131" s="20">
        <v>0</v>
      </c>
      <c r="AQ131" s="20">
        <v>0</v>
      </c>
      <c r="AR131" s="20">
        <v>0</v>
      </c>
      <c r="AS131" s="20">
        <v>0</v>
      </c>
      <c r="AT131" s="20">
        <v>0</v>
      </c>
      <c r="AU131" s="20">
        <v>0</v>
      </c>
      <c r="AV131" s="20">
        <v>0</v>
      </c>
      <c r="AW131" s="20">
        <v>0</v>
      </c>
      <c r="AX131" s="20">
        <v>0</v>
      </c>
      <c r="AY131" s="20">
        <v>0</v>
      </c>
      <c r="AZ131" s="20">
        <v>0</v>
      </c>
      <c r="BA131" s="17">
        <f t="shared" si="12"/>
        <v>0</v>
      </c>
      <c r="BB131" s="17">
        <f t="shared" si="13"/>
        <v>0</v>
      </c>
      <c r="BC131" s="17">
        <f t="shared" si="10"/>
        <v>0</v>
      </c>
      <c r="BD131" s="17">
        <f t="shared" si="11"/>
        <v>0</v>
      </c>
    </row>
    <row r="132" spans="1:56" x14ac:dyDescent="0.25">
      <c r="A132" t="str">
        <f t="shared" si="14"/>
        <v>EEC.TAB1</v>
      </c>
      <c r="B132" s="1" t="s">
        <v>24</v>
      </c>
      <c r="C132" s="1" t="s">
        <v>208</v>
      </c>
      <c r="D132" s="1" t="s">
        <v>208</v>
      </c>
      <c r="E132" s="17">
        <v>-21361.46</v>
      </c>
      <c r="F132" s="17">
        <v>-12874.35</v>
      </c>
      <c r="G132" s="17">
        <v>-24531.85</v>
      </c>
      <c r="H132" s="17">
        <v>-51600.68</v>
      </c>
      <c r="I132" s="17">
        <v>-40693.06</v>
      </c>
      <c r="J132" s="17">
        <v>-12200.36</v>
      </c>
      <c r="K132" s="17">
        <v>-11242.35</v>
      </c>
      <c r="L132" s="17">
        <v>-12837.37</v>
      </c>
      <c r="M132" s="17">
        <v>-18598.649999999998</v>
      </c>
      <c r="N132" s="17">
        <v>-13775.470000000001</v>
      </c>
      <c r="O132" s="17">
        <v>-6648.3599999999988</v>
      </c>
      <c r="P132" s="17">
        <v>-10576.52</v>
      </c>
      <c r="Q132" s="20">
        <v>-1068.07</v>
      </c>
      <c r="R132" s="20">
        <v>-643.72</v>
      </c>
      <c r="S132" s="20">
        <v>-1226.5899999999999</v>
      </c>
      <c r="T132" s="20">
        <v>-2580.0300000000002</v>
      </c>
      <c r="U132" s="20">
        <v>-2034.65</v>
      </c>
      <c r="V132" s="20">
        <v>-610.02</v>
      </c>
      <c r="W132" s="20">
        <v>-562.12</v>
      </c>
      <c r="X132" s="20">
        <v>-641.87</v>
      </c>
      <c r="Y132" s="20">
        <v>-929.93</v>
      </c>
      <c r="Z132" s="20">
        <v>-688.77</v>
      </c>
      <c r="AA132" s="20">
        <v>-332.42</v>
      </c>
      <c r="AB132" s="20">
        <v>-528.83000000000004</v>
      </c>
      <c r="AC132" s="17">
        <v>-4642</v>
      </c>
      <c r="AD132" s="17">
        <v>-2767.62</v>
      </c>
      <c r="AE132" s="17">
        <v>-5221.8999999999996</v>
      </c>
      <c r="AF132" s="17">
        <v>-10863.3</v>
      </c>
      <c r="AG132" s="17">
        <v>-8474.98</v>
      </c>
      <c r="AH132" s="17">
        <v>-2512.4299999999998</v>
      </c>
      <c r="AI132" s="17">
        <v>-2289.73</v>
      </c>
      <c r="AJ132" s="17">
        <v>-2584.61</v>
      </c>
      <c r="AK132" s="17">
        <v>-3701.11</v>
      </c>
      <c r="AL132" s="17">
        <v>-2710.17</v>
      </c>
      <c r="AM132" s="17">
        <v>-1292.46</v>
      </c>
      <c r="AN132" s="17">
        <v>-2032.2</v>
      </c>
      <c r="AO132" s="20">
        <v>-27071.53</v>
      </c>
      <c r="AP132" s="20">
        <v>-16285.689999999999</v>
      </c>
      <c r="AQ132" s="20">
        <v>-30980.339999999997</v>
      </c>
      <c r="AR132" s="20">
        <v>-65044.009999999995</v>
      </c>
      <c r="AS132" s="20">
        <v>-51202.69</v>
      </c>
      <c r="AT132" s="20">
        <v>-15322.810000000001</v>
      </c>
      <c r="AU132" s="20">
        <v>-14094.2</v>
      </c>
      <c r="AV132" s="20">
        <v>-16063.850000000002</v>
      </c>
      <c r="AW132" s="20">
        <v>-23229.69</v>
      </c>
      <c r="AX132" s="20">
        <v>-17174.410000000003</v>
      </c>
      <c r="AY132" s="20">
        <v>-8273.239999999998</v>
      </c>
      <c r="AZ132" s="20">
        <v>-13137.550000000001</v>
      </c>
      <c r="BA132" s="17">
        <f t="shared" si="12"/>
        <v>-236940.47999999998</v>
      </c>
      <c r="BB132" s="17">
        <f t="shared" si="13"/>
        <v>-11847.020000000002</v>
      </c>
      <c r="BC132" s="17">
        <f t="shared" si="10"/>
        <v>-49092.509999999995</v>
      </c>
      <c r="BD132" s="17">
        <f t="shared" si="11"/>
        <v>-297880.01</v>
      </c>
    </row>
    <row r="133" spans="1:56" x14ac:dyDescent="0.25">
      <c r="A133" t="str">
        <f t="shared" si="14"/>
        <v>CHD.TAY1</v>
      </c>
      <c r="B133" s="1" t="s">
        <v>240</v>
      </c>
      <c r="C133" s="1" t="s">
        <v>210</v>
      </c>
      <c r="D133" s="1" t="s">
        <v>210</v>
      </c>
      <c r="E133" s="17">
        <v>0</v>
      </c>
      <c r="F133" s="17">
        <v>0</v>
      </c>
      <c r="G133" s="17">
        <v>0</v>
      </c>
      <c r="H133" s="17">
        <v>-5607.34</v>
      </c>
      <c r="I133" s="17">
        <v>-12126.699999999999</v>
      </c>
      <c r="J133" s="17">
        <v>-20148.120000000003</v>
      </c>
      <c r="K133" s="17">
        <v>-11939.25</v>
      </c>
      <c r="L133" s="17">
        <v>-14627.02</v>
      </c>
      <c r="M133" s="17">
        <v>-17638.93</v>
      </c>
      <c r="N133" s="17">
        <v>-1209.6199999999999</v>
      </c>
      <c r="O133" s="17">
        <v>0</v>
      </c>
      <c r="P133" s="17">
        <v>0</v>
      </c>
      <c r="Q133" s="20">
        <v>0</v>
      </c>
      <c r="R133" s="20">
        <v>0</v>
      </c>
      <c r="S133" s="20">
        <v>0</v>
      </c>
      <c r="T133" s="20">
        <v>-280.37</v>
      </c>
      <c r="U133" s="20">
        <v>-606.34</v>
      </c>
      <c r="V133" s="20">
        <v>-1007.41</v>
      </c>
      <c r="W133" s="20">
        <v>-596.96</v>
      </c>
      <c r="X133" s="20">
        <v>-731.35</v>
      </c>
      <c r="Y133" s="20">
        <v>-881.95</v>
      </c>
      <c r="Z133" s="20">
        <v>-60.48</v>
      </c>
      <c r="AA133" s="20">
        <v>0</v>
      </c>
      <c r="AB133" s="20">
        <v>0</v>
      </c>
      <c r="AC133" s="17">
        <v>0</v>
      </c>
      <c r="AD133" s="17">
        <v>0</v>
      </c>
      <c r="AE133" s="17">
        <v>0</v>
      </c>
      <c r="AF133" s="17">
        <v>-1180.49</v>
      </c>
      <c r="AG133" s="17">
        <v>-2525.58</v>
      </c>
      <c r="AH133" s="17">
        <v>-4149.1099999999997</v>
      </c>
      <c r="AI133" s="17">
        <v>-2431.67</v>
      </c>
      <c r="AJ133" s="17">
        <v>-2944.92</v>
      </c>
      <c r="AK133" s="17">
        <v>-3510.13</v>
      </c>
      <c r="AL133" s="17">
        <v>-237.98</v>
      </c>
      <c r="AM133" s="17">
        <v>0</v>
      </c>
      <c r="AN133" s="17">
        <v>0</v>
      </c>
      <c r="AO133" s="20">
        <v>0</v>
      </c>
      <c r="AP133" s="20">
        <v>0</v>
      </c>
      <c r="AQ133" s="20">
        <v>0</v>
      </c>
      <c r="AR133" s="20">
        <v>-7068.2</v>
      </c>
      <c r="AS133" s="20">
        <v>-15258.619999999999</v>
      </c>
      <c r="AT133" s="20">
        <v>-25304.640000000003</v>
      </c>
      <c r="AU133" s="20">
        <v>-14967.88</v>
      </c>
      <c r="AV133" s="20">
        <v>-18303.29</v>
      </c>
      <c r="AW133" s="20">
        <v>-22031.010000000002</v>
      </c>
      <c r="AX133" s="20">
        <v>-1508.08</v>
      </c>
      <c r="AY133" s="20">
        <v>0</v>
      </c>
      <c r="AZ133" s="20">
        <v>0</v>
      </c>
      <c r="BA133" s="17">
        <f t="shared" ref="BA133:BA140" si="15">SUM(E133:P133)</f>
        <v>-83296.98000000001</v>
      </c>
      <c r="BB133" s="17">
        <f t="shared" ref="BB133:BB140" si="16">SUM(Q133:AB133)</f>
        <v>-4164.8599999999997</v>
      </c>
      <c r="BC133" s="17">
        <f t="shared" si="10"/>
        <v>-16979.879999999997</v>
      </c>
      <c r="BD133" s="17">
        <f t="shared" si="11"/>
        <v>-104441.72000000002</v>
      </c>
    </row>
    <row r="134" spans="1:56" x14ac:dyDescent="0.25">
      <c r="A134" t="str">
        <f t="shared" si="14"/>
        <v>TCN.TC01</v>
      </c>
      <c r="B134" s="1" t="s">
        <v>33</v>
      </c>
      <c r="C134" s="1" t="s">
        <v>211</v>
      </c>
      <c r="D134" s="1" t="s">
        <v>211</v>
      </c>
      <c r="E134" s="17">
        <v>-85229.609999999986</v>
      </c>
      <c r="F134" s="17">
        <v>-37885.960000000006</v>
      </c>
      <c r="G134" s="17">
        <v>-165578.70000000001</v>
      </c>
      <c r="H134" s="17">
        <v>-226624.24000000002</v>
      </c>
      <c r="I134" s="17">
        <v>-227141.32</v>
      </c>
      <c r="J134" s="17">
        <v>-155959.69999999998</v>
      </c>
      <c r="K134" s="17">
        <v>-87788.66</v>
      </c>
      <c r="L134" s="17">
        <v>-83835.39</v>
      </c>
      <c r="M134" s="17">
        <v>-13454.370000000003</v>
      </c>
      <c r="N134" s="17">
        <v>-87019.71</v>
      </c>
      <c r="O134" s="17">
        <v>-33138.720000000001</v>
      </c>
      <c r="P134" s="17">
        <v>-73146.400000000009</v>
      </c>
      <c r="Q134" s="20">
        <v>-4261.4799999999996</v>
      </c>
      <c r="R134" s="20">
        <v>-1894.3</v>
      </c>
      <c r="S134" s="20">
        <v>-8278.94</v>
      </c>
      <c r="T134" s="20">
        <v>-11331.21</v>
      </c>
      <c r="U134" s="20">
        <v>-11357.07</v>
      </c>
      <c r="V134" s="20">
        <v>-7797.99</v>
      </c>
      <c r="W134" s="20">
        <v>-4389.43</v>
      </c>
      <c r="X134" s="20">
        <v>-4191.7700000000004</v>
      </c>
      <c r="Y134" s="20">
        <v>-672.72</v>
      </c>
      <c r="Z134" s="20">
        <v>-4350.99</v>
      </c>
      <c r="AA134" s="20">
        <v>-1656.94</v>
      </c>
      <c r="AB134" s="20">
        <v>-3657.32</v>
      </c>
      <c r="AC134" s="17">
        <v>-18521.009999999998</v>
      </c>
      <c r="AD134" s="17">
        <v>-8144.4</v>
      </c>
      <c r="AE134" s="17">
        <v>-35245.410000000003</v>
      </c>
      <c r="AF134" s="17">
        <v>-47710.37</v>
      </c>
      <c r="AG134" s="17">
        <v>-47305.83</v>
      </c>
      <c r="AH134" s="17">
        <v>-32116.85</v>
      </c>
      <c r="AI134" s="17">
        <v>-17879.93</v>
      </c>
      <c r="AJ134" s="17">
        <v>-16878.96</v>
      </c>
      <c r="AK134" s="17">
        <v>-2677.41</v>
      </c>
      <c r="AL134" s="17">
        <v>-17120.14</v>
      </c>
      <c r="AM134" s="17">
        <v>-6442.27</v>
      </c>
      <c r="AN134" s="17">
        <v>-14054.55</v>
      </c>
      <c r="AO134" s="20">
        <v>-108012.09999999998</v>
      </c>
      <c r="AP134" s="20">
        <v>-47924.660000000011</v>
      </c>
      <c r="AQ134" s="20">
        <v>-209103.05000000002</v>
      </c>
      <c r="AR134" s="20">
        <v>-285665.82</v>
      </c>
      <c r="AS134" s="20">
        <v>-285804.22000000003</v>
      </c>
      <c r="AT134" s="20">
        <v>-195874.53999999998</v>
      </c>
      <c r="AU134" s="20">
        <v>-110058.01999999999</v>
      </c>
      <c r="AV134" s="20">
        <v>-104906.12</v>
      </c>
      <c r="AW134" s="20">
        <v>-16804.5</v>
      </c>
      <c r="AX134" s="20">
        <v>-108490.84000000001</v>
      </c>
      <c r="AY134" s="20">
        <v>-41237.930000000008</v>
      </c>
      <c r="AZ134" s="20">
        <v>-90858.270000000019</v>
      </c>
      <c r="BA134" s="17">
        <f t="shared" si="15"/>
        <v>-1276802.78</v>
      </c>
      <c r="BB134" s="17">
        <f t="shared" si="16"/>
        <v>-63840.160000000003</v>
      </c>
      <c r="BC134" s="17">
        <f t="shared" ref="BC134:BC141" si="17">SUM(AC134:AN134)</f>
        <v>-264097.13</v>
      </c>
      <c r="BD134" s="17">
        <f t="shared" ref="BD134:BD141" si="18">SUM(AO134:AZ134)</f>
        <v>-1604740.0700000003</v>
      </c>
    </row>
    <row r="135" spans="1:56" x14ac:dyDescent="0.25">
      <c r="A135" t="str">
        <f t="shared" si="14"/>
        <v>TCN.TC02</v>
      </c>
      <c r="B135" s="1" t="s">
        <v>33</v>
      </c>
      <c r="C135" s="1" t="s">
        <v>212</v>
      </c>
      <c r="D135" s="1" t="s">
        <v>212</v>
      </c>
      <c r="E135" s="17">
        <v>5777.5000000000018</v>
      </c>
      <c r="F135" s="17">
        <v>3524.4299999999994</v>
      </c>
      <c r="G135" s="17">
        <v>14235.08</v>
      </c>
      <c r="H135" s="17">
        <v>13377.799999999997</v>
      </c>
      <c r="I135" s="17">
        <v>10311.220000000001</v>
      </c>
      <c r="J135" s="17">
        <v>8560.1700000000055</v>
      </c>
      <c r="K135" s="17">
        <v>4343.1899999999987</v>
      </c>
      <c r="L135" s="17">
        <v>6970.9000000000015</v>
      </c>
      <c r="M135" s="17">
        <v>6455.84</v>
      </c>
      <c r="N135" s="17">
        <v>12707.71</v>
      </c>
      <c r="O135" s="17">
        <v>5030.6099999999997</v>
      </c>
      <c r="P135" s="17">
        <v>7442.6699999999983</v>
      </c>
      <c r="Q135" s="20">
        <v>288.88</v>
      </c>
      <c r="R135" s="20">
        <v>176.22</v>
      </c>
      <c r="S135" s="20">
        <v>711.75</v>
      </c>
      <c r="T135" s="20">
        <v>668.89</v>
      </c>
      <c r="U135" s="20">
        <v>515.55999999999995</v>
      </c>
      <c r="V135" s="20">
        <v>428.01</v>
      </c>
      <c r="W135" s="20">
        <v>217.16</v>
      </c>
      <c r="X135" s="20">
        <v>348.55</v>
      </c>
      <c r="Y135" s="20">
        <v>322.79000000000002</v>
      </c>
      <c r="Z135" s="20">
        <v>635.39</v>
      </c>
      <c r="AA135" s="20">
        <v>251.53</v>
      </c>
      <c r="AB135" s="20">
        <v>372.13</v>
      </c>
      <c r="AC135" s="17">
        <v>1255.49</v>
      </c>
      <c r="AD135" s="17">
        <v>757.65</v>
      </c>
      <c r="AE135" s="17">
        <v>3030.11</v>
      </c>
      <c r="AF135" s="17">
        <v>2816.38</v>
      </c>
      <c r="AG135" s="17">
        <v>2147.48</v>
      </c>
      <c r="AH135" s="17">
        <v>1762.8</v>
      </c>
      <c r="AI135" s="17">
        <v>884.58</v>
      </c>
      <c r="AJ135" s="17">
        <v>1403.48</v>
      </c>
      <c r="AK135" s="17">
        <v>1284.71</v>
      </c>
      <c r="AL135" s="17">
        <v>2500.1</v>
      </c>
      <c r="AM135" s="17">
        <v>977.97</v>
      </c>
      <c r="AN135" s="17">
        <v>1430.06</v>
      </c>
      <c r="AO135" s="20">
        <v>7321.8700000000017</v>
      </c>
      <c r="AP135" s="20">
        <v>4458.2999999999993</v>
      </c>
      <c r="AQ135" s="20">
        <v>17976.939999999999</v>
      </c>
      <c r="AR135" s="20">
        <v>16863.069999999996</v>
      </c>
      <c r="AS135" s="20">
        <v>12974.26</v>
      </c>
      <c r="AT135" s="20">
        <v>10750.980000000005</v>
      </c>
      <c r="AU135" s="20">
        <v>5444.9299999999985</v>
      </c>
      <c r="AV135" s="20">
        <v>8722.9300000000021</v>
      </c>
      <c r="AW135" s="20">
        <v>8063.34</v>
      </c>
      <c r="AX135" s="20">
        <v>15843.199999999999</v>
      </c>
      <c r="AY135" s="20">
        <v>6260.11</v>
      </c>
      <c r="AZ135" s="20">
        <v>9244.8599999999988</v>
      </c>
      <c r="BA135" s="17">
        <f t="shared" si="15"/>
        <v>98737.12</v>
      </c>
      <c r="BB135" s="17">
        <f t="shared" si="16"/>
        <v>4936.8599999999997</v>
      </c>
      <c r="BC135" s="17">
        <f t="shared" si="17"/>
        <v>20250.810000000001</v>
      </c>
      <c r="BD135" s="17">
        <f t="shared" si="18"/>
        <v>123924.79</v>
      </c>
    </row>
    <row r="136" spans="1:56" x14ac:dyDescent="0.25">
      <c r="A136" t="str">
        <f t="shared" si="14"/>
        <v>TEN.BCHIMP</v>
      </c>
      <c r="B136" s="1" t="s">
        <v>213</v>
      </c>
      <c r="C136" s="1" t="s">
        <v>214</v>
      </c>
      <c r="D136" s="1" t="s">
        <v>21</v>
      </c>
      <c r="E136" s="17">
        <v>-67.5</v>
      </c>
      <c r="F136" s="17">
        <v>-208.12</v>
      </c>
      <c r="G136" s="17">
        <v>-2701.6600000000003</v>
      </c>
      <c r="H136" s="17">
        <v>-70.63</v>
      </c>
      <c r="I136" s="17">
        <v>0</v>
      </c>
      <c r="J136" s="17">
        <v>-703.15000000000009</v>
      </c>
      <c r="K136" s="17">
        <v>0</v>
      </c>
      <c r="L136" s="17">
        <v>-144.41999999999999</v>
      </c>
      <c r="M136" s="17">
        <v>-5.14</v>
      </c>
      <c r="N136" s="17">
        <v>-259.73</v>
      </c>
      <c r="O136" s="17">
        <v>0</v>
      </c>
      <c r="P136" s="17">
        <v>0</v>
      </c>
      <c r="Q136" s="20">
        <v>-3.38</v>
      </c>
      <c r="R136" s="20">
        <v>-10.41</v>
      </c>
      <c r="S136" s="20">
        <v>-135.08000000000001</v>
      </c>
      <c r="T136" s="20">
        <v>-3.53</v>
      </c>
      <c r="U136" s="20">
        <v>0</v>
      </c>
      <c r="V136" s="20">
        <v>-35.159999999999997</v>
      </c>
      <c r="W136" s="20">
        <v>0</v>
      </c>
      <c r="X136" s="20">
        <v>-7.22</v>
      </c>
      <c r="Y136" s="20">
        <v>-0.26</v>
      </c>
      <c r="Z136" s="20">
        <v>-12.99</v>
      </c>
      <c r="AA136" s="20">
        <v>0</v>
      </c>
      <c r="AB136" s="20">
        <v>0</v>
      </c>
      <c r="AC136" s="17">
        <v>-14.67</v>
      </c>
      <c r="AD136" s="17">
        <v>-44.74</v>
      </c>
      <c r="AE136" s="17">
        <v>-575.08000000000004</v>
      </c>
      <c r="AF136" s="17">
        <v>-14.87</v>
      </c>
      <c r="AG136" s="17">
        <v>0</v>
      </c>
      <c r="AH136" s="17">
        <v>-144.80000000000001</v>
      </c>
      <c r="AI136" s="17">
        <v>0</v>
      </c>
      <c r="AJ136" s="17">
        <v>-29.08</v>
      </c>
      <c r="AK136" s="17">
        <v>-1.02</v>
      </c>
      <c r="AL136" s="17">
        <v>-51.1</v>
      </c>
      <c r="AM136" s="17">
        <v>0</v>
      </c>
      <c r="AN136" s="17">
        <v>0</v>
      </c>
      <c r="AO136" s="20">
        <v>-85.55</v>
      </c>
      <c r="AP136" s="20">
        <v>-263.27</v>
      </c>
      <c r="AQ136" s="20">
        <v>-3411.82</v>
      </c>
      <c r="AR136" s="20">
        <v>-89.03</v>
      </c>
      <c r="AS136" s="20">
        <v>0</v>
      </c>
      <c r="AT136" s="20">
        <v>-883.11000000000013</v>
      </c>
      <c r="AU136" s="20">
        <v>0</v>
      </c>
      <c r="AV136" s="20">
        <v>-180.71999999999997</v>
      </c>
      <c r="AW136" s="20">
        <v>-6.42</v>
      </c>
      <c r="AX136" s="20">
        <v>-323.82000000000005</v>
      </c>
      <c r="AY136" s="20">
        <v>0</v>
      </c>
      <c r="AZ136" s="20">
        <v>0</v>
      </c>
      <c r="BA136" s="17">
        <f t="shared" si="15"/>
        <v>-4160.3500000000004</v>
      </c>
      <c r="BB136" s="17">
        <f t="shared" si="16"/>
        <v>-208.03</v>
      </c>
      <c r="BC136" s="17">
        <f t="shared" si="17"/>
        <v>-875.36000000000013</v>
      </c>
      <c r="BD136" s="17">
        <f t="shared" si="18"/>
        <v>-5243.7400000000007</v>
      </c>
    </row>
    <row r="137" spans="1:56" x14ac:dyDescent="0.25">
      <c r="A137" t="str">
        <f t="shared" si="14"/>
        <v>TEN.BCHEXP</v>
      </c>
      <c r="B137" s="1" t="s">
        <v>213</v>
      </c>
      <c r="C137" s="1" t="s">
        <v>215</v>
      </c>
      <c r="D137" s="1" t="s">
        <v>28</v>
      </c>
      <c r="E137" s="17">
        <v>3.8100000000000023</v>
      </c>
      <c r="F137" s="17">
        <v>0</v>
      </c>
      <c r="G137" s="17">
        <v>0</v>
      </c>
      <c r="H137" s="17">
        <v>0</v>
      </c>
      <c r="I137" s="17">
        <v>-2.4600000000000009</v>
      </c>
      <c r="J137" s="17">
        <v>0</v>
      </c>
      <c r="K137" s="17">
        <v>-17.200000000000003</v>
      </c>
      <c r="L137" s="17">
        <v>0</v>
      </c>
      <c r="M137" s="17">
        <v>0</v>
      </c>
      <c r="N137" s="17">
        <v>0</v>
      </c>
      <c r="O137" s="17">
        <v>48.59</v>
      </c>
      <c r="P137" s="17">
        <v>113.87999999999998</v>
      </c>
      <c r="Q137" s="20">
        <v>0.19</v>
      </c>
      <c r="R137" s="20">
        <v>0</v>
      </c>
      <c r="S137" s="20">
        <v>0</v>
      </c>
      <c r="T137" s="20">
        <v>0</v>
      </c>
      <c r="U137" s="20">
        <v>-0.12</v>
      </c>
      <c r="V137" s="20">
        <v>0</v>
      </c>
      <c r="W137" s="20">
        <v>-0.86</v>
      </c>
      <c r="X137" s="20">
        <v>0</v>
      </c>
      <c r="Y137" s="20">
        <v>0</v>
      </c>
      <c r="Z137" s="20">
        <v>0</v>
      </c>
      <c r="AA137" s="20">
        <v>2.4300000000000002</v>
      </c>
      <c r="AB137" s="20">
        <v>5.69</v>
      </c>
      <c r="AC137" s="17">
        <v>0.83</v>
      </c>
      <c r="AD137" s="17">
        <v>0</v>
      </c>
      <c r="AE137" s="17">
        <v>0</v>
      </c>
      <c r="AF137" s="17">
        <v>0</v>
      </c>
      <c r="AG137" s="17">
        <v>-0.51</v>
      </c>
      <c r="AH137" s="17">
        <v>0</v>
      </c>
      <c r="AI137" s="17">
        <v>-3.5</v>
      </c>
      <c r="AJ137" s="17">
        <v>0</v>
      </c>
      <c r="AK137" s="17">
        <v>0</v>
      </c>
      <c r="AL137" s="17">
        <v>0</v>
      </c>
      <c r="AM137" s="17">
        <v>9.4499999999999993</v>
      </c>
      <c r="AN137" s="17">
        <v>21.88</v>
      </c>
      <c r="AO137" s="20">
        <v>4.8300000000000027</v>
      </c>
      <c r="AP137" s="20">
        <v>0</v>
      </c>
      <c r="AQ137" s="20">
        <v>0</v>
      </c>
      <c r="AR137" s="20">
        <v>0</v>
      </c>
      <c r="AS137" s="20">
        <v>-3.0900000000000007</v>
      </c>
      <c r="AT137" s="20">
        <v>0</v>
      </c>
      <c r="AU137" s="20">
        <v>-21.560000000000002</v>
      </c>
      <c r="AV137" s="20">
        <v>0</v>
      </c>
      <c r="AW137" s="20">
        <v>0</v>
      </c>
      <c r="AX137" s="20">
        <v>0</v>
      </c>
      <c r="AY137" s="20">
        <v>60.47</v>
      </c>
      <c r="AZ137" s="20">
        <v>141.44999999999999</v>
      </c>
      <c r="BA137" s="17">
        <f t="shared" si="15"/>
        <v>146.61999999999998</v>
      </c>
      <c r="BB137" s="17">
        <f t="shared" si="16"/>
        <v>7.33</v>
      </c>
      <c r="BC137" s="17">
        <f t="shared" si="17"/>
        <v>28.15</v>
      </c>
      <c r="BD137" s="17">
        <f t="shared" si="18"/>
        <v>182.1</v>
      </c>
    </row>
    <row r="138" spans="1:56" x14ac:dyDescent="0.25">
      <c r="A138" t="str">
        <f t="shared" si="14"/>
        <v>TAU.THS</v>
      </c>
      <c r="B138" s="1" t="s">
        <v>31</v>
      </c>
      <c r="C138" s="1" t="s">
        <v>216</v>
      </c>
      <c r="D138" s="1" t="s">
        <v>216</v>
      </c>
      <c r="E138" s="17">
        <v>-1443.1499999999999</v>
      </c>
      <c r="F138" s="17">
        <v>-453.8</v>
      </c>
      <c r="G138" s="17">
        <v>-848.93000000000006</v>
      </c>
      <c r="H138" s="17">
        <v>0</v>
      </c>
      <c r="I138" s="17">
        <v>0</v>
      </c>
      <c r="J138" s="17">
        <v>-3.53</v>
      </c>
      <c r="K138" s="17">
        <v>0</v>
      </c>
      <c r="L138" s="17">
        <v>-2540.1</v>
      </c>
      <c r="M138" s="17">
        <v>-6268.2799999999988</v>
      </c>
      <c r="N138" s="17">
        <v>-1320.95</v>
      </c>
      <c r="O138" s="17">
        <v>-634.53</v>
      </c>
      <c r="P138" s="17">
        <v>-1299.0700000000002</v>
      </c>
      <c r="Q138" s="20">
        <v>-72.16</v>
      </c>
      <c r="R138" s="20">
        <v>-22.69</v>
      </c>
      <c r="S138" s="20">
        <v>-42.45</v>
      </c>
      <c r="T138" s="20">
        <v>0</v>
      </c>
      <c r="U138" s="20">
        <v>0</v>
      </c>
      <c r="V138" s="20">
        <v>-0.18</v>
      </c>
      <c r="W138" s="20">
        <v>0</v>
      </c>
      <c r="X138" s="20">
        <v>-127.01</v>
      </c>
      <c r="Y138" s="20">
        <v>-313.41000000000003</v>
      </c>
      <c r="Z138" s="20">
        <v>-66.05</v>
      </c>
      <c r="AA138" s="20">
        <v>-31.73</v>
      </c>
      <c r="AB138" s="20">
        <v>-64.95</v>
      </c>
      <c r="AC138" s="17">
        <v>-313.61</v>
      </c>
      <c r="AD138" s="17">
        <v>-97.55</v>
      </c>
      <c r="AE138" s="17">
        <v>-180.7</v>
      </c>
      <c r="AF138" s="17">
        <v>0</v>
      </c>
      <c r="AG138" s="17">
        <v>0</v>
      </c>
      <c r="AH138" s="17">
        <v>-0.73</v>
      </c>
      <c r="AI138" s="17">
        <v>0</v>
      </c>
      <c r="AJ138" s="17">
        <v>-511.41</v>
      </c>
      <c r="AK138" s="17">
        <v>-1247.3800000000001</v>
      </c>
      <c r="AL138" s="17">
        <v>-259.88</v>
      </c>
      <c r="AM138" s="17">
        <v>-123.35</v>
      </c>
      <c r="AN138" s="17">
        <v>-249.61</v>
      </c>
      <c r="AO138" s="20">
        <v>-1828.92</v>
      </c>
      <c r="AP138" s="20">
        <v>-574.04</v>
      </c>
      <c r="AQ138" s="20">
        <v>-1072.0800000000002</v>
      </c>
      <c r="AR138" s="20">
        <v>0</v>
      </c>
      <c r="AS138" s="20">
        <v>0</v>
      </c>
      <c r="AT138" s="20">
        <v>-4.4399999999999995</v>
      </c>
      <c r="AU138" s="20">
        <v>0</v>
      </c>
      <c r="AV138" s="20">
        <v>-3178.52</v>
      </c>
      <c r="AW138" s="20">
        <v>-7829.0699999999988</v>
      </c>
      <c r="AX138" s="20">
        <v>-1646.88</v>
      </c>
      <c r="AY138" s="20">
        <v>-789.61</v>
      </c>
      <c r="AZ138" s="20">
        <v>-1613.63</v>
      </c>
      <c r="BA138" s="17">
        <f t="shared" si="15"/>
        <v>-14812.34</v>
      </c>
      <c r="BB138" s="17">
        <f t="shared" si="16"/>
        <v>-740.63000000000011</v>
      </c>
      <c r="BC138" s="17">
        <f t="shared" si="17"/>
        <v>-2984.2200000000003</v>
      </c>
      <c r="BD138" s="17">
        <f t="shared" si="18"/>
        <v>-18537.190000000002</v>
      </c>
    </row>
    <row r="139" spans="1:56" x14ac:dyDescent="0.25">
      <c r="A139" t="str">
        <f t="shared" si="14"/>
        <v>CUPC.VVW1</v>
      </c>
      <c r="B139" s="1" t="s">
        <v>157</v>
      </c>
      <c r="C139" s="1" t="s">
        <v>219</v>
      </c>
      <c r="D139" s="1" t="s">
        <v>219</v>
      </c>
      <c r="E139" s="17">
        <v>-457.98999999999995</v>
      </c>
      <c r="F139" s="17">
        <v>-19.39</v>
      </c>
      <c r="G139" s="17">
        <v>-8787.4700000000012</v>
      </c>
      <c r="H139" s="17">
        <v>-12384.05</v>
      </c>
      <c r="I139" s="17">
        <v>-5555.73</v>
      </c>
      <c r="J139" s="17">
        <v>-3420</v>
      </c>
      <c r="K139" s="17">
        <v>-2545.0299999999997</v>
      </c>
      <c r="L139" s="17">
        <v>-1629.1599999999996</v>
      </c>
      <c r="M139" s="17">
        <v>-5434.17</v>
      </c>
      <c r="N139" s="17">
        <v>-432.58000000000015</v>
      </c>
      <c r="O139" s="17">
        <v>-9.4899999999999949</v>
      </c>
      <c r="P139" s="17">
        <v>-174.37000000000023</v>
      </c>
      <c r="Q139" s="20">
        <v>-22.9</v>
      </c>
      <c r="R139" s="20">
        <v>-0.97</v>
      </c>
      <c r="S139" s="20">
        <v>-439.37</v>
      </c>
      <c r="T139" s="20">
        <v>-619.20000000000005</v>
      </c>
      <c r="U139" s="20">
        <v>-277.79000000000002</v>
      </c>
      <c r="V139" s="20">
        <v>-171</v>
      </c>
      <c r="W139" s="20">
        <v>-127.25</v>
      </c>
      <c r="X139" s="20">
        <v>-81.459999999999994</v>
      </c>
      <c r="Y139" s="20">
        <v>-271.70999999999998</v>
      </c>
      <c r="Z139" s="20">
        <v>-21.63</v>
      </c>
      <c r="AA139" s="20">
        <v>-0.47</v>
      </c>
      <c r="AB139" s="20">
        <v>-8.7200000000000006</v>
      </c>
      <c r="AC139" s="17">
        <v>-99.52</v>
      </c>
      <c r="AD139" s="17">
        <v>-4.17</v>
      </c>
      <c r="AE139" s="17">
        <v>-1870.52</v>
      </c>
      <c r="AF139" s="17">
        <v>-2607.17</v>
      </c>
      <c r="AG139" s="17">
        <v>-1157.07</v>
      </c>
      <c r="AH139" s="17">
        <v>-704.28</v>
      </c>
      <c r="AI139" s="17">
        <v>-518.35</v>
      </c>
      <c r="AJ139" s="17">
        <v>-328.01</v>
      </c>
      <c r="AK139" s="17">
        <v>-1081.3900000000001</v>
      </c>
      <c r="AL139" s="17">
        <v>-85.11</v>
      </c>
      <c r="AM139" s="17">
        <v>-1.84</v>
      </c>
      <c r="AN139" s="17">
        <v>-33.5</v>
      </c>
      <c r="AO139" s="20">
        <v>-580.41</v>
      </c>
      <c r="AP139" s="20">
        <v>-24.53</v>
      </c>
      <c r="AQ139" s="20">
        <v>-11097.360000000002</v>
      </c>
      <c r="AR139" s="20">
        <v>-15610.42</v>
      </c>
      <c r="AS139" s="20">
        <v>-6990.5899999999992</v>
      </c>
      <c r="AT139" s="20">
        <v>-4295.28</v>
      </c>
      <c r="AU139" s="20">
        <v>-3190.6299999999997</v>
      </c>
      <c r="AV139" s="20">
        <v>-2038.6299999999997</v>
      </c>
      <c r="AW139" s="20">
        <v>-6787.27</v>
      </c>
      <c r="AX139" s="20">
        <v>-539.32000000000016</v>
      </c>
      <c r="AY139" s="20">
        <v>-11.799999999999995</v>
      </c>
      <c r="AZ139" s="20">
        <v>-216.59000000000023</v>
      </c>
      <c r="BA139" s="17">
        <f t="shared" si="15"/>
        <v>-40849.43</v>
      </c>
      <c r="BB139" s="17">
        <f t="shared" si="16"/>
        <v>-2042.4700000000003</v>
      </c>
      <c r="BC139" s="17">
        <f t="shared" si="17"/>
        <v>-8490.93</v>
      </c>
      <c r="BD139" s="17">
        <f t="shared" si="18"/>
        <v>-51382.83</v>
      </c>
    </row>
    <row r="140" spans="1:56" x14ac:dyDescent="0.25">
      <c r="A140" t="str">
        <f t="shared" si="14"/>
        <v>CUPC.VVW2</v>
      </c>
      <c r="B140" s="1" t="s">
        <v>157</v>
      </c>
      <c r="C140" s="1" t="s">
        <v>220</v>
      </c>
      <c r="D140" s="1" t="s">
        <v>220</v>
      </c>
      <c r="E140" s="17">
        <v>1003.42</v>
      </c>
      <c r="F140" s="17">
        <v>5.57</v>
      </c>
      <c r="G140" s="17">
        <v>11430.769999999999</v>
      </c>
      <c r="H140" s="17">
        <v>4851.32</v>
      </c>
      <c r="I140" s="17">
        <v>6390.9699999999993</v>
      </c>
      <c r="J140" s="17">
        <v>4013.1900000000005</v>
      </c>
      <c r="K140" s="17">
        <v>2304.17</v>
      </c>
      <c r="L140" s="17">
        <v>1451.9699999999998</v>
      </c>
      <c r="M140" s="17">
        <v>4743.0300000000007</v>
      </c>
      <c r="N140" s="17">
        <v>3137.65</v>
      </c>
      <c r="O140" s="17">
        <v>16.63</v>
      </c>
      <c r="P140" s="17">
        <v>1998.48</v>
      </c>
      <c r="Q140" s="20">
        <v>50.17</v>
      </c>
      <c r="R140" s="20">
        <v>0.28000000000000003</v>
      </c>
      <c r="S140" s="20">
        <v>571.54</v>
      </c>
      <c r="T140" s="20">
        <v>242.57</v>
      </c>
      <c r="U140" s="20">
        <v>319.55</v>
      </c>
      <c r="V140" s="20">
        <v>200.66</v>
      </c>
      <c r="W140" s="20">
        <v>115.21</v>
      </c>
      <c r="X140" s="20">
        <v>72.599999999999994</v>
      </c>
      <c r="Y140" s="20">
        <v>237.15</v>
      </c>
      <c r="Z140" s="20">
        <v>156.88</v>
      </c>
      <c r="AA140" s="20">
        <v>0.83</v>
      </c>
      <c r="AB140" s="20">
        <v>99.92</v>
      </c>
      <c r="AC140" s="17">
        <v>218.05</v>
      </c>
      <c r="AD140" s="17">
        <v>1.2</v>
      </c>
      <c r="AE140" s="17">
        <v>2433.1799999999998</v>
      </c>
      <c r="AF140" s="17">
        <v>1021.33</v>
      </c>
      <c r="AG140" s="17">
        <v>1331.02</v>
      </c>
      <c r="AH140" s="17">
        <v>826.44</v>
      </c>
      <c r="AI140" s="17">
        <v>469.29</v>
      </c>
      <c r="AJ140" s="17">
        <v>292.33</v>
      </c>
      <c r="AK140" s="17">
        <v>943.86</v>
      </c>
      <c r="AL140" s="17">
        <v>617.29999999999995</v>
      </c>
      <c r="AM140" s="17">
        <v>3.23</v>
      </c>
      <c r="AN140" s="17">
        <v>383.99</v>
      </c>
      <c r="AO140" s="20">
        <v>1271.6399999999999</v>
      </c>
      <c r="AP140" s="20">
        <v>7.0500000000000007</v>
      </c>
      <c r="AQ140" s="20">
        <v>14435.489999999998</v>
      </c>
      <c r="AR140" s="20">
        <v>6115.2199999999993</v>
      </c>
      <c r="AS140" s="20">
        <v>8041.5399999999991</v>
      </c>
      <c r="AT140" s="20">
        <v>5040.2900000000009</v>
      </c>
      <c r="AU140" s="20">
        <v>2888.67</v>
      </c>
      <c r="AV140" s="20">
        <v>1816.8999999999996</v>
      </c>
      <c r="AW140" s="20">
        <v>5924.04</v>
      </c>
      <c r="AX140" s="20">
        <v>3911.83</v>
      </c>
      <c r="AY140" s="20">
        <v>20.689999999999998</v>
      </c>
      <c r="AZ140" s="20">
        <v>2482.3900000000003</v>
      </c>
      <c r="BA140" s="17">
        <f t="shared" si="15"/>
        <v>41347.17</v>
      </c>
      <c r="BB140" s="17">
        <f t="shared" si="16"/>
        <v>2067.36</v>
      </c>
      <c r="BC140" s="17">
        <f t="shared" si="17"/>
        <v>8541.2199999999993</v>
      </c>
      <c r="BD140" s="17">
        <f t="shared" si="18"/>
        <v>51955.75</v>
      </c>
    </row>
    <row r="141" spans="1:56" x14ac:dyDescent="0.25">
      <c r="A141" t="str">
        <f t="shared" ref="A141" si="19">B141&amp;"."&amp;IF(D141="CES1/CES2",C141,IF(C141="CRE1/CRE2",C141,D141))</f>
        <v>WEYR.WEY1</v>
      </c>
      <c r="B141" s="1" t="s">
        <v>223</v>
      </c>
      <c r="C141" s="1" t="s">
        <v>222</v>
      </c>
      <c r="D141" s="1" t="s">
        <v>222</v>
      </c>
      <c r="E141" s="17">
        <v>-1783.8199999999997</v>
      </c>
      <c r="F141" s="17">
        <v>-1556.2299999999998</v>
      </c>
      <c r="G141" s="17">
        <v>-3315.1100000000006</v>
      </c>
      <c r="H141" s="17">
        <v>-1027.45</v>
      </c>
      <c r="I141" s="17">
        <v>-10038.890000000001</v>
      </c>
      <c r="J141" s="17">
        <v>-2902.5500000000006</v>
      </c>
      <c r="K141" s="17">
        <v>-1656.9199999999998</v>
      </c>
      <c r="L141" s="17">
        <v>-6003.06</v>
      </c>
      <c r="M141" s="17">
        <v>-10938.86</v>
      </c>
      <c r="N141" s="17">
        <v>-4154.1099999999997</v>
      </c>
      <c r="O141" s="17">
        <v>-1187.6399999999999</v>
      </c>
      <c r="P141" s="17">
        <v>-1923.36</v>
      </c>
      <c r="Q141" s="20">
        <v>-89.19</v>
      </c>
      <c r="R141" s="20">
        <v>-77.81</v>
      </c>
      <c r="S141" s="20">
        <v>-165.76</v>
      </c>
      <c r="T141" s="20">
        <v>-51.37</v>
      </c>
      <c r="U141" s="20">
        <v>-501.94</v>
      </c>
      <c r="V141" s="20">
        <v>-145.13</v>
      </c>
      <c r="W141" s="20">
        <v>-82.85</v>
      </c>
      <c r="X141" s="20">
        <v>-300.14999999999998</v>
      </c>
      <c r="Y141" s="20">
        <v>-546.94000000000005</v>
      </c>
      <c r="Z141" s="20">
        <v>-207.71</v>
      </c>
      <c r="AA141" s="20">
        <v>-59.38</v>
      </c>
      <c r="AB141" s="20">
        <v>-96.17</v>
      </c>
      <c r="AC141" s="17">
        <v>-387.64</v>
      </c>
      <c r="AD141" s="17">
        <v>-334.55</v>
      </c>
      <c r="AE141" s="17">
        <v>-705.66</v>
      </c>
      <c r="AF141" s="17">
        <v>-216.31</v>
      </c>
      <c r="AG141" s="17">
        <v>-2090.7600000000002</v>
      </c>
      <c r="AH141" s="17">
        <v>-597.72</v>
      </c>
      <c r="AI141" s="17">
        <v>-337.47</v>
      </c>
      <c r="AJ141" s="17">
        <v>-1208.6199999999999</v>
      </c>
      <c r="AK141" s="17">
        <v>-2176.8200000000002</v>
      </c>
      <c r="AL141" s="17">
        <v>-817.27</v>
      </c>
      <c r="AM141" s="17">
        <v>-230.88</v>
      </c>
      <c r="AN141" s="17">
        <v>-369.56</v>
      </c>
      <c r="AO141" s="20">
        <v>-2260.6499999999996</v>
      </c>
      <c r="AP141" s="20">
        <v>-1968.5899999999997</v>
      </c>
      <c r="AQ141" s="20">
        <v>-4186.5300000000007</v>
      </c>
      <c r="AR141" s="20">
        <v>-1295.1299999999999</v>
      </c>
      <c r="AS141" s="20">
        <v>-12631.590000000002</v>
      </c>
      <c r="AT141" s="20">
        <v>-3645.4000000000005</v>
      </c>
      <c r="AU141" s="20">
        <v>-2077.2399999999998</v>
      </c>
      <c r="AV141" s="20">
        <v>-7511.83</v>
      </c>
      <c r="AW141" s="20">
        <v>-13662.62</v>
      </c>
      <c r="AX141" s="20">
        <v>-5179.09</v>
      </c>
      <c r="AY141" s="20">
        <v>-1477.9</v>
      </c>
      <c r="AZ141" s="20">
        <v>-2389.09</v>
      </c>
      <c r="BA141" s="17">
        <f t="shared" ref="BA141" si="20">SUM(E141:P141)</f>
        <v>-46488</v>
      </c>
      <c r="BB141" s="17">
        <f t="shared" ref="BB141" si="21">SUM(Q141:AB141)</f>
        <v>-2324.4</v>
      </c>
      <c r="BC141" s="17">
        <f t="shared" si="17"/>
        <v>-9473.26</v>
      </c>
      <c r="BD141" s="17">
        <f t="shared" si="18"/>
        <v>-58285.660000000018</v>
      </c>
    </row>
    <row r="143" spans="1:56" x14ac:dyDescent="0.25">
      <c r="A143" t="s">
        <v>657</v>
      </c>
    </row>
    <row r="144" spans="1:56" x14ac:dyDescent="0.25">
      <c r="A144" t="s">
        <v>663</v>
      </c>
    </row>
    <row r="145" spans="1:1" x14ac:dyDescent="0.25">
      <c r="A145" t="s">
        <v>658</v>
      </c>
    </row>
    <row r="146" spans="1:1" x14ac:dyDescent="0.25">
      <c r="A146" t="s">
        <v>659</v>
      </c>
    </row>
    <row r="147" spans="1:1" x14ac:dyDescent="0.25">
      <c r="A147" t="s">
        <v>660</v>
      </c>
    </row>
    <row r="148" spans="1:1" x14ac:dyDescent="0.25">
      <c r="A148" t="s">
        <v>661</v>
      </c>
    </row>
    <row r="149" spans="1:1" x14ac:dyDescent="0.25">
      <c r="A149" t="s">
        <v>662</v>
      </c>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38"/>
  <sheetViews>
    <sheetView showZeros="0" workbookViewId="0">
      <pane xSplit="4" ySplit="4" topLeftCell="E5" activePane="bottomRight" state="frozen"/>
      <selection activeCell="AZ166" sqref="AZ166"/>
      <selection pane="topRight" activeCell="AZ166" sqref="AZ166"/>
      <selection pane="bottomLeft" activeCell="AZ166" sqref="AZ166"/>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52" width="12.7109375" style="16"/>
    <col min="53" max="56" width="14.7109375" style="17" customWidth="1"/>
  </cols>
  <sheetData>
    <row r="1" spans="1:56" x14ac:dyDescent="0.25">
      <c r="A1" s="5" t="s">
        <v>694</v>
      </c>
    </row>
    <row r="2" spans="1:56" x14ac:dyDescent="0.25">
      <c r="A2" s="2" t="s">
        <v>695</v>
      </c>
      <c r="B2" s="5"/>
      <c r="E2" s="18" t="s">
        <v>649</v>
      </c>
      <c r="F2" s="18"/>
      <c r="G2" s="18"/>
      <c r="H2" s="18"/>
      <c r="I2" s="18"/>
      <c r="J2" s="18"/>
      <c r="K2" s="18"/>
      <c r="L2" s="18"/>
      <c r="M2" s="18"/>
      <c r="N2" s="18"/>
      <c r="O2" s="18"/>
      <c r="P2" s="11" t="s">
        <v>664</v>
      </c>
      <c r="Q2" s="19" t="s">
        <v>665</v>
      </c>
      <c r="R2" s="19"/>
      <c r="S2" s="19"/>
      <c r="T2" s="19"/>
      <c r="U2" s="19"/>
      <c r="V2" s="19"/>
      <c r="W2" s="19"/>
      <c r="X2" s="19"/>
      <c r="Y2" s="19"/>
      <c r="Z2" s="19"/>
      <c r="AA2" s="19"/>
      <c r="AB2" s="12" t="s">
        <v>666</v>
      </c>
      <c r="AC2" s="18" t="s">
        <v>651</v>
      </c>
      <c r="AD2" s="18"/>
      <c r="AE2" s="18"/>
      <c r="AF2" s="18"/>
      <c r="AG2" s="18"/>
      <c r="AH2" s="18"/>
      <c r="AI2" s="18"/>
      <c r="AJ2" s="18"/>
      <c r="AK2" s="18"/>
      <c r="AL2" s="18"/>
      <c r="AM2" s="18"/>
      <c r="AN2" s="11" t="s">
        <v>670</v>
      </c>
      <c r="AO2" s="19" t="s">
        <v>225</v>
      </c>
      <c r="AP2" s="20"/>
      <c r="AQ2" s="20"/>
      <c r="AR2" s="20"/>
      <c r="AS2" s="20"/>
      <c r="AT2" s="20"/>
      <c r="AU2" s="20"/>
      <c r="AV2" s="20"/>
      <c r="AW2" s="20"/>
      <c r="AX2" s="20"/>
      <c r="AY2" s="20"/>
      <c r="AZ2" s="12" t="s">
        <v>671</v>
      </c>
      <c r="BA2" s="21" t="s">
        <v>693</v>
      </c>
      <c r="BB2" s="21" t="s">
        <v>693</v>
      </c>
      <c r="BC2" s="21" t="s">
        <v>693</v>
      </c>
      <c r="BD2" s="21" t="s">
        <v>693</v>
      </c>
    </row>
    <row r="3" spans="1:56" x14ac:dyDescent="0.25">
      <c r="E3" s="22" t="s">
        <v>650</v>
      </c>
      <c r="F3" s="23"/>
      <c r="G3" s="23"/>
      <c r="H3" s="23"/>
      <c r="I3" s="23"/>
      <c r="J3" s="23"/>
      <c r="K3" s="23"/>
      <c r="L3" s="23"/>
      <c r="M3" s="23"/>
      <c r="N3" s="23"/>
      <c r="O3" s="41">
        <f>SUM(E5:P130)</f>
        <v>-78129.700000012381</v>
      </c>
      <c r="P3" s="42"/>
      <c r="Q3" s="24" t="s">
        <v>667</v>
      </c>
      <c r="R3" s="25"/>
      <c r="S3" s="25"/>
      <c r="T3" s="25"/>
      <c r="U3" s="25"/>
      <c r="V3" s="25"/>
      <c r="W3" s="25"/>
      <c r="X3" s="25"/>
      <c r="Y3" s="25"/>
      <c r="Z3" s="25"/>
      <c r="AA3" s="43">
        <f>SUM(Q5:AB130)</f>
        <v>-3906.4900000002531</v>
      </c>
      <c r="AB3" s="44"/>
      <c r="AC3" s="15">
        <v>0.24480717119544868</v>
      </c>
      <c r="AD3" s="15">
        <v>0.24247793622277111</v>
      </c>
      <c r="AE3" s="15">
        <v>0.24029897447413723</v>
      </c>
      <c r="AF3" s="15">
        <v>0.23796973950145964</v>
      </c>
      <c r="AG3" s="15">
        <v>0.23571564114080387</v>
      </c>
      <c r="AH3" s="15">
        <v>0.23338640616812628</v>
      </c>
      <c r="AI3" s="15">
        <v>0.23113230780747054</v>
      </c>
      <c r="AJ3" s="15">
        <v>0.22880307283479295</v>
      </c>
      <c r="AK3" s="15">
        <v>0.22647383786211536</v>
      </c>
      <c r="AL3" s="15">
        <v>0.22421973950145963</v>
      </c>
      <c r="AM3" s="15">
        <v>0.22189050452878201</v>
      </c>
      <c r="AN3" s="15">
        <v>0.2196364061681263</v>
      </c>
      <c r="AO3" s="24" t="s">
        <v>226</v>
      </c>
      <c r="AP3" s="25"/>
      <c r="AQ3" s="25"/>
      <c r="AR3" s="25"/>
      <c r="AS3" s="25"/>
      <c r="AT3" s="25"/>
      <c r="AU3" s="25"/>
      <c r="AV3" s="25"/>
      <c r="AW3" s="25"/>
      <c r="AX3" s="25"/>
      <c r="AY3" s="43">
        <f>SUM(AO5:AZ130)</f>
        <v>-253903.27999999328</v>
      </c>
      <c r="AZ3" s="44"/>
      <c r="BA3" s="26" t="s">
        <v>656</v>
      </c>
      <c r="BB3" s="26" t="s">
        <v>669</v>
      </c>
      <c r="BC3" s="26" t="s">
        <v>654</v>
      </c>
      <c r="BD3" s="26" t="s">
        <v>652</v>
      </c>
    </row>
    <row r="4" spans="1:56" x14ac:dyDescent="0.25">
      <c r="A4" s="3" t="s">
        <v>224</v>
      </c>
      <c r="B4" s="4" t="s">
        <v>0</v>
      </c>
      <c r="C4" s="4" t="s">
        <v>1</v>
      </c>
      <c r="D4" s="4" t="s">
        <v>2</v>
      </c>
      <c r="E4" s="13">
        <v>40909</v>
      </c>
      <c r="F4" s="13">
        <v>40940</v>
      </c>
      <c r="G4" s="13">
        <v>40969</v>
      </c>
      <c r="H4" s="13">
        <v>41000</v>
      </c>
      <c r="I4" s="13">
        <v>41030</v>
      </c>
      <c r="J4" s="13">
        <v>41061</v>
      </c>
      <c r="K4" s="13">
        <v>41091</v>
      </c>
      <c r="L4" s="13">
        <v>41122</v>
      </c>
      <c r="M4" s="13">
        <v>41153</v>
      </c>
      <c r="N4" s="13">
        <v>41183</v>
      </c>
      <c r="O4" s="13">
        <v>41214</v>
      </c>
      <c r="P4" s="13">
        <v>41244</v>
      </c>
      <c r="Q4" s="14">
        <v>40909</v>
      </c>
      <c r="R4" s="14">
        <v>40940</v>
      </c>
      <c r="S4" s="14">
        <v>40969</v>
      </c>
      <c r="T4" s="14">
        <v>41000</v>
      </c>
      <c r="U4" s="14">
        <v>41030</v>
      </c>
      <c r="V4" s="14">
        <v>41061</v>
      </c>
      <c r="W4" s="14">
        <v>41091</v>
      </c>
      <c r="X4" s="14">
        <v>41122</v>
      </c>
      <c r="Y4" s="14">
        <v>41153</v>
      </c>
      <c r="Z4" s="14">
        <v>41183</v>
      </c>
      <c r="AA4" s="14">
        <v>41214</v>
      </c>
      <c r="AB4" s="14">
        <v>41244</v>
      </c>
      <c r="AC4" s="13">
        <v>40909</v>
      </c>
      <c r="AD4" s="13">
        <v>40940</v>
      </c>
      <c r="AE4" s="13">
        <v>40969</v>
      </c>
      <c r="AF4" s="13">
        <v>41000</v>
      </c>
      <c r="AG4" s="13">
        <v>41030</v>
      </c>
      <c r="AH4" s="13">
        <v>41061</v>
      </c>
      <c r="AI4" s="13">
        <v>41091</v>
      </c>
      <c r="AJ4" s="13">
        <v>41122</v>
      </c>
      <c r="AK4" s="13">
        <v>41153</v>
      </c>
      <c r="AL4" s="13">
        <v>41183</v>
      </c>
      <c r="AM4" s="13">
        <v>41214</v>
      </c>
      <c r="AN4" s="13">
        <v>41244</v>
      </c>
      <c r="AO4" s="14">
        <v>40909</v>
      </c>
      <c r="AP4" s="14">
        <v>40940</v>
      </c>
      <c r="AQ4" s="14">
        <v>40969</v>
      </c>
      <c r="AR4" s="14">
        <v>41000</v>
      </c>
      <c r="AS4" s="14">
        <v>41030</v>
      </c>
      <c r="AT4" s="14">
        <v>41061</v>
      </c>
      <c r="AU4" s="14">
        <v>41091</v>
      </c>
      <c r="AV4" s="14">
        <v>41122</v>
      </c>
      <c r="AW4" s="14">
        <v>41153</v>
      </c>
      <c r="AX4" s="14">
        <v>41183</v>
      </c>
      <c r="AY4" s="14">
        <v>41214</v>
      </c>
      <c r="AZ4" s="14">
        <v>41244</v>
      </c>
      <c r="BA4" s="27" t="s">
        <v>653</v>
      </c>
      <c r="BB4" s="27" t="s">
        <v>655</v>
      </c>
      <c r="BC4" s="27" t="s">
        <v>655</v>
      </c>
      <c r="BD4" s="27" t="s">
        <v>653</v>
      </c>
    </row>
    <row r="5" spans="1:56" x14ac:dyDescent="0.25">
      <c r="A5" t="str">
        <f t="shared" ref="A5:A41" si="0">B5&amp;"."&amp;IF(D5="CES1/CES2",C5,IF(C5="CRE1/CRE2",C5,D5))</f>
        <v>UNCA.0000001511</v>
      </c>
      <c r="B5" s="1" t="s">
        <v>3</v>
      </c>
      <c r="C5" s="1" t="s">
        <v>4</v>
      </c>
      <c r="D5" s="1" t="s">
        <v>4</v>
      </c>
      <c r="E5" s="17">
        <v>0</v>
      </c>
      <c r="F5" s="17">
        <v>13.020000000000001</v>
      </c>
      <c r="G5" s="17">
        <v>18.079999999999998</v>
      </c>
      <c r="H5" s="17">
        <v>3.620000000000001</v>
      </c>
      <c r="I5" s="17">
        <v>0.72</v>
      </c>
      <c r="J5" s="17">
        <v>31.240000000000002</v>
      </c>
      <c r="K5" s="17">
        <v>0</v>
      </c>
      <c r="L5" s="17">
        <v>0</v>
      </c>
      <c r="M5" s="17">
        <v>0</v>
      </c>
      <c r="N5" s="17">
        <v>19.580000000000002</v>
      </c>
      <c r="O5" s="17">
        <v>14.930000000000001</v>
      </c>
      <c r="P5" s="17">
        <v>13.68</v>
      </c>
      <c r="Q5" s="20">
        <v>0</v>
      </c>
      <c r="R5" s="20">
        <v>0.65</v>
      </c>
      <c r="S5" s="20">
        <v>0.9</v>
      </c>
      <c r="T5" s="20">
        <v>0.18</v>
      </c>
      <c r="U5" s="20">
        <v>0.04</v>
      </c>
      <c r="V5" s="20">
        <v>1.56</v>
      </c>
      <c r="W5" s="20">
        <v>0</v>
      </c>
      <c r="X5" s="20">
        <v>0</v>
      </c>
      <c r="Y5" s="20">
        <v>0</v>
      </c>
      <c r="Z5" s="20">
        <v>0.98</v>
      </c>
      <c r="AA5" s="20">
        <v>0.75</v>
      </c>
      <c r="AB5" s="20">
        <v>0.68</v>
      </c>
      <c r="AC5" s="17">
        <v>0</v>
      </c>
      <c r="AD5" s="17">
        <v>3.16</v>
      </c>
      <c r="AE5" s="17">
        <v>4.34</v>
      </c>
      <c r="AF5" s="17">
        <v>0.86</v>
      </c>
      <c r="AG5" s="17">
        <v>0.17</v>
      </c>
      <c r="AH5" s="17">
        <v>7.29</v>
      </c>
      <c r="AI5" s="17">
        <v>0</v>
      </c>
      <c r="AJ5" s="17">
        <v>0</v>
      </c>
      <c r="AK5" s="17">
        <v>0</v>
      </c>
      <c r="AL5" s="17">
        <v>4.3899999999999997</v>
      </c>
      <c r="AM5" s="17">
        <v>3.31</v>
      </c>
      <c r="AN5" s="17">
        <v>3</v>
      </c>
      <c r="AO5" s="20">
        <v>0</v>
      </c>
      <c r="AP5" s="20">
        <v>16.830000000000002</v>
      </c>
      <c r="AQ5" s="20">
        <v>23.319999999999997</v>
      </c>
      <c r="AR5" s="20">
        <v>4.660000000000001</v>
      </c>
      <c r="AS5" s="20">
        <v>0.93</v>
      </c>
      <c r="AT5" s="20">
        <v>40.090000000000003</v>
      </c>
      <c r="AU5" s="20">
        <v>0</v>
      </c>
      <c r="AV5" s="20">
        <v>0</v>
      </c>
      <c r="AW5" s="20">
        <v>0</v>
      </c>
      <c r="AX5" s="20">
        <v>24.950000000000003</v>
      </c>
      <c r="AY5" s="20">
        <v>18.990000000000002</v>
      </c>
      <c r="AZ5" s="20">
        <v>17.36</v>
      </c>
      <c r="BA5" s="17">
        <f t="shared" ref="BA5:BA36" si="1">SUM(E5:P5)</f>
        <v>114.87</v>
      </c>
      <c r="BB5" s="17">
        <f t="shared" ref="BB5:BB36" si="2">SUM(Q5:AB5)</f>
        <v>5.74</v>
      </c>
      <c r="BC5" s="17">
        <f>SUM(AC5:AN5)</f>
        <v>26.52</v>
      </c>
      <c r="BD5" s="17">
        <f>SUM(AO5:AZ5)</f>
        <v>147.13</v>
      </c>
    </row>
    <row r="6" spans="1:56" x14ac:dyDescent="0.25">
      <c r="A6" t="str">
        <f t="shared" si="0"/>
        <v>UNCA.0000006711</v>
      </c>
      <c r="B6" s="1" t="s">
        <v>3</v>
      </c>
      <c r="C6" s="1" t="s">
        <v>5</v>
      </c>
      <c r="D6" s="1" t="s">
        <v>5</v>
      </c>
      <c r="E6" s="17">
        <v>0</v>
      </c>
      <c r="F6" s="17">
        <v>0</v>
      </c>
      <c r="G6" s="17">
        <v>0</v>
      </c>
      <c r="H6" s="17">
        <v>66.010000000000005</v>
      </c>
      <c r="I6" s="17">
        <v>158.72</v>
      </c>
      <c r="J6" s="17">
        <v>44.989999999999995</v>
      </c>
      <c r="K6" s="17">
        <v>46.72</v>
      </c>
      <c r="L6" s="17">
        <v>53.81</v>
      </c>
      <c r="M6" s="17">
        <v>918.32999999999993</v>
      </c>
      <c r="N6" s="17">
        <v>150.61000000000001</v>
      </c>
      <c r="O6" s="17">
        <v>0</v>
      </c>
      <c r="P6" s="17">
        <v>0</v>
      </c>
      <c r="Q6" s="20">
        <v>0</v>
      </c>
      <c r="R6" s="20">
        <v>0</v>
      </c>
      <c r="S6" s="20">
        <v>0</v>
      </c>
      <c r="T6" s="20">
        <v>3.3</v>
      </c>
      <c r="U6" s="20">
        <v>7.94</v>
      </c>
      <c r="V6" s="20">
        <v>2.25</v>
      </c>
      <c r="W6" s="20">
        <v>2.34</v>
      </c>
      <c r="X6" s="20">
        <v>2.69</v>
      </c>
      <c r="Y6" s="20">
        <v>45.92</v>
      </c>
      <c r="Z6" s="20">
        <v>7.53</v>
      </c>
      <c r="AA6" s="20">
        <v>0</v>
      </c>
      <c r="AB6" s="20">
        <v>0</v>
      </c>
      <c r="AC6" s="17">
        <v>0</v>
      </c>
      <c r="AD6" s="17">
        <v>0</v>
      </c>
      <c r="AE6" s="17">
        <v>0</v>
      </c>
      <c r="AF6" s="17">
        <v>15.71</v>
      </c>
      <c r="AG6" s="17">
        <v>37.409999999999997</v>
      </c>
      <c r="AH6" s="17">
        <v>10.5</v>
      </c>
      <c r="AI6" s="17">
        <v>10.8</v>
      </c>
      <c r="AJ6" s="17">
        <v>12.31</v>
      </c>
      <c r="AK6" s="17">
        <v>207.98</v>
      </c>
      <c r="AL6" s="17">
        <v>33.770000000000003</v>
      </c>
      <c r="AM6" s="17">
        <v>0</v>
      </c>
      <c r="AN6" s="17">
        <v>0</v>
      </c>
      <c r="AO6" s="20">
        <v>0</v>
      </c>
      <c r="AP6" s="20">
        <v>0</v>
      </c>
      <c r="AQ6" s="20">
        <v>0</v>
      </c>
      <c r="AR6" s="20">
        <v>85.02000000000001</v>
      </c>
      <c r="AS6" s="20">
        <v>204.07</v>
      </c>
      <c r="AT6" s="20">
        <v>57.739999999999995</v>
      </c>
      <c r="AU6" s="20">
        <v>59.86</v>
      </c>
      <c r="AV6" s="20">
        <v>68.81</v>
      </c>
      <c r="AW6" s="20">
        <v>1172.2299999999998</v>
      </c>
      <c r="AX6" s="20">
        <v>191.91000000000003</v>
      </c>
      <c r="AY6" s="20">
        <v>0</v>
      </c>
      <c r="AZ6" s="20">
        <v>0</v>
      </c>
      <c r="BA6" s="17">
        <f t="shared" si="1"/>
        <v>1439.19</v>
      </c>
      <c r="BB6" s="17">
        <f t="shared" si="2"/>
        <v>71.97</v>
      </c>
      <c r="BC6" s="17">
        <f t="shared" ref="BC6:BC69" si="3">SUM(AC6:AN6)</f>
        <v>328.47999999999996</v>
      </c>
      <c r="BD6" s="17">
        <f t="shared" ref="BD6:BD69" si="4">SUM(AO6:AZ6)</f>
        <v>1839.6399999999999</v>
      </c>
    </row>
    <row r="7" spans="1:56" x14ac:dyDescent="0.25">
      <c r="A7" t="str">
        <f t="shared" si="0"/>
        <v>UNCA.0000022911</v>
      </c>
      <c r="B7" s="1" t="s">
        <v>3</v>
      </c>
      <c r="C7" s="1" t="s">
        <v>6</v>
      </c>
      <c r="D7" s="1" t="s">
        <v>6</v>
      </c>
      <c r="E7" s="17">
        <v>4.03</v>
      </c>
      <c r="F7" s="17">
        <v>6.0300000000000011</v>
      </c>
      <c r="G7" s="17">
        <v>14.490000000000002</v>
      </c>
      <c r="H7" s="17">
        <v>8.41</v>
      </c>
      <c r="I7" s="17">
        <v>1.51</v>
      </c>
      <c r="J7" s="17">
        <v>7.62</v>
      </c>
      <c r="K7" s="17">
        <v>0</v>
      </c>
      <c r="L7" s="17">
        <v>0</v>
      </c>
      <c r="M7" s="17">
        <v>265.74</v>
      </c>
      <c r="N7" s="17">
        <v>192.45999999999998</v>
      </c>
      <c r="O7" s="17">
        <v>25.010000000000005</v>
      </c>
      <c r="P7" s="17">
        <v>5.76</v>
      </c>
      <c r="Q7" s="20">
        <v>0.2</v>
      </c>
      <c r="R7" s="20">
        <v>0.3</v>
      </c>
      <c r="S7" s="20">
        <v>0.72</v>
      </c>
      <c r="T7" s="20">
        <v>0.42</v>
      </c>
      <c r="U7" s="20">
        <v>0.08</v>
      </c>
      <c r="V7" s="20">
        <v>0.38</v>
      </c>
      <c r="W7" s="20">
        <v>0</v>
      </c>
      <c r="X7" s="20">
        <v>0</v>
      </c>
      <c r="Y7" s="20">
        <v>13.29</v>
      </c>
      <c r="Z7" s="20">
        <v>9.6199999999999992</v>
      </c>
      <c r="AA7" s="20">
        <v>1.25</v>
      </c>
      <c r="AB7" s="20">
        <v>0.28999999999999998</v>
      </c>
      <c r="AC7" s="17">
        <v>0.99</v>
      </c>
      <c r="AD7" s="17">
        <v>1.46</v>
      </c>
      <c r="AE7" s="17">
        <v>3.48</v>
      </c>
      <c r="AF7" s="17">
        <v>2</v>
      </c>
      <c r="AG7" s="17">
        <v>0.36</v>
      </c>
      <c r="AH7" s="17">
        <v>1.78</v>
      </c>
      <c r="AI7" s="17">
        <v>0</v>
      </c>
      <c r="AJ7" s="17">
        <v>0</v>
      </c>
      <c r="AK7" s="17">
        <v>60.18</v>
      </c>
      <c r="AL7" s="17">
        <v>43.15</v>
      </c>
      <c r="AM7" s="17">
        <v>5.55</v>
      </c>
      <c r="AN7" s="17">
        <v>1.27</v>
      </c>
      <c r="AO7" s="20">
        <v>5.2200000000000006</v>
      </c>
      <c r="AP7" s="20">
        <v>7.7900000000000009</v>
      </c>
      <c r="AQ7" s="20">
        <v>18.690000000000001</v>
      </c>
      <c r="AR7" s="20">
        <v>10.83</v>
      </c>
      <c r="AS7" s="20">
        <v>1.9500000000000002</v>
      </c>
      <c r="AT7" s="20">
        <v>9.7799999999999994</v>
      </c>
      <c r="AU7" s="20">
        <v>0</v>
      </c>
      <c r="AV7" s="20">
        <v>0</v>
      </c>
      <c r="AW7" s="20">
        <v>339.21000000000004</v>
      </c>
      <c r="AX7" s="20">
        <v>245.23</v>
      </c>
      <c r="AY7" s="20">
        <v>31.810000000000006</v>
      </c>
      <c r="AZ7" s="20">
        <v>7.32</v>
      </c>
      <c r="BA7" s="17">
        <f t="shared" si="1"/>
        <v>531.06000000000006</v>
      </c>
      <c r="BB7" s="17">
        <f t="shared" si="2"/>
        <v>26.549999999999997</v>
      </c>
      <c r="BC7" s="17">
        <f t="shared" si="3"/>
        <v>120.22</v>
      </c>
      <c r="BD7" s="17">
        <f t="shared" si="4"/>
        <v>677.83000000000015</v>
      </c>
    </row>
    <row r="8" spans="1:56" x14ac:dyDescent="0.25">
      <c r="A8" t="str">
        <f t="shared" si="0"/>
        <v>UNCA.0000025611</v>
      </c>
      <c r="B8" s="1" t="s">
        <v>3</v>
      </c>
      <c r="C8" s="1" t="s">
        <v>7</v>
      </c>
      <c r="D8" s="1" t="s">
        <v>7</v>
      </c>
      <c r="E8" s="17">
        <v>3.0700000000000003</v>
      </c>
      <c r="F8" s="17">
        <v>34.900000000000006</v>
      </c>
      <c r="G8" s="17">
        <v>62.160000000000004</v>
      </c>
      <c r="H8" s="17">
        <v>26.630000000000003</v>
      </c>
      <c r="I8" s="17">
        <v>84.49</v>
      </c>
      <c r="J8" s="17">
        <v>1745.2199999999998</v>
      </c>
      <c r="K8" s="17">
        <v>2692.91</v>
      </c>
      <c r="L8" s="17">
        <v>7888.34</v>
      </c>
      <c r="M8" s="17">
        <v>14715.25</v>
      </c>
      <c r="N8" s="17">
        <v>10676.339999999998</v>
      </c>
      <c r="O8" s="17">
        <v>666.22</v>
      </c>
      <c r="P8" s="17">
        <v>1513.3000000000002</v>
      </c>
      <c r="Q8" s="20">
        <v>0.15</v>
      </c>
      <c r="R8" s="20">
        <v>1.75</v>
      </c>
      <c r="S8" s="20">
        <v>3.11</v>
      </c>
      <c r="T8" s="20">
        <v>1.33</v>
      </c>
      <c r="U8" s="20">
        <v>4.22</v>
      </c>
      <c r="V8" s="20">
        <v>87.26</v>
      </c>
      <c r="W8" s="20">
        <v>134.65</v>
      </c>
      <c r="X8" s="20">
        <v>394.42</v>
      </c>
      <c r="Y8" s="20">
        <v>735.76</v>
      </c>
      <c r="Z8" s="20">
        <v>533.82000000000005</v>
      </c>
      <c r="AA8" s="20">
        <v>33.31</v>
      </c>
      <c r="AB8" s="20">
        <v>75.67</v>
      </c>
      <c r="AC8" s="17">
        <v>0.75</v>
      </c>
      <c r="AD8" s="17">
        <v>8.4600000000000009</v>
      </c>
      <c r="AE8" s="17">
        <v>14.94</v>
      </c>
      <c r="AF8" s="17">
        <v>6.34</v>
      </c>
      <c r="AG8" s="17">
        <v>19.920000000000002</v>
      </c>
      <c r="AH8" s="17">
        <v>407.31</v>
      </c>
      <c r="AI8" s="17">
        <v>622.41999999999996</v>
      </c>
      <c r="AJ8" s="17">
        <v>1804.88</v>
      </c>
      <c r="AK8" s="17">
        <v>3332.62</v>
      </c>
      <c r="AL8" s="17">
        <v>2393.85</v>
      </c>
      <c r="AM8" s="17">
        <v>147.83000000000001</v>
      </c>
      <c r="AN8" s="17">
        <v>332.38</v>
      </c>
      <c r="AO8" s="20">
        <v>3.97</v>
      </c>
      <c r="AP8" s="20">
        <v>45.110000000000007</v>
      </c>
      <c r="AQ8" s="20">
        <v>80.210000000000008</v>
      </c>
      <c r="AR8" s="20">
        <v>34.299999999999997</v>
      </c>
      <c r="AS8" s="20">
        <v>108.63</v>
      </c>
      <c r="AT8" s="20">
        <v>2239.79</v>
      </c>
      <c r="AU8" s="20">
        <v>3449.98</v>
      </c>
      <c r="AV8" s="20">
        <v>10087.64</v>
      </c>
      <c r="AW8" s="20">
        <v>18783.63</v>
      </c>
      <c r="AX8" s="20">
        <v>13604.009999999998</v>
      </c>
      <c r="AY8" s="20">
        <v>847.36</v>
      </c>
      <c r="AZ8" s="20">
        <v>1921.3500000000004</v>
      </c>
      <c r="BA8" s="17">
        <f t="shared" si="1"/>
        <v>40108.83</v>
      </c>
      <c r="BB8" s="17">
        <f t="shared" si="2"/>
        <v>2005.4500000000003</v>
      </c>
      <c r="BC8" s="17">
        <f t="shared" si="3"/>
        <v>9091.6999999999989</v>
      </c>
      <c r="BD8" s="17">
        <f t="shared" si="4"/>
        <v>51205.98</v>
      </c>
    </row>
    <row r="9" spans="1:56" x14ac:dyDescent="0.25">
      <c r="A9" t="str">
        <f t="shared" si="0"/>
        <v>UNCA.0000038511</v>
      </c>
      <c r="B9" s="1" t="s">
        <v>3</v>
      </c>
      <c r="C9" s="1" t="s">
        <v>10</v>
      </c>
      <c r="D9" s="1" t="s">
        <v>10</v>
      </c>
      <c r="E9" s="17">
        <v>0</v>
      </c>
      <c r="F9" s="17">
        <v>0</v>
      </c>
      <c r="G9" s="17">
        <v>0</v>
      </c>
      <c r="H9" s="17">
        <v>0</v>
      </c>
      <c r="I9" s="17">
        <v>0</v>
      </c>
      <c r="J9" s="17">
        <v>0</v>
      </c>
      <c r="K9" s="17">
        <v>0</v>
      </c>
      <c r="L9" s="17">
        <v>0</v>
      </c>
      <c r="M9" s="17">
        <v>0</v>
      </c>
      <c r="N9" s="17">
        <v>0</v>
      </c>
      <c r="O9" s="17">
        <v>0.03</v>
      </c>
      <c r="P9" s="17">
        <v>0</v>
      </c>
      <c r="Q9" s="20">
        <v>0</v>
      </c>
      <c r="R9" s="20">
        <v>0</v>
      </c>
      <c r="S9" s="20">
        <v>0</v>
      </c>
      <c r="T9" s="20">
        <v>0</v>
      </c>
      <c r="U9" s="20">
        <v>0</v>
      </c>
      <c r="V9" s="20">
        <v>0</v>
      </c>
      <c r="W9" s="20">
        <v>0</v>
      </c>
      <c r="X9" s="20">
        <v>0</v>
      </c>
      <c r="Y9" s="20">
        <v>0</v>
      </c>
      <c r="Z9" s="20">
        <v>0</v>
      </c>
      <c r="AA9" s="20">
        <v>0</v>
      </c>
      <c r="AB9" s="20">
        <v>0</v>
      </c>
      <c r="AC9" s="17">
        <v>0</v>
      </c>
      <c r="AD9" s="17">
        <v>0</v>
      </c>
      <c r="AE9" s="17">
        <v>0</v>
      </c>
      <c r="AF9" s="17">
        <v>0</v>
      </c>
      <c r="AG9" s="17">
        <v>0</v>
      </c>
      <c r="AH9" s="17">
        <v>0</v>
      </c>
      <c r="AI9" s="17">
        <v>0</v>
      </c>
      <c r="AJ9" s="17">
        <v>0</v>
      </c>
      <c r="AK9" s="17">
        <v>0</v>
      </c>
      <c r="AL9" s="17">
        <v>0</v>
      </c>
      <c r="AM9" s="17">
        <v>0.01</v>
      </c>
      <c r="AN9" s="17">
        <v>0</v>
      </c>
      <c r="AO9" s="20">
        <v>0</v>
      </c>
      <c r="AP9" s="20">
        <v>0</v>
      </c>
      <c r="AQ9" s="20">
        <v>0</v>
      </c>
      <c r="AR9" s="20">
        <v>0</v>
      </c>
      <c r="AS9" s="20">
        <v>0</v>
      </c>
      <c r="AT9" s="20">
        <v>0</v>
      </c>
      <c r="AU9" s="20">
        <v>0</v>
      </c>
      <c r="AV9" s="20">
        <v>0</v>
      </c>
      <c r="AW9" s="20">
        <v>0</v>
      </c>
      <c r="AX9" s="20">
        <v>0</v>
      </c>
      <c r="AY9" s="20">
        <v>0.04</v>
      </c>
      <c r="AZ9" s="20">
        <v>0</v>
      </c>
      <c r="BA9" s="17">
        <f t="shared" si="1"/>
        <v>0.03</v>
      </c>
      <c r="BB9" s="17">
        <f t="shared" si="2"/>
        <v>0</v>
      </c>
      <c r="BC9" s="17">
        <f t="shared" si="3"/>
        <v>0.01</v>
      </c>
      <c r="BD9" s="17">
        <f t="shared" si="4"/>
        <v>0.04</v>
      </c>
    </row>
    <row r="10" spans="1:56" x14ac:dyDescent="0.25">
      <c r="A10" t="str">
        <f t="shared" si="0"/>
        <v>UNCA.0000039611</v>
      </c>
      <c r="B10" s="1" t="s">
        <v>3</v>
      </c>
      <c r="C10" s="1" t="s">
        <v>11</v>
      </c>
      <c r="D10" s="1" t="s">
        <v>11</v>
      </c>
      <c r="E10" s="17">
        <v>789.83</v>
      </c>
      <c r="F10" s="17">
        <v>868.31</v>
      </c>
      <c r="G10" s="17">
        <v>1065.8499999999999</v>
      </c>
      <c r="H10" s="17">
        <v>548.01</v>
      </c>
      <c r="I10" s="17">
        <v>1027.97</v>
      </c>
      <c r="J10" s="17">
        <v>1294.4000000000001</v>
      </c>
      <c r="K10" s="17">
        <v>442.96000000000004</v>
      </c>
      <c r="L10" s="17">
        <v>1541.67</v>
      </c>
      <c r="M10" s="17">
        <v>1155.0800000000002</v>
      </c>
      <c r="N10" s="17">
        <v>1850.4399999999998</v>
      </c>
      <c r="O10" s="17">
        <v>2953.42</v>
      </c>
      <c r="P10" s="17">
        <v>3386.7000000000003</v>
      </c>
      <c r="Q10" s="20">
        <v>39.49</v>
      </c>
      <c r="R10" s="20">
        <v>43.42</v>
      </c>
      <c r="S10" s="20">
        <v>53.29</v>
      </c>
      <c r="T10" s="20">
        <v>27.4</v>
      </c>
      <c r="U10" s="20">
        <v>51.4</v>
      </c>
      <c r="V10" s="20">
        <v>64.72</v>
      </c>
      <c r="W10" s="20">
        <v>22.15</v>
      </c>
      <c r="X10" s="20">
        <v>77.08</v>
      </c>
      <c r="Y10" s="20">
        <v>57.75</v>
      </c>
      <c r="Z10" s="20">
        <v>92.52</v>
      </c>
      <c r="AA10" s="20">
        <v>147.66999999999999</v>
      </c>
      <c r="AB10" s="20">
        <v>169.34</v>
      </c>
      <c r="AC10" s="17">
        <v>193.36</v>
      </c>
      <c r="AD10" s="17">
        <v>210.55</v>
      </c>
      <c r="AE10" s="17">
        <v>256.12</v>
      </c>
      <c r="AF10" s="17">
        <v>130.41</v>
      </c>
      <c r="AG10" s="17">
        <v>242.31</v>
      </c>
      <c r="AH10" s="17">
        <v>302.10000000000002</v>
      </c>
      <c r="AI10" s="17">
        <v>102.38</v>
      </c>
      <c r="AJ10" s="17">
        <v>352.74</v>
      </c>
      <c r="AK10" s="17">
        <v>261.60000000000002</v>
      </c>
      <c r="AL10" s="17">
        <v>414.91</v>
      </c>
      <c r="AM10" s="17">
        <v>655.34</v>
      </c>
      <c r="AN10" s="17">
        <v>743.84</v>
      </c>
      <c r="AO10" s="20">
        <v>1022.6800000000001</v>
      </c>
      <c r="AP10" s="20">
        <v>1122.28</v>
      </c>
      <c r="AQ10" s="20">
        <v>1375.2599999999998</v>
      </c>
      <c r="AR10" s="20">
        <v>705.81999999999994</v>
      </c>
      <c r="AS10" s="20">
        <v>1321.68</v>
      </c>
      <c r="AT10" s="20">
        <v>1661.2200000000003</v>
      </c>
      <c r="AU10" s="20">
        <v>567.49</v>
      </c>
      <c r="AV10" s="20">
        <v>1971.49</v>
      </c>
      <c r="AW10" s="20">
        <v>1474.4300000000003</v>
      </c>
      <c r="AX10" s="20">
        <v>2357.87</v>
      </c>
      <c r="AY10" s="20">
        <v>3756.4300000000003</v>
      </c>
      <c r="AZ10" s="20">
        <v>4299.88</v>
      </c>
      <c r="BA10" s="17">
        <f t="shared" si="1"/>
        <v>16924.640000000003</v>
      </c>
      <c r="BB10" s="17">
        <f t="shared" si="2"/>
        <v>846.23</v>
      </c>
      <c r="BC10" s="17">
        <f t="shared" si="3"/>
        <v>3865.6600000000003</v>
      </c>
      <c r="BD10" s="17">
        <f t="shared" si="4"/>
        <v>21636.530000000002</v>
      </c>
    </row>
    <row r="11" spans="1:56" x14ac:dyDescent="0.25">
      <c r="A11" t="str">
        <f t="shared" si="0"/>
        <v>UNCA.0000045411</v>
      </c>
      <c r="B11" s="1" t="s">
        <v>3</v>
      </c>
      <c r="C11" s="1" t="s">
        <v>12</v>
      </c>
      <c r="D11" s="1" t="s">
        <v>12</v>
      </c>
      <c r="E11" s="17">
        <v>0</v>
      </c>
      <c r="F11" s="17">
        <v>0</v>
      </c>
      <c r="G11" s="17">
        <v>1.35</v>
      </c>
      <c r="H11" s="17">
        <v>0</v>
      </c>
      <c r="I11" s="17">
        <v>0</v>
      </c>
      <c r="J11" s="17">
        <v>0</v>
      </c>
      <c r="K11" s="17">
        <v>0</v>
      </c>
      <c r="L11" s="17">
        <v>0</v>
      </c>
      <c r="M11" s="17">
        <v>9.9</v>
      </c>
      <c r="N11" s="17">
        <v>12.790000000000001</v>
      </c>
      <c r="O11" s="17">
        <v>0.52</v>
      </c>
      <c r="P11" s="17">
        <v>0</v>
      </c>
      <c r="Q11" s="20">
        <v>0</v>
      </c>
      <c r="R11" s="20">
        <v>0</v>
      </c>
      <c r="S11" s="20">
        <v>7.0000000000000007E-2</v>
      </c>
      <c r="T11" s="20">
        <v>0</v>
      </c>
      <c r="U11" s="20">
        <v>0</v>
      </c>
      <c r="V11" s="20">
        <v>0</v>
      </c>
      <c r="W11" s="20">
        <v>0</v>
      </c>
      <c r="X11" s="20">
        <v>0</v>
      </c>
      <c r="Y11" s="20">
        <v>0.5</v>
      </c>
      <c r="Z11" s="20">
        <v>0.64</v>
      </c>
      <c r="AA11" s="20">
        <v>0.03</v>
      </c>
      <c r="AB11" s="20">
        <v>0</v>
      </c>
      <c r="AC11" s="17">
        <v>0</v>
      </c>
      <c r="AD11" s="17">
        <v>0</v>
      </c>
      <c r="AE11" s="17">
        <v>0.32</v>
      </c>
      <c r="AF11" s="17">
        <v>0</v>
      </c>
      <c r="AG11" s="17">
        <v>0</v>
      </c>
      <c r="AH11" s="17">
        <v>0</v>
      </c>
      <c r="AI11" s="17">
        <v>0</v>
      </c>
      <c r="AJ11" s="17">
        <v>0</v>
      </c>
      <c r="AK11" s="17">
        <v>2.2400000000000002</v>
      </c>
      <c r="AL11" s="17">
        <v>2.87</v>
      </c>
      <c r="AM11" s="17">
        <v>0.12</v>
      </c>
      <c r="AN11" s="17">
        <v>0</v>
      </c>
      <c r="AO11" s="20">
        <v>0</v>
      </c>
      <c r="AP11" s="20">
        <v>0</v>
      </c>
      <c r="AQ11" s="20">
        <v>1.7400000000000002</v>
      </c>
      <c r="AR11" s="20">
        <v>0</v>
      </c>
      <c r="AS11" s="20">
        <v>0</v>
      </c>
      <c r="AT11" s="20">
        <v>0</v>
      </c>
      <c r="AU11" s="20">
        <v>0</v>
      </c>
      <c r="AV11" s="20">
        <v>0</v>
      </c>
      <c r="AW11" s="20">
        <v>12.64</v>
      </c>
      <c r="AX11" s="20">
        <v>16.3</v>
      </c>
      <c r="AY11" s="20">
        <v>0.67</v>
      </c>
      <c r="AZ11" s="20">
        <v>0</v>
      </c>
      <c r="BA11" s="17">
        <f t="shared" si="1"/>
        <v>24.56</v>
      </c>
      <c r="BB11" s="17">
        <f t="shared" si="2"/>
        <v>1.24</v>
      </c>
      <c r="BC11" s="17">
        <f t="shared" si="3"/>
        <v>5.55</v>
      </c>
      <c r="BD11" s="17">
        <f t="shared" si="4"/>
        <v>31.35</v>
      </c>
    </row>
    <row r="12" spans="1:56" x14ac:dyDescent="0.25">
      <c r="A12" t="str">
        <f t="shared" si="0"/>
        <v>UNCA.0000079301</v>
      </c>
      <c r="B12" s="1" t="s">
        <v>3</v>
      </c>
      <c r="C12" s="1" t="s">
        <v>238</v>
      </c>
      <c r="D12" s="1" t="s">
        <v>238</v>
      </c>
      <c r="E12" s="17">
        <v>0</v>
      </c>
      <c r="F12" s="17">
        <v>0</v>
      </c>
      <c r="G12" s="17">
        <v>0</v>
      </c>
      <c r="H12" s="17">
        <v>0</v>
      </c>
      <c r="I12" s="17">
        <v>0</v>
      </c>
      <c r="J12" s="17">
        <v>0</v>
      </c>
      <c r="K12" s="17">
        <v>0</v>
      </c>
      <c r="L12" s="17">
        <v>0</v>
      </c>
      <c r="M12" s="17">
        <v>0</v>
      </c>
      <c r="N12" s="17">
        <v>0</v>
      </c>
      <c r="O12" s="17">
        <v>0</v>
      </c>
      <c r="P12" s="17">
        <v>0</v>
      </c>
      <c r="Q12" s="20">
        <v>0</v>
      </c>
      <c r="R12" s="20">
        <v>0</v>
      </c>
      <c r="S12" s="20">
        <v>0</v>
      </c>
      <c r="T12" s="20">
        <v>0</v>
      </c>
      <c r="U12" s="20">
        <v>0</v>
      </c>
      <c r="V12" s="20">
        <v>0</v>
      </c>
      <c r="W12" s="20">
        <v>0</v>
      </c>
      <c r="X12" s="20">
        <v>0</v>
      </c>
      <c r="Y12" s="20">
        <v>0</v>
      </c>
      <c r="Z12" s="20">
        <v>0</v>
      </c>
      <c r="AA12" s="20">
        <v>0</v>
      </c>
      <c r="AB12" s="20">
        <v>0</v>
      </c>
      <c r="AC12" s="17">
        <v>0</v>
      </c>
      <c r="AD12" s="17">
        <v>0</v>
      </c>
      <c r="AE12" s="17">
        <v>0</v>
      </c>
      <c r="AF12" s="17">
        <v>0</v>
      </c>
      <c r="AG12" s="17">
        <v>0</v>
      </c>
      <c r="AH12" s="17">
        <v>0</v>
      </c>
      <c r="AI12" s="17">
        <v>0</v>
      </c>
      <c r="AJ12" s="17">
        <v>0</v>
      </c>
      <c r="AK12" s="17">
        <v>0</v>
      </c>
      <c r="AL12" s="17">
        <v>0</v>
      </c>
      <c r="AM12" s="17">
        <v>0</v>
      </c>
      <c r="AN12" s="17">
        <v>0</v>
      </c>
      <c r="AO12" s="20">
        <v>0</v>
      </c>
      <c r="AP12" s="20">
        <v>0</v>
      </c>
      <c r="AQ12" s="20">
        <v>0</v>
      </c>
      <c r="AR12" s="20">
        <v>0</v>
      </c>
      <c r="AS12" s="20">
        <v>0</v>
      </c>
      <c r="AT12" s="20">
        <v>0</v>
      </c>
      <c r="AU12" s="20">
        <v>0</v>
      </c>
      <c r="AV12" s="20">
        <v>0</v>
      </c>
      <c r="AW12" s="20">
        <v>0</v>
      </c>
      <c r="AX12" s="20">
        <v>0</v>
      </c>
      <c r="AY12" s="20">
        <v>0</v>
      </c>
      <c r="AZ12" s="20">
        <v>0</v>
      </c>
      <c r="BA12" s="17">
        <f t="shared" si="1"/>
        <v>0</v>
      </c>
      <c r="BB12" s="17">
        <f t="shared" si="2"/>
        <v>0</v>
      </c>
      <c r="BC12" s="17">
        <f t="shared" si="3"/>
        <v>0</v>
      </c>
      <c r="BD12" s="17">
        <f t="shared" si="4"/>
        <v>0</v>
      </c>
    </row>
    <row r="13" spans="1:56" x14ac:dyDescent="0.25">
      <c r="A13" t="str">
        <f t="shared" si="0"/>
        <v>SCL.341S025</v>
      </c>
      <c r="B13" s="1" t="s">
        <v>175</v>
      </c>
      <c r="C13" s="1" t="s">
        <v>674</v>
      </c>
      <c r="D13" s="1" t="s">
        <v>674</v>
      </c>
      <c r="E13" s="17">
        <v>0</v>
      </c>
      <c r="F13" s="17">
        <v>-881.83999999999992</v>
      </c>
      <c r="G13" s="17">
        <v>-243.43</v>
      </c>
      <c r="H13" s="17">
        <v>0</v>
      </c>
      <c r="I13" s="17">
        <v>-66.25</v>
      </c>
      <c r="J13" s="17">
        <v>0</v>
      </c>
      <c r="K13" s="17">
        <v>-116.98000000000025</v>
      </c>
      <c r="L13" s="17">
        <v>4040.4300000000003</v>
      </c>
      <c r="M13" s="17">
        <v>45108.31</v>
      </c>
      <c r="N13" s="17">
        <v>1273.0200000000004</v>
      </c>
      <c r="O13" s="17">
        <v>89.21999999999997</v>
      </c>
      <c r="P13" s="17">
        <v>1067.1099999999992</v>
      </c>
      <c r="Q13" s="20">
        <v>0</v>
      </c>
      <c r="R13" s="20">
        <v>-44.09</v>
      </c>
      <c r="S13" s="20">
        <v>-12.17</v>
      </c>
      <c r="T13" s="20">
        <v>0</v>
      </c>
      <c r="U13" s="20">
        <v>-3.31</v>
      </c>
      <c r="V13" s="20">
        <v>0</v>
      </c>
      <c r="W13" s="20">
        <v>-5.85</v>
      </c>
      <c r="X13" s="20">
        <v>202.02</v>
      </c>
      <c r="Y13" s="20">
        <v>2255.42</v>
      </c>
      <c r="Z13" s="20">
        <v>63.65</v>
      </c>
      <c r="AA13" s="20">
        <v>4.46</v>
      </c>
      <c r="AB13" s="20">
        <v>53.36</v>
      </c>
      <c r="AC13" s="17">
        <v>0</v>
      </c>
      <c r="AD13" s="17">
        <v>-213.83</v>
      </c>
      <c r="AE13" s="17">
        <v>-58.5</v>
      </c>
      <c r="AF13" s="17">
        <v>0</v>
      </c>
      <c r="AG13" s="17">
        <v>-15.62</v>
      </c>
      <c r="AH13" s="17">
        <v>0</v>
      </c>
      <c r="AI13" s="17">
        <v>-27.04</v>
      </c>
      <c r="AJ13" s="17">
        <v>924.46</v>
      </c>
      <c r="AK13" s="17">
        <v>10215.85</v>
      </c>
      <c r="AL13" s="17">
        <v>285.44</v>
      </c>
      <c r="AM13" s="17">
        <v>19.8</v>
      </c>
      <c r="AN13" s="17">
        <v>234.38</v>
      </c>
      <c r="AO13" s="20">
        <v>0</v>
      </c>
      <c r="AP13" s="20">
        <v>-1139.76</v>
      </c>
      <c r="AQ13" s="20">
        <v>-314.10000000000002</v>
      </c>
      <c r="AR13" s="20">
        <v>0</v>
      </c>
      <c r="AS13" s="20">
        <v>-85.18</v>
      </c>
      <c r="AT13" s="20">
        <v>0</v>
      </c>
      <c r="AU13" s="20">
        <v>-149.87000000000023</v>
      </c>
      <c r="AV13" s="20">
        <v>5166.9100000000008</v>
      </c>
      <c r="AW13" s="20">
        <v>57579.579999999994</v>
      </c>
      <c r="AX13" s="20">
        <v>1622.1100000000006</v>
      </c>
      <c r="AY13" s="20">
        <v>113.47999999999996</v>
      </c>
      <c r="AZ13" s="20">
        <v>1354.849999999999</v>
      </c>
      <c r="BA13" s="17">
        <f t="shared" si="1"/>
        <v>50269.59</v>
      </c>
      <c r="BB13" s="17">
        <f t="shared" si="2"/>
        <v>2513.4900000000002</v>
      </c>
      <c r="BC13" s="17">
        <f t="shared" si="3"/>
        <v>11364.939999999999</v>
      </c>
      <c r="BD13" s="17">
        <f t="shared" si="4"/>
        <v>64148.02</v>
      </c>
    </row>
    <row r="14" spans="1:56" x14ac:dyDescent="0.25">
      <c r="A14" t="str">
        <f t="shared" si="0"/>
        <v>APF.AFG1TX</v>
      </c>
      <c r="B14" s="1" t="s">
        <v>22</v>
      </c>
      <c r="C14" s="1" t="s">
        <v>23</v>
      </c>
      <c r="D14" s="1" t="s">
        <v>23</v>
      </c>
      <c r="E14" s="17">
        <v>-36684.92</v>
      </c>
      <c r="F14" s="17">
        <v>-10794.41</v>
      </c>
      <c r="G14" s="17">
        <v>-23736.75</v>
      </c>
      <c r="H14" s="17">
        <v>-16889.879999999997</v>
      </c>
      <c r="I14" s="17">
        <v>-4252.3599999999997</v>
      </c>
      <c r="J14" s="17">
        <v>-19590.8</v>
      </c>
      <c r="K14" s="17">
        <v>-35853.709999999992</v>
      </c>
      <c r="L14" s="17">
        <v>-11022.039999999999</v>
      </c>
      <c r="M14" s="17">
        <v>-28908.819999999996</v>
      </c>
      <c r="N14" s="17">
        <v>-28976.059999999998</v>
      </c>
      <c r="O14" s="17">
        <v>-22150.83</v>
      </c>
      <c r="P14" s="17">
        <v>-14571.52</v>
      </c>
      <c r="Q14" s="20">
        <v>-1834.25</v>
      </c>
      <c r="R14" s="20">
        <v>-539.72</v>
      </c>
      <c r="S14" s="20">
        <v>-1186.8399999999999</v>
      </c>
      <c r="T14" s="20">
        <v>-844.49</v>
      </c>
      <c r="U14" s="20">
        <v>-212.62</v>
      </c>
      <c r="V14" s="20">
        <v>-979.54</v>
      </c>
      <c r="W14" s="20">
        <v>-1792.69</v>
      </c>
      <c r="X14" s="20">
        <v>-551.1</v>
      </c>
      <c r="Y14" s="20">
        <v>-1445.44</v>
      </c>
      <c r="Z14" s="20">
        <v>-1448.8</v>
      </c>
      <c r="AA14" s="20">
        <v>-1107.54</v>
      </c>
      <c r="AB14" s="20">
        <v>-728.58</v>
      </c>
      <c r="AC14" s="17">
        <v>-8980.73</v>
      </c>
      <c r="AD14" s="17">
        <v>-2617.41</v>
      </c>
      <c r="AE14" s="17">
        <v>-5703.92</v>
      </c>
      <c r="AF14" s="17">
        <v>-4019.28</v>
      </c>
      <c r="AG14" s="17">
        <v>-1002.35</v>
      </c>
      <c r="AH14" s="17">
        <v>-4572.2299999999996</v>
      </c>
      <c r="AI14" s="17">
        <v>-8286.9500000000007</v>
      </c>
      <c r="AJ14" s="17">
        <v>-2521.88</v>
      </c>
      <c r="AK14" s="17">
        <v>-6547.09</v>
      </c>
      <c r="AL14" s="17">
        <v>-6497</v>
      </c>
      <c r="AM14" s="17">
        <v>-4915.0600000000004</v>
      </c>
      <c r="AN14" s="17">
        <v>-3200.44</v>
      </c>
      <c r="AO14" s="20">
        <v>-47499.899999999994</v>
      </c>
      <c r="AP14" s="20">
        <v>-13951.539999999999</v>
      </c>
      <c r="AQ14" s="20">
        <v>-30627.510000000002</v>
      </c>
      <c r="AR14" s="20">
        <v>-21753.649999999998</v>
      </c>
      <c r="AS14" s="20">
        <v>-5467.33</v>
      </c>
      <c r="AT14" s="20">
        <v>-25142.57</v>
      </c>
      <c r="AU14" s="20">
        <v>-45933.349999999991</v>
      </c>
      <c r="AV14" s="20">
        <v>-14095.02</v>
      </c>
      <c r="AW14" s="20">
        <v>-36901.349999999991</v>
      </c>
      <c r="AX14" s="20">
        <v>-36921.86</v>
      </c>
      <c r="AY14" s="20">
        <v>-28173.430000000004</v>
      </c>
      <c r="AZ14" s="20">
        <v>-18500.54</v>
      </c>
      <c r="BA14" s="17">
        <f t="shared" si="1"/>
        <v>-253432.1</v>
      </c>
      <c r="BB14" s="17">
        <f t="shared" si="2"/>
        <v>-12671.609999999999</v>
      </c>
      <c r="BC14" s="17">
        <f t="shared" si="3"/>
        <v>-58864.34</v>
      </c>
      <c r="BD14" s="17">
        <f t="shared" si="4"/>
        <v>-324968.04999999993</v>
      </c>
    </row>
    <row r="15" spans="1:56" x14ac:dyDescent="0.25">
      <c r="A15" t="str">
        <f t="shared" si="0"/>
        <v>EEC.AKE1</v>
      </c>
      <c r="B15" s="1" t="s">
        <v>24</v>
      </c>
      <c r="C15" s="1" t="s">
        <v>25</v>
      </c>
      <c r="D15" s="1" t="s">
        <v>25</v>
      </c>
      <c r="E15" s="17">
        <v>16898</v>
      </c>
      <c r="F15" s="17">
        <v>10654.899999999998</v>
      </c>
      <c r="G15" s="17">
        <v>13834.8</v>
      </c>
      <c r="H15" s="17">
        <v>6502.1399999999994</v>
      </c>
      <c r="I15" s="17">
        <v>8425.25</v>
      </c>
      <c r="J15" s="17">
        <v>9907.27</v>
      </c>
      <c r="K15" s="17">
        <v>5734.08</v>
      </c>
      <c r="L15" s="17">
        <v>14073.13</v>
      </c>
      <c r="M15" s="17">
        <v>15752.420000000002</v>
      </c>
      <c r="N15" s="17">
        <v>20776.66</v>
      </c>
      <c r="O15" s="17">
        <v>26677.390000000007</v>
      </c>
      <c r="P15" s="17">
        <v>28001.84</v>
      </c>
      <c r="Q15" s="20">
        <v>844.9</v>
      </c>
      <c r="R15" s="20">
        <v>532.75</v>
      </c>
      <c r="S15" s="20">
        <v>691.74</v>
      </c>
      <c r="T15" s="20">
        <v>325.11</v>
      </c>
      <c r="U15" s="20">
        <v>421.26</v>
      </c>
      <c r="V15" s="20">
        <v>495.36</v>
      </c>
      <c r="W15" s="20">
        <v>286.7</v>
      </c>
      <c r="X15" s="20">
        <v>703.66</v>
      </c>
      <c r="Y15" s="20">
        <v>787.62</v>
      </c>
      <c r="Z15" s="20">
        <v>1038.83</v>
      </c>
      <c r="AA15" s="20">
        <v>1333.87</v>
      </c>
      <c r="AB15" s="20">
        <v>1400.09</v>
      </c>
      <c r="AC15" s="17">
        <v>4136.75</v>
      </c>
      <c r="AD15" s="17">
        <v>2583.58</v>
      </c>
      <c r="AE15" s="17">
        <v>3324.49</v>
      </c>
      <c r="AF15" s="17">
        <v>1547.31</v>
      </c>
      <c r="AG15" s="17">
        <v>1985.96</v>
      </c>
      <c r="AH15" s="17">
        <v>2312.2199999999998</v>
      </c>
      <c r="AI15" s="17">
        <v>1325.33</v>
      </c>
      <c r="AJ15" s="17">
        <v>3219.98</v>
      </c>
      <c r="AK15" s="17">
        <v>3567.51</v>
      </c>
      <c r="AL15" s="17">
        <v>4658.54</v>
      </c>
      <c r="AM15" s="17">
        <v>5919.46</v>
      </c>
      <c r="AN15" s="17">
        <v>6150.22</v>
      </c>
      <c r="AO15" s="20">
        <v>21879.65</v>
      </c>
      <c r="AP15" s="20">
        <v>13771.229999999998</v>
      </c>
      <c r="AQ15" s="20">
        <v>17851.03</v>
      </c>
      <c r="AR15" s="20">
        <v>8374.56</v>
      </c>
      <c r="AS15" s="20">
        <v>10832.470000000001</v>
      </c>
      <c r="AT15" s="20">
        <v>12714.85</v>
      </c>
      <c r="AU15" s="20">
        <v>7346.11</v>
      </c>
      <c r="AV15" s="20">
        <v>17996.77</v>
      </c>
      <c r="AW15" s="20">
        <v>20107.550000000003</v>
      </c>
      <c r="AX15" s="20">
        <v>26474.03</v>
      </c>
      <c r="AY15" s="20">
        <v>33930.720000000008</v>
      </c>
      <c r="AZ15" s="20">
        <v>35552.15</v>
      </c>
      <c r="BA15" s="17">
        <f t="shared" si="1"/>
        <v>177237.88</v>
      </c>
      <c r="BB15" s="17">
        <f t="shared" si="2"/>
        <v>8861.89</v>
      </c>
      <c r="BC15" s="17">
        <f t="shared" si="3"/>
        <v>40731.35</v>
      </c>
      <c r="BD15" s="17">
        <f t="shared" si="4"/>
        <v>226831.12</v>
      </c>
    </row>
    <row r="16" spans="1:56" x14ac:dyDescent="0.25">
      <c r="A16" t="str">
        <f t="shared" si="0"/>
        <v>VQW.ARD1</v>
      </c>
      <c r="B16" s="1" t="s">
        <v>29</v>
      </c>
      <c r="C16" s="1" t="s">
        <v>30</v>
      </c>
      <c r="D16" s="1" t="s">
        <v>30</v>
      </c>
      <c r="E16" s="17">
        <v>20640.920000000006</v>
      </c>
      <c r="F16" s="17">
        <v>16829.75</v>
      </c>
      <c r="G16" s="17">
        <v>21896.98</v>
      </c>
      <c r="H16" s="17">
        <v>9715.2100000000009</v>
      </c>
      <c r="I16" s="17">
        <v>10447.18</v>
      </c>
      <c r="J16" s="17">
        <v>12526.2</v>
      </c>
      <c r="K16" s="17">
        <v>8289.24</v>
      </c>
      <c r="L16" s="17">
        <v>19295.730000000003</v>
      </c>
      <c r="M16" s="17">
        <v>23767.840000000004</v>
      </c>
      <c r="N16" s="17">
        <v>28789.22</v>
      </c>
      <c r="O16" s="17">
        <v>36437.070000000007</v>
      </c>
      <c r="P16" s="17">
        <v>31663.999999999996</v>
      </c>
      <c r="Q16" s="20">
        <v>1032.05</v>
      </c>
      <c r="R16" s="20">
        <v>841.49</v>
      </c>
      <c r="S16" s="20">
        <v>1094.8499999999999</v>
      </c>
      <c r="T16" s="20">
        <v>485.76</v>
      </c>
      <c r="U16" s="20">
        <v>522.36</v>
      </c>
      <c r="V16" s="20">
        <v>626.30999999999995</v>
      </c>
      <c r="W16" s="20">
        <v>414.46</v>
      </c>
      <c r="X16" s="20">
        <v>964.79</v>
      </c>
      <c r="Y16" s="20">
        <v>1188.3900000000001</v>
      </c>
      <c r="Z16" s="20">
        <v>1439.46</v>
      </c>
      <c r="AA16" s="20">
        <v>1821.85</v>
      </c>
      <c r="AB16" s="20">
        <v>1583.2</v>
      </c>
      <c r="AC16" s="17">
        <v>5053.05</v>
      </c>
      <c r="AD16" s="17">
        <v>4080.84</v>
      </c>
      <c r="AE16" s="17">
        <v>5261.82</v>
      </c>
      <c r="AF16" s="17">
        <v>2311.9299999999998</v>
      </c>
      <c r="AG16" s="17">
        <v>2462.56</v>
      </c>
      <c r="AH16" s="17">
        <v>2923.44</v>
      </c>
      <c r="AI16" s="17">
        <v>1915.91</v>
      </c>
      <c r="AJ16" s="17">
        <v>4414.92</v>
      </c>
      <c r="AK16" s="17">
        <v>5382.79</v>
      </c>
      <c r="AL16" s="17">
        <v>6455.11</v>
      </c>
      <c r="AM16" s="17">
        <v>8085.04</v>
      </c>
      <c r="AN16" s="17">
        <v>6954.57</v>
      </c>
      <c r="AO16" s="20">
        <v>26726.020000000004</v>
      </c>
      <c r="AP16" s="20">
        <v>21752.080000000002</v>
      </c>
      <c r="AQ16" s="20">
        <v>28253.649999999998</v>
      </c>
      <c r="AR16" s="20">
        <v>12512.900000000001</v>
      </c>
      <c r="AS16" s="20">
        <v>13432.1</v>
      </c>
      <c r="AT16" s="20">
        <v>16075.95</v>
      </c>
      <c r="AU16" s="20">
        <v>10619.609999999999</v>
      </c>
      <c r="AV16" s="20">
        <v>24675.440000000002</v>
      </c>
      <c r="AW16" s="20">
        <v>30339.020000000004</v>
      </c>
      <c r="AX16" s="20">
        <v>36683.79</v>
      </c>
      <c r="AY16" s="20">
        <v>46343.960000000006</v>
      </c>
      <c r="AZ16" s="20">
        <v>40201.769999999997</v>
      </c>
      <c r="BA16" s="17">
        <f t="shared" si="1"/>
        <v>240299.34000000003</v>
      </c>
      <c r="BB16" s="17">
        <f t="shared" si="2"/>
        <v>12014.970000000001</v>
      </c>
      <c r="BC16" s="17">
        <f t="shared" si="3"/>
        <v>55301.98</v>
      </c>
      <c r="BD16" s="17">
        <f t="shared" si="4"/>
        <v>307616.29000000004</v>
      </c>
    </row>
    <row r="17" spans="1:56" x14ac:dyDescent="0.25">
      <c r="A17" t="str">
        <f t="shared" si="0"/>
        <v>TAU.BAR</v>
      </c>
      <c r="B17" s="1" t="s">
        <v>31</v>
      </c>
      <c r="C17" s="1" t="s">
        <v>32</v>
      </c>
      <c r="D17" s="1" t="s">
        <v>32</v>
      </c>
      <c r="E17" s="17">
        <v>1923.73</v>
      </c>
      <c r="F17" s="17">
        <v>683.07000000000016</v>
      </c>
      <c r="G17" s="17">
        <v>1118.1600000000003</v>
      </c>
      <c r="H17" s="17">
        <v>1963.35</v>
      </c>
      <c r="I17" s="17">
        <v>1225.68</v>
      </c>
      <c r="J17" s="17">
        <v>2689.39</v>
      </c>
      <c r="K17" s="17">
        <v>4373.3900000000003</v>
      </c>
      <c r="L17" s="17">
        <v>6530.68</v>
      </c>
      <c r="M17" s="17">
        <v>9689.82</v>
      </c>
      <c r="N17" s="17">
        <v>4919.97</v>
      </c>
      <c r="O17" s="17">
        <v>6304.99</v>
      </c>
      <c r="P17" s="17">
        <v>3548.7300000000005</v>
      </c>
      <c r="Q17" s="20">
        <v>96.19</v>
      </c>
      <c r="R17" s="20">
        <v>34.15</v>
      </c>
      <c r="S17" s="20">
        <v>55.91</v>
      </c>
      <c r="T17" s="20">
        <v>98.17</v>
      </c>
      <c r="U17" s="20">
        <v>61.28</v>
      </c>
      <c r="V17" s="20">
        <v>134.47</v>
      </c>
      <c r="W17" s="20">
        <v>218.67</v>
      </c>
      <c r="X17" s="20">
        <v>326.52999999999997</v>
      </c>
      <c r="Y17" s="20">
        <v>484.49</v>
      </c>
      <c r="Z17" s="20">
        <v>246</v>
      </c>
      <c r="AA17" s="20">
        <v>315.25</v>
      </c>
      <c r="AB17" s="20">
        <v>177.44</v>
      </c>
      <c r="AC17" s="17">
        <v>470.94</v>
      </c>
      <c r="AD17" s="17">
        <v>165.63</v>
      </c>
      <c r="AE17" s="17">
        <v>268.69</v>
      </c>
      <c r="AF17" s="17">
        <v>467.22</v>
      </c>
      <c r="AG17" s="17">
        <v>288.91000000000003</v>
      </c>
      <c r="AH17" s="17">
        <v>627.66999999999996</v>
      </c>
      <c r="AI17" s="17">
        <v>1010.83</v>
      </c>
      <c r="AJ17" s="17">
        <v>1494.24</v>
      </c>
      <c r="AK17" s="17">
        <v>2194.4899999999998</v>
      </c>
      <c r="AL17" s="17">
        <v>1103.1500000000001</v>
      </c>
      <c r="AM17" s="17">
        <v>1399.02</v>
      </c>
      <c r="AN17" s="17">
        <v>779.43</v>
      </c>
      <c r="AO17" s="20">
        <v>2490.86</v>
      </c>
      <c r="AP17" s="20">
        <v>882.85000000000014</v>
      </c>
      <c r="AQ17" s="20">
        <v>1442.7600000000004</v>
      </c>
      <c r="AR17" s="20">
        <v>2528.7399999999998</v>
      </c>
      <c r="AS17" s="20">
        <v>1575.8700000000001</v>
      </c>
      <c r="AT17" s="20">
        <v>3451.5299999999997</v>
      </c>
      <c r="AU17" s="20">
        <v>5602.89</v>
      </c>
      <c r="AV17" s="20">
        <v>8351.4500000000007</v>
      </c>
      <c r="AW17" s="20">
        <v>12368.8</v>
      </c>
      <c r="AX17" s="20">
        <v>6269.1200000000008</v>
      </c>
      <c r="AY17" s="20">
        <v>8019.26</v>
      </c>
      <c r="AZ17" s="20">
        <v>4505.6000000000004</v>
      </c>
      <c r="BA17" s="17">
        <f t="shared" si="1"/>
        <v>44970.96</v>
      </c>
      <c r="BB17" s="17">
        <f t="shared" si="2"/>
        <v>2248.5499999999997</v>
      </c>
      <c r="BC17" s="17">
        <f t="shared" si="3"/>
        <v>10270.220000000001</v>
      </c>
      <c r="BD17" s="17">
        <f t="shared" si="4"/>
        <v>57489.73</v>
      </c>
    </row>
    <row r="18" spans="1:56" x14ac:dyDescent="0.25">
      <c r="A18" t="str">
        <f t="shared" si="0"/>
        <v>TCN.BCR2</v>
      </c>
      <c r="B18" s="1" t="s">
        <v>33</v>
      </c>
      <c r="C18" s="1" t="s">
        <v>34</v>
      </c>
      <c r="D18" s="1" t="s">
        <v>34</v>
      </c>
      <c r="E18" s="17">
        <v>-76879.33</v>
      </c>
      <c r="F18" s="17">
        <v>-41978.6</v>
      </c>
      <c r="G18" s="17">
        <v>-63602.75</v>
      </c>
      <c r="H18" s="17">
        <v>-26609.780000000002</v>
      </c>
      <c r="I18" s="17">
        <v>-3361.8900000000008</v>
      </c>
      <c r="J18" s="17">
        <v>-34499.550000000003</v>
      </c>
      <c r="K18" s="17">
        <v>-101528.06999999998</v>
      </c>
      <c r="L18" s="17">
        <v>-68659.03</v>
      </c>
      <c r="M18" s="17">
        <v>-160675.76</v>
      </c>
      <c r="N18" s="17">
        <v>-97982.310000000012</v>
      </c>
      <c r="O18" s="17">
        <v>-75175.63</v>
      </c>
      <c r="P18" s="17">
        <v>-48430.68</v>
      </c>
      <c r="Q18" s="20">
        <v>-3843.97</v>
      </c>
      <c r="R18" s="20">
        <v>-2098.9299999999998</v>
      </c>
      <c r="S18" s="20">
        <v>-3180.14</v>
      </c>
      <c r="T18" s="20">
        <v>-1330.49</v>
      </c>
      <c r="U18" s="20">
        <v>-168.09</v>
      </c>
      <c r="V18" s="20">
        <v>-1724.98</v>
      </c>
      <c r="W18" s="20">
        <v>-5076.3999999999996</v>
      </c>
      <c r="X18" s="20">
        <v>-3432.95</v>
      </c>
      <c r="Y18" s="20">
        <v>-8033.79</v>
      </c>
      <c r="Z18" s="20">
        <v>-4899.12</v>
      </c>
      <c r="AA18" s="20">
        <v>-3758.78</v>
      </c>
      <c r="AB18" s="20">
        <v>-2421.5300000000002</v>
      </c>
      <c r="AC18" s="17">
        <v>-18820.61</v>
      </c>
      <c r="AD18" s="17">
        <v>-10178.879999999999</v>
      </c>
      <c r="AE18" s="17">
        <v>-15283.68</v>
      </c>
      <c r="AF18" s="17">
        <v>-6332.32</v>
      </c>
      <c r="AG18" s="17">
        <v>-792.45</v>
      </c>
      <c r="AH18" s="17">
        <v>-8051.73</v>
      </c>
      <c r="AI18" s="17">
        <v>-23466.42</v>
      </c>
      <c r="AJ18" s="17">
        <v>-15709.4</v>
      </c>
      <c r="AK18" s="17">
        <v>-36388.86</v>
      </c>
      <c r="AL18" s="17">
        <v>-21969.57</v>
      </c>
      <c r="AM18" s="17">
        <v>-16680.759999999998</v>
      </c>
      <c r="AN18" s="17">
        <v>-10637.14</v>
      </c>
      <c r="AO18" s="20">
        <v>-99543.91</v>
      </c>
      <c r="AP18" s="20">
        <v>-54256.409999999996</v>
      </c>
      <c r="AQ18" s="20">
        <v>-82066.570000000007</v>
      </c>
      <c r="AR18" s="20">
        <v>-34272.590000000004</v>
      </c>
      <c r="AS18" s="20">
        <v>-4322.4300000000012</v>
      </c>
      <c r="AT18" s="20">
        <v>-44276.260000000009</v>
      </c>
      <c r="AU18" s="20">
        <v>-130070.88999999997</v>
      </c>
      <c r="AV18" s="20">
        <v>-87801.37999999999</v>
      </c>
      <c r="AW18" s="20">
        <v>-205098.41000000003</v>
      </c>
      <c r="AX18" s="20">
        <v>-124851</v>
      </c>
      <c r="AY18" s="20">
        <v>-95615.17</v>
      </c>
      <c r="AZ18" s="20">
        <v>-61489.35</v>
      </c>
      <c r="BA18" s="17">
        <f t="shared" si="1"/>
        <v>-799383.38000000012</v>
      </c>
      <c r="BB18" s="17">
        <f t="shared" si="2"/>
        <v>-39969.17</v>
      </c>
      <c r="BC18" s="17">
        <f t="shared" si="3"/>
        <v>-184311.82</v>
      </c>
      <c r="BD18" s="17">
        <f t="shared" si="4"/>
        <v>-1023664.37</v>
      </c>
    </row>
    <row r="19" spans="1:56" x14ac:dyDescent="0.25">
      <c r="A19" t="str">
        <f t="shared" si="0"/>
        <v>TCN.BCRK</v>
      </c>
      <c r="B19" s="1" t="s">
        <v>33</v>
      </c>
      <c r="C19" s="1" t="s">
        <v>35</v>
      </c>
      <c r="D19" s="1" t="s">
        <v>35</v>
      </c>
      <c r="E19" s="17">
        <v>-70932.210000000006</v>
      </c>
      <c r="F19" s="17">
        <v>-16371.850000000002</v>
      </c>
      <c r="G19" s="17">
        <v>-25161.429999999997</v>
      </c>
      <c r="H19" s="17">
        <v>-13117.039999999999</v>
      </c>
      <c r="I19" s="17">
        <v>-55.930000000000014</v>
      </c>
      <c r="J19" s="17">
        <v>-19183.330000000002</v>
      </c>
      <c r="K19" s="17">
        <v>-27172.25</v>
      </c>
      <c r="L19" s="17">
        <v>-16404.57</v>
      </c>
      <c r="M19" s="17">
        <v>-50621.180000000008</v>
      </c>
      <c r="N19" s="17">
        <v>-32782.229999999996</v>
      </c>
      <c r="O19" s="17">
        <v>-31806.440000000006</v>
      </c>
      <c r="P19" s="17">
        <v>-1818.05</v>
      </c>
      <c r="Q19" s="20">
        <v>-3546.61</v>
      </c>
      <c r="R19" s="20">
        <v>-818.59</v>
      </c>
      <c r="S19" s="20">
        <v>-1258.07</v>
      </c>
      <c r="T19" s="20">
        <v>-655.85</v>
      </c>
      <c r="U19" s="20">
        <v>-2.8</v>
      </c>
      <c r="V19" s="20">
        <v>-959.17</v>
      </c>
      <c r="W19" s="20">
        <v>-1358.61</v>
      </c>
      <c r="X19" s="20">
        <v>-820.23</v>
      </c>
      <c r="Y19" s="20">
        <v>-2531.06</v>
      </c>
      <c r="Z19" s="20">
        <v>-1639.11</v>
      </c>
      <c r="AA19" s="20">
        <v>-1590.32</v>
      </c>
      <c r="AB19" s="20">
        <v>-90.9</v>
      </c>
      <c r="AC19" s="17">
        <v>-17364.71</v>
      </c>
      <c r="AD19" s="17">
        <v>-3969.81</v>
      </c>
      <c r="AE19" s="17">
        <v>-6046.27</v>
      </c>
      <c r="AF19" s="17">
        <v>-3121.46</v>
      </c>
      <c r="AG19" s="17">
        <v>-13.18</v>
      </c>
      <c r="AH19" s="17">
        <v>-4477.13</v>
      </c>
      <c r="AI19" s="17">
        <v>-6280.38</v>
      </c>
      <c r="AJ19" s="17">
        <v>-3753.42</v>
      </c>
      <c r="AK19" s="17">
        <v>-11464.37</v>
      </c>
      <c r="AL19" s="17">
        <v>-7350.42</v>
      </c>
      <c r="AM19" s="17">
        <v>-7057.55</v>
      </c>
      <c r="AN19" s="17">
        <v>-399.31</v>
      </c>
      <c r="AO19" s="20">
        <v>-91843.53</v>
      </c>
      <c r="AP19" s="20">
        <v>-21160.250000000004</v>
      </c>
      <c r="AQ19" s="20">
        <v>-32465.769999999997</v>
      </c>
      <c r="AR19" s="20">
        <v>-16894.349999999999</v>
      </c>
      <c r="AS19" s="20">
        <v>-71.910000000000011</v>
      </c>
      <c r="AT19" s="20">
        <v>-24619.63</v>
      </c>
      <c r="AU19" s="20">
        <v>-34811.24</v>
      </c>
      <c r="AV19" s="20">
        <v>-20978.22</v>
      </c>
      <c r="AW19" s="20">
        <v>-64616.610000000008</v>
      </c>
      <c r="AX19" s="20">
        <v>-41771.759999999995</v>
      </c>
      <c r="AY19" s="20">
        <v>-40454.310000000012</v>
      </c>
      <c r="AZ19" s="20">
        <v>-2308.2600000000002</v>
      </c>
      <c r="BA19" s="17">
        <f t="shared" si="1"/>
        <v>-305426.50999999995</v>
      </c>
      <c r="BB19" s="17">
        <f t="shared" si="2"/>
        <v>-15271.32</v>
      </c>
      <c r="BC19" s="17">
        <f t="shared" si="3"/>
        <v>-71298.009999999995</v>
      </c>
      <c r="BD19" s="17">
        <f t="shared" si="4"/>
        <v>-391995.84</v>
      </c>
    </row>
    <row r="20" spans="1:56" x14ac:dyDescent="0.25">
      <c r="A20" t="str">
        <f t="shared" si="0"/>
        <v>TAU.BIG</v>
      </c>
      <c r="B20" s="1" t="s">
        <v>31</v>
      </c>
      <c r="C20" s="1" t="s">
        <v>36</v>
      </c>
      <c r="D20" s="1" t="s">
        <v>36</v>
      </c>
      <c r="E20" s="17">
        <v>6068.7499999999945</v>
      </c>
      <c r="F20" s="17">
        <v>2230.9299999999989</v>
      </c>
      <c r="G20" s="17">
        <v>2950.7600000000061</v>
      </c>
      <c r="H20" s="17">
        <v>8650.9000000000015</v>
      </c>
      <c r="I20" s="17">
        <v>6127.0899999999974</v>
      </c>
      <c r="J20" s="17">
        <v>14884.439999999995</v>
      </c>
      <c r="K20" s="17">
        <v>27027.52</v>
      </c>
      <c r="L20" s="17">
        <v>79872.27</v>
      </c>
      <c r="M20" s="17">
        <v>72789.37</v>
      </c>
      <c r="N20" s="17">
        <v>51392.399999999994</v>
      </c>
      <c r="O20" s="17">
        <v>58060.7</v>
      </c>
      <c r="P20" s="17">
        <v>36742.159999999996</v>
      </c>
      <c r="Q20" s="20">
        <v>303.44</v>
      </c>
      <c r="R20" s="20">
        <v>111.55</v>
      </c>
      <c r="S20" s="20">
        <v>147.54</v>
      </c>
      <c r="T20" s="20">
        <v>432.55</v>
      </c>
      <c r="U20" s="20">
        <v>306.35000000000002</v>
      </c>
      <c r="V20" s="20">
        <v>744.22</v>
      </c>
      <c r="W20" s="20">
        <v>1351.38</v>
      </c>
      <c r="X20" s="20">
        <v>3993.61</v>
      </c>
      <c r="Y20" s="20">
        <v>3639.47</v>
      </c>
      <c r="Z20" s="20">
        <v>2569.62</v>
      </c>
      <c r="AA20" s="20">
        <v>2903.04</v>
      </c>
      <c r="AB20" s="20">
        <v>1837.11</v>
      </c>
      <c r="AC20" s="17">
        <v>1485.67</v>
      </c>
      <c r="AD20" s="17">
        <v>540.95000000000005</v>
      </c>
      <c r="AE20" s="17">
        <v>709.06</v>
      </c>
      <c r="AF20" s="17">
        <v>2058.65</v>
      </c>
      <c r="AG20" s="17">
        <v>1444.25</v>
      </c>
      <c r="AH20" s="17">
        <v>3473.83</v>
      </c>
      <c r="AI20" s="17">
        <v>6246.93</v>
      </c>
      <c r="AJ20" s="17">
        <v>18275.02</v>
      </c>
      <c r="AK20" s="17">
        <v>16484.89</v>
      </c>
      <c r="AL20" s="17">
        <v>11523.19</v>
      </c>
      <c r="AM20" s="17">
        <v>12883.12</v>
      </c>
      <c r="AN20" s="17">
        <v>8069.92</v>
      </c>
      <c r="AO20" s="20">
        <v>7857.8599999999942</v>
      </c>
      <c r="AP20" s="20">
        <v>2883.4299999999994</v>
      </c>
      <c r="AQ20" s="20">
        <v>3807.360000000006</v>
      </c>
      <c r="AR20" s="20">
        <v>11142.1</v>
      </c>
      <c r="AS20" s="20">
        <v>7877.6899999999978</v>
      </c>
      <c r="AT20" s="20">
        <v>19102.489999999994</v>
      </c>
      <c r="AU20" s="20">
        <v>34625.83</v>
      </c>
      <c r="AV20" s="20">
        <v>102140.90000000001</v>
      </c>
      <c r="AW20" s="20">
        <v>92913.73</v>
      </c>
      <c r="AX20" s="20">
        <v>65485.21</v>
      </c>
      <c r="AY20" s="20">
        <v>73846.86</v>
      </c>
      <c r="AZ20" s="20">
        <v>46649.189999999995</v>
      </c>
      <c r="BA20" s="17">
        <f t="shared" si="1"/>
        <v>366797.29</v>
      </c>
      <c r="BB20" s="17">
        <f t="shared" si="2"/>
        <v>18339.88</v>
      </c>
      <c r="BC20" s="17">
        <f t="shared" si="3"/>
        <v>83195.48</v>
      </c>
      <c r="BD20" s="17">
        <f t="shared" si="4"/>
        <v>468332.65</v>
      </c>
    </row>
    <row r="21" spans="1:56" x14ac:dyDescent="0.25">
      <c r="A21" t="str">
        <f t="shared" si="0"/>
        <v>TAU.BPW</v>
      </c>
      <c r="B21" s="1" t="s">
        <v>31</v>
      </c>
      <c r="C21" s="1" t="s">
        <v>37</v>
      </c>
      <c r="D21" s="1" t="s">
        <v>37</v>
      </c>
      <c r="E21" s="17">
        <v>-5283.66</v>
      </c>
      <c r="F21" s="17">
        <v>-2897.23</v>
      </c>
      <c r="G21" s="17">
        <v>-3842.72</v>
      </c>
      <c r="H21" s="17">
        <v>-2751.53</v>
      </c>
      <c r="I21" s="17">
        <v>-3172.51</v>
      </c>
      <c r="J21" s="17">
        <v>-6087.92</v>
      </c>
      <c r="K21" s="17">
        <v>-9004.83</v>
      </c>
      <c r="L21" s="17">
        <v>-521.82999999999902</v>
      </c>
      <c r="M21" s="17">
        <v>-620.65999999999894</v>
      </c>
      <c r="N21" s="17">
        <v>-601.87000000000023</v>
      </c>
      <c r="O21" s="17">
        <v>0</v>
      </c>
      <c r="P21" s="17">
        <v>0</v>
      </c>
      <c r="Q21" s="20">
        <v>-264.18</v>
      </c>
      <c r="R21" s="20">
        <v>-144.86000000000001</v>
      </c>
      <c r="S21" s="20">
        <v>-192.14</v>
      </c>
      <c r="T21" s="20">
        <v>-137.58000000000001</v>
      </c>
      <c r="U21" s="20">
        <v>-158.63</v>
      </c>
      <c r="V21" s="20">
        <v>-304.39999999999998</v>
      </c>
      <c r="W21" s="20">
        <v>-450.24</v>
      </c>
      <c r="X21" s="20">
        <v>-26.09</v>
      </c>
      <c r="Y21" s="20">
        <v>-31.03</v>
      </c>
      <c r="Z21" s="20">
        <v>-30.09</v>
      </c>
      <c r="AA21" s="20">
        <v>0</v>
      </c>
      <c r="AB21" s="20">
        <v>0</v>
      </c>
      <c r="AC21" s="17">
        <v>-1293.48</v>
      </c>
      <c r="AD21" s="17">
        <v>-702.51</v>
      </c>
      <c r="AE21" s="17">
        <v>-923.4</v>
      </c>
      <c r="AF21" s="17">
        <v>-654.78</v>
      </c>
      <c r="AG21" s="17">
        <v>-747.81</v>
      </c>
      <c r="AH21" s="17">
        <v>-1420.84</v>
      </c>
      <c r="AI21" s="17">
        <v>-2081.31</v>
      </c>
      <c r="AJ21" s="17">
        <v>-119.4</v>
      </c>
      <c r="AK21" s="17">
        <v>-140.56</v>
      </c>
      <c r="AL21" s="17">
        <v>-134.94999999999999</v>
      </c>
      <c r="AM21" s="17">
        <v>0</v>
      </c>
      <c r="AN21" s="17">
        <v>0</v>
      </c>
      <c r="AO21" s="20">
        <v>-6841.32</v>
      </c>
      <c r="AP21" s="20">
        <v>-3744.6000000000004</v>
      </c>
      <c r="AQ21" s="20">
        <v>-4958.2599999999993</v>
      </c>
      <c r="AR21" s="20">
        <v>-3543.8900000000003</v>
      </c>
      <c r="AS21" s="20">
        <v>-4078.9500000000003</v>
      </c>
      <c r="AT21" s="20">
        <v>-7813.16</v>
      </c>
      <c r="AU21" s="20">
        <v>-11536.38</v>
      </c>
      <c r="AV21" s="20">
        <v>-667.31999999999903</v>
      </c>
      <c r="AW21" s="20">
        <v>-792.24999999999886</v>
      </c>
      <c r="AX21" s="20">
        <v>-766.91000000000031</v>
      </c>
      <c r="AY21" s="20">
        <v>0</v>
      </c>
      <c r="AZ21" s="20">
        <v>0</v>
      </c>
      <c r="BA21" s="17">
        <f t="shared" si="1"/>
        <v>-34784.76</v>
      </c>
      <c r="BB21" s="17">
        <f t="shared" si="2"/>
        <v>-1739.2399999999998</v>
      </c>
      <c r="BC21" s="17">
        <f t="shared" si="3"/>
        <v>-8219.0399999999991</v>
      </c>
      <c r="BD21" s="17">
        <f t="shared" si="4"/>
        <v>-44743.040000000001</v>
      </c>
    </row>
    <row r="22" spans="1:56" x14ac:dyDescent="0.25">
      <c r="A22" t="str">
        <f t="shared" si="0"/>
        <v>ENMP.BR3</v>
      </c>
      <c r="B22" s="1" t="s">
        <v>43</v>
      </c>
      <c r="C22" s="1" t="s">
        <v>39</v>
      </c>
      <c r="D22" s="1" t="s">
        <v>39</v>
      </c>
      <c r="E22" s="17">
        <v>62390.899999999914</v>
      </c>
      <c r="F22" s="17">
        <v>29218.35</v>
      </c>
      <c r="G22" s="17">
        <v>37506.799999999996</v>
      </c>
      <c r="H22" s="17">
        <v>37996.050000000017</v>
      </c>
      <c r="I22" s="17">
        <v>31053.730000000018</v>
      </c>
      <c r="J22" s="17">
        <v>49913.350000000013</v>
      </c>
      <c r="K22" s="17">
        <v>72147.349999999991</v>
      </c>
      <c r="L22" s="17">
        <v>124511.20999999999</v>
      </c>
      <c r="M22" s="17">
        <v>212899.63</v>
      </c>
      <c r="N22" s="17">
        <v>164316.91999999993</v>
      </c>
      <c r="O22" s="17">
        <v>164837.23999999996</v>
      </c>
      <c r="P22" s="17">
        <v>99509.709999999963</v>
      </c>
      <c r="Q22" s="20">
        <v>3119.55</v>
      </c>
      <c r="R22" s="20">
        <v>1460.92</v>
      </c>
      <c r="S22" s="20">
        <v>1875.34</v>
      </c>
      <c r="T22" s="20">
        <v>1899.8</v>
      </c>
      <c r="U22" s="20">
        <v>1552.69</v>
      </c>
      <c r="V22" s="20">
        <v>2495.67</v>
      </c>
      <c r="W22" s="20">
        <v>3607.37</v>
      </c>
      <c r="X22" s="20">
        <v>6225.56</v>
      </c>
      <c r="Y22" s="20">
        <v>10644.98</v>
      </c>
      <c r="Z22" s="20">
        <v>8215.85</v>
      </c>
      <c r="AA22" s="20">
        <v>8241.86</v>
      </c>
      <c r="AB22" s="20">
        <v>4975.49</v>
      </c>
      <c r="AC22" s="17">
        <v>15273.74</v>
      </c>
      <c r="AD22" s="17">
        <v>7084.81</v>
      </c>
      <c r="AE22" s="17">
        <v>9012.85</v>
      </c>
      <c r="AF22" s="17">
        <v>9041.91</v>
      </c>
      <c r="AG22" s="17">
        <v>7319.85</v>
      </c>
      <c r="AH22" s="17">
        <v>11649.1</v>
      </c>
      <c r="AI22" s="17">
        <v>16675.580000000002</v>
      </c>
      <c r="AJ22" s="17">
        <v>28488.55</v>
      </c>
      <c r="AK22" s="17">
        <v>48216.2</v>
      </c>
      <c r="AL22" s="17">
        <v>36843.1</v>
      </c>
      <c r="AM22" s="17">
        <v>36575.82</v>
      </c>
      <c r="AN22" s="17">
        <v>21855.96</v>
      </c>
      <c r="AO22" s="20">
        <v>80784.189999999915</v>
      </c>
      <c r="AP22" s="20">
        <v>37764.079999999994</v>
      </c>
      <c r="AQ22" s="20">
        <v>48394.989999999991</v>
      </c>
      <c r="AR22" s="20">
        <v>48937.760000000024</v>
      </c>
      <c r="AS22" s="20">
        <v>39926.270000000019</v>
      </c>
      <c r="AT22" s="20">
        <v>64058.12000000001</v>
      </c>
      <c r="AU22" s="20">
        <v>92430.299999999988</v>
      </c>
      <c r="AV22" s="20">
        <v>159225.31999999998</v>
      </c>
      <c r="AW22" s="20">
        <v>271760.81</v>
      </c>
      <c r="AX22" s="20">
        <v>209375.86999999994</v>
      </c>
      <c r="AY22" s="20">
        <v>209654.91999999998</v>
      </c>
      <c r="AZ22" s="20">
        <v>126341.15999999997</v>
      </c>
      <c r="BA22" s="17">
        <f t="shared" si="1"/>
        <v>1086301.2399999998</v>
      </c>
      <c r="BB22" s="17">
        <f t="shared" si="2"/>
        <v>54315.08</v>
      </c>
      <c r="BC22" s="17">
        <f t="shared" si="3"/>
        <v>248037.47</v>
      </c>
      <c r="BD22" s="17">
        <f t="shared" si="4"/>
        <v>1388653.7899999996</v>
      </c>
    </row>
    <row r="23" spans="1:56" x14ac:dyDescent="0.25">
      <c r="A23" t="str">
        <f t="shared" si="0"/>
        <v>ENMP.BR4</v>
      </c>
      <c r="B23" s="1" t="s">
        <v>43</v>
      </c>
      <c r="C23" s="1" t="s">
        <v>40</v>
      </c>
      <c r="D23" s="1" t="s">
        <v>40</v>
      </c>
      <c r="E23" s="17">
        <v>55246.180000000073</v>
      </c>
      <c r="F23" s="17">
        <v>26571.110000000041</v>
      </c>
      <c r="G23" s="17">
        <v>31865.380000000026</v>
      </c>
      <c r="H23" s="17">
        <v>38941.260000000009</v>
      </c>
      <c r="I23" s="17">
        <v>29406.719999999994</v>
      </c>
      <c r="J23" s="17">
        <v>48111.06</v>
      </c>
      <c r="K23" s="17">
        <v>69015.899999999951</v>
      </c>
      <c r="L23" s="17">
        <v>128393.32000000005</v>
      </c>
      <c r="M23" s="17">
        <v>219132.89</v>
      </c>
      <c r="N23" s="17">
        <v>173625.59999999998</v>
      </c>
      <c r="O23" s="17">
        <v>163688.91</v>
      </c>
      <c r="P23" s="17">
        <v>110046.70000000001</v>
      </c>
      <c r="Q23" s="20">
        <v>2762.31</v>
      </c>
      <c r="R23" s="20">
        <v>1328.56</v>
      </c>
      <c r="S23" s="20">
        <v>1593.27</v>
      </c>
      <c r="T23" s="20">
        <v>1947.06</v>
      </c>
      <c r="U23" s="20">
        <v>1470.34</v>
      </c>
      <c r="V23" s="20">
        <v>2405.5500000000002</v>
      </c>
      <c r="W23" s="20">
        <v>3450.8</v>
      </c>
      <c r="X23" s="20">
        <v>6419.67</v>
      </c>
      <c r="Y23" s="20">
        <v>10956.64</v>
      </c>
      <c r="Z23" s="20">
        <v>8681.2800000000007</v>
      </c>
      <c r="AA23" s="20">
        <v>8184.45</v>
      </c>
      <c r="AB23" s="20">
        <v>5502.34</v>
      </c>
      <c r="AC23" s="17">
        <v>13524.66</v>
      </c>
      <c r="AD23" s="17">
        <v>6442.91</v>
      </c>
      <c r="AE23" s="17">
        <v>7657.22</v>
      </c>
      <c r="AF23" s="17">
        <v>9266.84</v>
      </c>
      <c r="AG23" s="17">
        <v>6931.62</v>
      </c>
      <c r="AH23" s="17">
        <v>11228.47</v>
      </c>
      <c r="AI23" s="17">
        <v>15951.8</v>
      </c>
      <c r="AJ23" s="17">
        <v>29376.79</v>
      </c>
      <c r="AK23" s="17">
        <v>49627.87</v>
      </c>
      <c r="AL23" s="17">
        <v>38930.29</v>
      </c>
      <c r="AM23" s="17">
        <v>36321.01</v>
      </c>
      <c r="AN23" s="17">
        <v>24170.26</v>
      </c>
      <c r="AO23" s="20">
        <v>71533.150000000067</v>
      </c>
      <c r="AP23" s="20">
        <v>34342.580000000045</v>
      </c>
      <c r="AQ23" s="20">
        <v>41115.870000000024</v>
      </c>
      <c r="AR23" s="20">
        <v>50155.16</v>
      </c>
      <c r="AS23" s="20">
        <v>37808.679999999993</v>
      </c>
      <c r="AT23" s="20">
        <v>61745.08</v>
      </c>
      <c r="AU23" s="20">
        <v>88418.499999999956</v>
      </c>
      <c r="AV23" s="20">
        <v>164189.78000000006</v>
      </c>
      <c r="AW23" s="20">
        <v>279717.40000000002</v>
      </c>
      <c r="AX23" s="20">
        <v>221237.16999999998</v>
      </c>
      <c r="AY23" s="20">
        <v>208194.37000000002</v>
      </c>
      <c r="AZ23" s="20">
        <v>139719.30000000002</v>
      </c>
      <c r="BA23" s="17">
        <f t="shared" si="1"/>
        <v>1094045.0300000003</v>
      </c>
      <c r="BB23" s="17">
        <f t="shared" si="2"/>
        <v>54702.26999999999</v>
      </c>
      <c r="BC23" s="17">
        <f t="shared" si="3"/>
        <v>249429.74000000002</v>
      </c>
      <c r="BD23" s="17">
        <f t="shared" si="4"/>
        <v>1398177.0400000003</v>
      </c>
    </row>
    <row r="24" spans="1:56" x14ac:dyDescent="0.25">
      <c r="A24" t="str">
        <f t="shared" si="0"/>
        <v>ENMP.BR5</v>
      </c>
      <c r="B24" s="1" t="s">
        <v>43</v>
      </c>
      <c r="C24" s="1" t="s">
        <v>42</v>
      </c>
      <c r="D24" s="1" t="s">
        <v>42</v>
      </c>
      <c r="E24" s="17">
        <v>7001.3799999999255</v>
      </c>
      <c r="F24" s="17">
        <v>3369.3000000000234</v>
      </c>
      <c r="G24" s="17">
        <v>3769.9399999999673</v>
      </c>
      <c r="H24" s="17">
        <v>2052.7000000000007</v>
      </c>
      <c r="I24" s="17">
        <v>3615.6699999999996</v>
      </c>
      <c r="J24" s="17">
        <v>37436.209999999992</v>
      </c>
      <c r="K24" s="17">
        <v>17536.950000000004</v>
      </c>
      <c r="L24" s="17">
        <v>238403.72999999992</v>
      </c>
      <c r="M24" s="17">
        <v>311980.15999999992</v>
      </c>
      <c r="N24" s="17">
        <v>297154.13999999996</v>
      </c>
      <c r="O24" s="17">
        <v>246082.83000000007</v>
      </c>
      <c r="P24" s="17">
        <v>176453.16000000009</v>
      </c>
      <c r="Q24" s="20">
        <v>350.07</v>
      </c>
      <c r="R24" s="20">
        <v>168.47</v>
      </c>
      <c r="S24" s="20">
        <v>188.5</v>
      </c>
      <c r="T24" s="20">
        <v>102.64</v>
      </c>
      <c r="U24" s="20">
        <v>180.78</v>
      </c>
      <c r="V24" s="20">
        <v>1871.81</v>
      </c>
      <c r="W24" s="20">
        <v>876.85</v>
      </c>
      <c r="X24" s="20">
        <v>11920.19</v>
      </c>
      <c r="Y24" s="20">
        <v>15599.01</v>
      </c>
      <c r="Z24" s="20">
        <v>14857.71</v>
      </c>
      <c r="AA24" s="20">
        <v>12304.14</v>
      </c>
      <c r="AB24" s="20">
        <v>8822.66</v>
      </c>
      <c r="AC24" s="17">
        <v>1713.99</v>
      </c>
      <c r="AD24" s="17">
        <v>816.98</v>
      </c>
      <c r="AE24" s="17">
        <v>905.91</v>
      </c>
      <c r="AF24" s="17">
        <v>488.48</v>
      </c>
      <c r="AG24" s="17">
        <v>852.27</v>
      </c>
      <c r="AH24" s="17">
        <v>8737.1</v>
      </c>
      <c r="AI24" s="17">
        <v>4053.36</v>
      </c>
      <c r="AJ24" s="17">
        <v>54547.51</v>
      </c>
      <c r="AK24" s="17">
        <v>70655.34</v>
      </c>
      <c r="AL24" s="17">
        <v>66627.820000000007</v>
      </c>
      <c r="AM24" s="17">
        <v>54603.44</v>
      </c>
      <c r="AN24" s="17">
        <v>38755.54</v>
      </c>
      <c r="AO24" s="20">
        <v>9065.4399999999259</v>
      </c>
      <c r="AP24" s="20">
        <v>4354.7500000000236</v>
      </c>
      <c r="AQ24" s="20">
        <v>4864.3499999999676</v>
      </c>
      <c r="AR24" s="20">
        <v>2643.8200000000006</v>
      </c>
      <c r="AS24" s="20">
        <v>4648.7199999999993</v>
      </c>
      <c r="AT24" s="20">
        <v>48045.119999999988</v>
      </c>
      <c r="AU24" s="20">
        <v>22467.160000000003</v>
      </c>
      <c r="AV24" s="20">
        <v>304871.42999999993</v>
      </c>
      <c r="AW24" s="20">
        <v>398234.50999999989</v>
      </c>
      <c r="AX24" s="20">
        <v>378639.67</v>
      </c>
      <c r="AY24" s="20">
        <v>312990.41000000009</v>
      </c>
      <c r="AZ24" s="20">
        <v>224031.3600000001</v>
      </c>
      <c r="BA24" s="17">
        <f t="shared" si="1"/>
        <v>1344856.17</v>
      </c>
      <c r="BB24" s="17">
        <f t="shared" si="2"/>
        <v>67242.83</v>
      </c>
      <c r="BC24" s="17">
        <f t="shared" si="3"/>
        <v>302757.74</v>
      </c>
      <c r="BD24" s="17">
        <f t="shared" si="4"/>
        <v>1714856.74</v>
      </c>
    </row>
    <row r="25" spans="1:56" x14ac:dyDescent="0.25">
      <c r="A25" t="str">
        <f t="shared" si="0"/>
        <v>TAU.BRA</v>
      </c>
      <c r="B25" s="1" t="s">
        <v>31</v>
      </c>
      <c r="C25" s="1" t="s">
        <v>44</v>
      </c>
      <c r="D25" s="1" t="s">
        <v>44</v>
      </c>
      <c r="E25" s="17">
        <v>13466.509999999989</v>
      </c>
      <c r="F25" s="17">
        <v>4325.7600000000029</v>
      </c>
      <c r="G25" s="17">
        <v>4160.2700000000013</v>
      </c>
      <c r="H25" s="17">
        <v>11487.120000000004</v>
      </c>
      <c r="I25" s="17">
        <v>7769.3600000000015</v>
      </c>
      <c r="J25" s="17">
        <v>39230.919999999984</v>
      </c>
      <c r="K25" s="17">
        <v>68951.25</v>
      </c>
      <c r="L25" s="17">
        <v>64029.250000000007</v>
      </c>
      <c r="M25" s="17">
        <v>53362.17</v>
      </c>
      <c r="N25" s="17">
        <v>42661.509999999995</v>
      </c>
      <c r="O25" s="17">
        <v>41092.600000000013</v>
      </c>
      <c r="P25" s="17">
        <v>26621.850000000002</v>
      </c>
      <c r="Q25" s="20">
        <v>673.33</v>
      </c>
      <c r="R25" s="20">
        <v>216.29</v>
      </c>
      <c r="S25" s="20">
        <v>208.01</v>
      </c>
      <c r="T25" s="20">
        <v>574.36</v>
      </c>
      <c r="U25" s="20">
        <v>388.47</v>
      </c>
      <c r="V25" s="20">
        <v>1961.55</v>
      </c>
      <c r="W25" s="20">
        <v>3447.56</v>
      </c>
      <c r="X25" s="20">
        <v>3201.46</v>
      </c>
      <c r="Y25" s="20">
        <v>2668.11</v>
      </c>
      <c r="Z25" s="20">
        <v>2133.08</v>
      </c>
      <c r="AA25" s="20">
        <v>2054.63</v>
      </c>
      <c r="AB25" s="20">
        <v>1331.09</v>
      </c>
      <c r="AC25" s="17">
        <v>3296.7</v>
      </c>
      <c r="AD25" s="17">
        <v>1048.9000000000001</v>
      </c>
      <c r="AE25" s="17">
        <v>999.71</v>
      </c>
      <c r="AF25" s="17">
        <v>2733.59</v>
      </c>
      <c r="AG25" s="17">
        <v>1831.36</v>
      </c>
      <c r="AH25" s="17">
        <v>9155.9599999999991</v>
      </c>
      <c r="AI25" s="17">
        <v>15936.86</v>
      </c>
      <c r="AJ25" s="17">
        <v>14650.09</v>
      </c>
      <c r="AK25" s="17">
        <v>12085.14</v>
      </c>
      <c r="AL25" s="17">
        <v>9565.5499999999993</v>
      </c>
      <c r="AM25" s="17">
        <v>9118.06</v>
      </c>
      <c r="AN25" s="17">
        <v>5847.13</v>
      </c>
      <c r="AO25" s="20">
        <v>17436.53999999999</v>
      </c>
      <c r="AP25" s="20">
        <v>5590.9500000000025</v>
      </c>
      <c r="AQ25" s="20">
        <v>5367.9900000000016</v>
      </c>
      <c r="AR25" s="20">
        <v>14795.070000000005</v>
      </c>
      <c r="AS25" s="20">
        <v>9989.1900000000023</v>
      </c>
      <c r="AT25" s="20">
        <v>50348.429999999986</v>
      </c>
      <c r="AU25" s="20">
        <v>88335.67</v>
      </c>
      <c r="AV25" s="20">
        <v>81880.800000000003</v>
      </c>
      <c r="AW25" s="20">
        <v>68115.42</v>
      </c>
      <c r="AX25" s="20">
        <v>54360.14</v>
      </c>
      <c r="AY25" s="20">
        <v>52265.290000000008</v>
      </c>
      <c r="AZ25" s="20">
        <v>33800.07</v>
      </c>
      <c r="BA25" s="17">
        <f t="shared" si="1"/>
        <v>377158.57</v>
      </c>
      <c r="BB25" s="17">
        <f t="shared" si="2"/>
        <v>18857.939999999999</v>
      </c>
      <c r="BC25" s="17">
        <f t="shared" si="3"/>
        <v>86269.05</v>
      </c>
      <c r="BD25" s="17">
        <f t="shared" si="4"/>
        <v>482285.56</v>
      </c>
    </row>
    <row r="26" spans="1:56" x14ac:dyDescent="0.25">
      <c r="A26" t="str">
        <f t="shared" si="0"/>
        <v>VQW.BTR1</v>
      </c>
      <c r="B26" s="1" t="s">
        <v>29</v>
      </c>
      <c r="C26" s="1" t="s">
        <v>47</v>
      </c>
      <c r="D26" s="1" t="s">
        <v>47</v>
      </c>
      <c r="E26" s="17">
        <v>21184.510000000002</v>
      </c>
      <c r="F26" s="17">
        <v>14590.300000000001</v>
      </c>
      <c r="G26" s="17">
        <v>18877.48</v>
      </c>
      <c r="H26" s="17">
        <v>8574.5600000000013</v>
      </c>
      <c r="I26" s="17">
        <v>11330.98</v>
      </c>
      <c r="J26" s="17">
        <v>13007.140000000001</v>
      </c>
      <c r="K26" s="17">
        <v>6099.51</v>
      </c>
      <c r="L26" s="17">
        <v>16739.53</v>
      </c>
      <c r="M26" s="17">
        <v>20125.75</v>
      </c>
      <c r="N26" s="17">
        <v>26070.48</v>
      </c>
      <c r="O26" s="17">
        <v>29912.019999999993</v>
      </c>
      <c r="P26" s="17">
        <v>33230.57</v>
      </c>
      <c r="Q26" s="20">
        <v>1059.23</v>
      </c>
      <c r="R26" s="20">
        <v>729.52</v>
      </c>
      <c r="S26" s="20">
        <v>943.87</v>
      </c>
      <c r="T26" s="20">
        <v>428.73</v>
      </c>
      <c r="U26" s="20">
        <v>566.54999999999995</v>
      </c>
      <c r="V26" s="20">
        <v>650.36</v>
      </c>
      <c r="W26" s="20">
        <v>304.98</v>
      </c>
      <c r="X26" s="20">
        <v>836.98</v>
      </c>
      <c r="Y26" s="20">
        <v>1006.29</v>
      </c>
      <c r="Z26" s="20">
        <v>1303.52</v>
      </c>
      <c r="AA26" s="20">
        <v>1495.6</v>
      </c>
      <c r="AB26" s="20">
        <v>1661.53</v>
      </c>
      <c r="AC26" s="17">
        <v>5186.12</v>
      </c>
      <c r="AD26" s="17">
        <v>3537.83</v>
      </c>
      <c r="AE26" s="17">
        <v>4536.24</v>
      </c>
      <c r="AF26" s="17">
        <v>2040.49</v>
      </c>
      <c r="AG26" s="17">
        <v>2670.89</v>
      </c>
      <c r="AH26" s="17">
        <v>3035.69</v>
      </c>
      <c r="AI26" s="17">
        <v>1409.79</v>
      </c>
      <c r="AJ26" s="17">
        <v>3830.06</v>
      </c>
      <c r="AK26" s="17">
        <v>4557.96</v>
      </c>
      <c r="AL26" s="17">
        <v>5845.52</v>
      </c>
      <c r="AM26" s="17">
        <v>6637.19</v>
      </c>
      <c r="AN26" s="17">
        <v>7298.64</v>
      </c>
      <c r="AO26" s="20">
        <v>27429.86</v>
      </c>
      <c r="AP26" s="20">
        <v>18857.650000000001</v>
      </c>
      <c r="AQ26" s="20">
        <v>24357.589999999997</v>
      </c>
      <c r="AR26" s="20">
        <v>11043.78</v>
      </c>
      <c r="AS26" s="20">
        <v>14568.419999999998</v>
      </c>
      <c r="AT26" s="20">
        <v>16693.190000000002</v>
      </c>
      <c r="AU26" s="20">
        <v>7814.28</v>
      </c>
      <c r="AV26" s="20">
        <v>21406.57</v>
      </c>
      <c r="AW26" s="20">
        <v>25690</v>
      </c>
      <c r="AX26" s="20">
        <v>33219.520000000004</v>
      </c>
      <c r="AY26" s="20">
        <v>38044.80999999999</v>
      </c>
      <c r="AZ26" s="20">
        <v>42190.74</v>
      </c>
      <c r="BA26" s="17">
        <f t="shared" si="1"/>
        <v>219742.83</v>
      </c>
      <c r="BB26" s="17">
        <f t="shared" si="2"/>
        <v>10987.16</v>
      </c>
      <c r="BC26" s="17">
        <f t="shared" si="3"/>
        <v>50586.42</v>
      </c>
      <c r="BD26" s="17">
        <f t="shared" si="4"/>
        <v>281316.40999999997</v>
      </c>
    </row>
    <row r="27" spans="1:56" x14ac:dyDescent="0.25">
      <c r="A27" t="str">
        <f t="shared" si="0"/>
        <v>CETC.BCHIMP</v>
      </c>
      <c r="B27" s="1" t="s">
        <v>675</v>
      </c>
      <c r="C27" s="1" t="s">
        <v>676</v>
      </c>
      <c r="D27" s="1" t="s">
        <v>21</v>
      </c>
      <c r="E27" s="17">
        <v>0</v>
      </c>
      <c r="F27" s="17">
        <v>0</v>
      </c>
      <c r="G27" s="17">
        <v>-179.19</v>
      </c>
      <c r="H27" s="17">
        <v>0</v>
      </c>
      <c r="I27" s="17">
        <v>0</v>
      </c>
      <c r="J27" s="17">
        <v>0</v>
      </c>
      <c r="K27" s="17">
        <v>0</v>
      </c>
      <c r="L27" s="17">
        <v>0</v>
      </c>
      <c r="M27" s="17">
        <v>0</v>
      </c>
      <c r="N27" s="17">
        <v>0</v>
      </c>
      <c r="O27" s="17">
        <v>0</v>
      </c>
      <c r="P27" s="17">
        <v>0</v>
      </c>
      <c r="Q27" s="20">
        <v>0</v>
      </c>
      <c r="R27" s="20">
        <v>0</v>
      </c>
      <c r="S27" s="20">
        <v>-8.9600000000000009</v>
      </c>
      <c r="T27" s="20">
        <v>0</v>
      </c>
      <c r="U27" s="20">
        <v>0</v>
      </c>
      <c r="V27" s="20">
        <v>0</v>
      </c>
      <c r="W27" s="20">
        <v>0</v>
      </c>
      <c r="X27" s="20">
        <v>0</v>
      </c>
      <c r="Y27" s="20">
        <v>0</v>
      </c>
      <c r="Z27" s="20">
        <v>0</v>
      </c>
      <c r="AA27" s="20">
        <v>0</v>
      </c>
      <c r="AB27" s="20">
        <v>0</v>
      </c>
      <c r="AC27" s="17">
        <v>0</v>
      </c>
      <c r="AD27" s="17">
        <v>0</v>
      </c>
      <c r="AE27" s="17">
        <v>-43.06</v>
      </c>
      <c r="AF27" s="17">
        <v>0</v>
      </c>
      <c r="AG27" s="17">
        <v>0</v>
      </c>
      <c r="AH27" s="17">
        <v>0</v>
      </c>
      <c r="AI27" s="17">
        <v>0</v>
      </c>
      <c r="AJ27" s="17">
        <v>0</v>
      </c>
      <c r="AK27" s="17">
        <v>0</v>
      </c>
      <c r="AL27" s="17">
        <v>0</v>
      </c>
      <c r="AM27" s="17">
        <v>0</v>
      </c>
      <c r="AN27" s="17">
        <v>0</v>
      </c>
      <c r="AO27" s="20">
        <v>0</v>
      </c>
      <c r="AP27" s="20">
        <v>0</v>
      </c>
      <c r="AQ27" s="20">
        <v>-231.21</v>
      </c>
      <c r="AR27" s="20">
        <v>0</v>
      </c>
      <c r="AS27" s="20">
        <v>0</v>
      </c>
      <c r="AT27" s="20">
        <v>0</v>
      </c>
      <c r="AU27" s="20">
        <v>0</v>
      </c>
      <c r="AV27" s="20">
        <v>0</v>
      </c>
      <c r="AW27" s="20">
        <v>0</v>
      </c>
      <c r="AX27" s="20">
        <v>0</v>
      </c>
      <c r="AY27" s="20">
        <v>0</v>
      </c>
      <c r="AZ27" s="20">
        <v>0</v>
      </c>
      <c r="BA27" s="17">
        <f t="shared" si="1"/>
        <v>-179.19</v>
      </c>
      <c r="BB27" s="17">
        <f t="shared" si="2"/>
        <v>-8.9600000000000009</v>
      </c>
      <c r="BC27" s="17">
        <f t="shared" si="3"/>
        <v>-43.06</v>
      </c>
      <c r="BD27" s="17">
        <f t="shared" si="4"/>
        <v>-231.21</v>
      </c>
    </row>
    <row r="28" spans="1:56" x14ac:dyDescent="0.25">
      <c r="A28" t="str">
        <f t="shared" si="0"/>
        <v>TAU.CAS</v>
      </c>
      <c r="B28" s="1" t="s">
        <v>31</v>
      </c>
      <c r="C28" s="1" t="s">
        <v>48</v>
      </c>
      <c r="D28" s="1" t="s">
        <v>48</v>
      </c>
      <c r="E28" s="17">
        <v>59.239999999999561</v>
      </c>
      <c r="F28" s="17">
        <v>28.610000000000035</v>
      </c>
      <c r="G28" s="17">
        <v>45.210000000000292</v>
      </c>
      <c r="H28" s="17">
        <v>1374.5100000000007</v>
      </c>
      <c r="I28" s="17">
        <v>919.00999999999988</v>
      </c>
      <c r="J28" s="17">
        <v>1070.3500000000001</v>
      </c>
      <c r="K28" s="17">
        <v>3823.8500000000004</v>
      </c>
      <c r="L28" s="17">
        <v>3823.87</v>
      </c>
      <c r="M28" s="17">
        <v>5988.13</v>
      </c>
      <c r="N28" s="17">
        <v>3607.5600000000004</v>
      </c>
      <c r="O28" s="17">
        <v>7726.7199999999993</v>
      </c>
      <c r="P28" s="17">
        <v>6288.5499999999993</v>
      </c>
      <c r="Q28" s="20">
        <v>2.96</v>
      </c>
      <c r="R28" s="20">
        <v>1.43</v>
      </c>
      <c r="S28" s="20">
        <v>2.2599999999999998</v>
      </c>
      <c r="T28" s="20">
        <v>68.73</v>
      </c>
      <c r="U28" s="20">
        <v>45.95</v>
      </c>
      <c r="V28" s="20">
        <v>53.52</v>
      </c>
      <c r="W28" s="20">
        <v>191.19</v>
      </c>
      <c r="X28" s="20">
        <v>191.19</v>
      </c>
      <c r="Y28" s="20">
        <v>299.41000000000003</v>
      </c>
      <c r="Z28" s="20">
        <v>180.38</v>
      </c>
      <c r="AA28" s="20">
        <v>386.34</v>
      </c>
      <c r="AB28" s="20">
        <v>314.43</v>
      </c>
      <c r="AC28" s="17">
        <v>14.5</v>
      </c>
      <c r="AD28" s="17">
        <v>6.94</v>
      </c>
      <c r="AE28" s="17">
        <v>10.86</v>
      </c>
      <c r="AF28" s="17">
        <v>327.08999999999997</v>
      </c>
      <c r="AG28" s="17">
        <v>216.63</v>
      </c>
      <c r="AH28" s="17">
        <v>249.81</v>
      </c>
      <c r="AI28" s="17">
        <v>883.82</v>
      </c>
      <c r="AJ28" s="17">
        <v>874.91</v>
      </c>
      <c r="AK28" s="17">
        <v>1356.15</v>
      </c>
      <c r="AL28" s="17">
        <v>808.89</v>
      </c>
      <c r="AM28" s="17">
        <v>1714.49</v>
      </c>
      <c r="AN28" s="17">
        <v>1381.19</v>
      </c>
      <c r="AO28" s="20">
        <v>76.699999999999562</v>
      </c>
      <c r="AP28" s="20">
        <v>36.980000000000032</v>
      </c>
      <c r="AQ28" s="20">
        <v>58.33000000000029</v>
      </c>
      <c r="AR28" s="20">
        <v>1770.3300000000006</v>
      </c>
      <c r="AS28" s="20">
        <v>1181.5899999999999</v>
      </c>
      <c r="AT28" s="20">
        <v>1373.68</v>
      </c>
      <c r="AU28" s="20">
        <v>4898.8600000000006</v>
      </c>
      <c r="AV28" s="20">
        <v>4889.97</v>
      </c>
      <c r="AW28" s="20">
        <v>7643.6900000000005</v>
      </c>
      <c r="AX28" s="20">
        <v>4596.8300000000008</v>
      </c>
      <c r="AY28" s="20">
        <v>9827.5499999999993</v>
      </c>
      <c r="AZ28" s="20">
        <v>7984.17</v>
      </c>
      <c r="BA28" s="17">
        <f t="shared" si="1"/>
        <v>34755.61</v>
      </c>
      <c r="BB28" s="17">
        <f t="shared" si="2"/>
        <v>1737.79</v>
      </c>
      <c r="BC28" s="17">
        <f t="shared" si="3"/>
        <v>7845.2800000000007</v>
      </c>
      <c r="BD28" s="17">
        <f t="shared" si="4"/>
        <v>44338.680000000008</v>
      </c>
    </row>
    <row r="29" spans="1:56" x14ac:dyDescent="0.25">
      <c r="A29" t="str">
        <f t="shared" si="0"/>
        <v>CETC.SPCIMP</v>
      </c>
      <c r="B29" s="1" t="s">
        <v>675</v>
      </c>
      <c r="C29" s="1" t="s">
        <v>691</v>
      </c>
      <c r="D29" s="1" t="s">
        <v>73</v>
      </c>
      <c r="E29" s="17">
        <v>-1.319999999999999</v>
      </c>
      <c r="F29" s="17">
        <v>0</v>
      </c>
      <c r="G29" s="17">
        <v>0</v>
      </c>
      <c r="H29" s="17">
        <v>0</v>
      </c>
      <c r="I29" s="17">
        <v>0</v>
      </c>
      <c r="J29" s="17">
        <v>0</v>
      </c>
      <c r="K29" s="17">
        <v>0</v>
      </c>
      <c r="L29" s="17">
        <v>0</v>
      </c>
      <c r="M29" s="17">
        <v>0</v>
      </c>
      <c r="N29" s="17">
        <v>0</v>
      </c>
      <c r="O29" s="17">
        <v>0</v>
      </c>
      <c r="P29" s="17">
        <v>0</v>
      </c>
      <c r="Q29" s="20">
        <v>-7.0000000000000007E-2</v>
      </c>
      <c r="R29" s="20">
        <v>0</v>
      </c>
      <c r="S29" s="20">
        <v>0</v>
      </c>
      <c r="T29" s="20">
        <v>0</v>
      </c>
      <c r="U29" s="20">
        <v>0</v>
      </c>
      <c r="V29" s="20">
        <v>0</v>
      </c>
      <c r="W29" s="20">
        <v>0</v>
      </c>
      <c r="X29" s="20">
        <v>0</v>
      </c>
      <c r="Y29" s="20">
        <v>0</v>
      </c>
      <c r="Z29" s="20">
        <v>0</v>
      </c>
      <c r="AA29" s="20">
        <v>0</v>
      </c>
      <c r="AB29" s="20">
        <v>0</v>
      </c>
      <c r="AC29" s="17">
        <v>-0.32</v>
      </c>
      <c r="AD29" s="17">
        <v>0</v>
      </c>
      <c r="AE29" s="17">
        <v>0</v>
      </c>
      <c r="AF29" s="17">
        <v>0</v>
      </c>
      <c r="AG29" s="17">
        <v>0</v>
      </c>
      <c r="AH29" s="17">
        <v>0</v>
      </c>
      <c r="AI29" s="17">
        <v>0</v>
      </c>
      <c r="AJ29" s="17">
        <v>0</v>
      </c>
      <c r="AK29" s="17">
        <v>0</v>
      </c>
      <c r="AL29" s="17">
        <v>0</v>
      </c>
      <c r="AM29" s="17">
        <v>0</v>
      </c>
      <c r="AN29" s="17">
        <v>0</v>
      </c>
      <c r="AO29" s="20">
        <v>-1.7099999999999991</v>
      </c>
      <c r="AP29" s="20">
        <v>0</v>
      </c>
      <c r="AQ29" s="20">
        <v>0</v>
      </c>
      <c r="AR29" s="20">
        <v>0</v>
      </c>
      <c r="AS29" s="20">
        <v>0</v>
      </c>
      <c r="AT29" s="20">
        <v>0</v>
      </c>
      <c r="AU29" s="20">
        <v>0</v>
      </c>
      <c r="AV29" s="20">
        <v>0</v>
      </c>
      <c r="AW29" s="20">
        <v>0</v>
      </c>
      <c r="AX29" s="20">
        <v>0</v>
      </c>
      <c r="AY29" s="20">
        <v>0</v>
      </c>
      <c r="AZ29" s="20">
        <v>0</v>
      </c>
      <c r="BA29" s="17">
        <f t="shared" si="1"/>
        <v>-1.319999999999999</v>
      </c>
      <c r="BB29" s="17">
        <f t="shared" si="2"/>
        <v>-7.0000000000000007E-2</v>
      </c>
      <c r="BC29" s="17">
        <f t="shared" si="3"/>
        <v>-0.32</v>
      </c>
      <c r="BD29" s="17">
        <f t="shared" si="4"/>
        <v>-1.7099999999999991</v>
      </c>
    </row>
    <row r="30" spans="1:56" x14ac:dyDescent="0.25">
      <c r="A30" t="str">
        <f t="shared" si="0"/>
        <v>CAEC.CES1</v>
      </c>
      <c r="B30" s="1" t="s">
        <v>49</v>
      </c>
      <c r="C30" s="1" t="s">
        <v>50</v>
      </c>
      <c r="D30" s="1" t="s">
        <v>51</v>
      </c>
      <c r="E30" s="17">
        <v>-109363.96</v>
      </c>
      <c r="F30" s="17">
        <v>-51902.89</v>
      </c>
      <c r="G30" s="17">
        <v>-67473.599999999991</v>
      </c>
      <c r="H30" s="17">
        <v>-56428.510000000009</v>
      </c>
      <c r="I30" s="17">
        <v>-56624.68</v>
      </c>
      <c r="J30" s="17">
        <v>-78826.25</v>
      </c>
      <c r="K30" s="17">
        <v>-144567.1</v>
      </c>
      <c r="L30" s="17">
        <v>-48621.509999999995</v>
      </c>
      <c r="M30" s="17">
        <v>-73889.590000000011</v>
      </c>
      <c r="N30" s="17">
        <v>-108863.54000000001</v>
      </c>
      <c r="O30" s="17">
        <v>-105248.54000000001</v>
      </c>
      <c r="P30" s="17">
        <v>-79279.160000000018</v>
      </c>
      <c r="Q30" s="20">
        <v>-5468.2</v>
      </c>
      <c r="R30" s="20">
        <v>-2595.14</v>
      </c>
      <c r="S30" s="20">
        <v>-3373.68</v>
      </c>
      <c r="T30" s="20">
        <v>-2821.43</v>
      </c>
      <c r="U30" s="20">
        <v>-2831.23</v>
      </c>
      <c r="V30" s="20">
        <v>-3941.31</v>
      </c>
      <c r="W30" s="20">
        <v>-7228.36</v>
      </c>
      <c r="X30" s="20">
        <v>-2431.08</v>
      </c>
      <c r="Y30" s="20">
        <v>-3694.48</v>
      </c>
      <c r="Z30" s="20">
        <v>-5443.18</v>
      </c>
      <c r="AA30" s="20">
        <v>-5262.43</v>
      </c>
      <c r="AB30" s="20">
        <v>-3963.96</v>
      </c>
      <c r="AC30" s="17">
        <v>-26773.08</v>
      </c>
      <c r="AD30" s="17">
        <v>-12585.31</v>
      </c>
      <c r="AE30" s="17">
        <v>-16213.84</v>
      </c>
      <c r="AF30" s="17">
        <v>-13428.28</v>
      </c>
      <c r="AG30" s="17">
        <v>-13347.32</v>
      </c>
      <c r="AH30" s="17">
        <v>-18396.98</v>
      </c>
      <c r="AI30" s="17">
        <v>-33414.129999999997</v>
      </c>
      <c r="AJ30" s="17">
        <v>-11124.75</v>
      </c>
      <c r="AK30" s="17">
        <v>-16734.060000000001</v>
      </c>
      <c r="AL30" s="17">
        <v>-24409.35</v>
      </c>
      <c r="AM30" s="17">
        <v>-23353.65</v>
      </c>
      <c r="AN30" s="17">
        <v>-17412.59</v>
      </c>
      <c r="AO30" s="20">
        <v>-141605.24</v>
      </c>
      <c r="AP30" s="20">
        <v>-67083.34</v>
      </c>
      <c r="AQ30" s="20">
        <v>-87061.119999999981</v>
      </c>
      <c r="AR30" s="20">
        <v>-72678.220000000016</v>
      </c>
      <c r="AS30" s="20">
        <v>-72803.23000000001</v>
      </c>
      <c r="AT30" s="20">
        <v>-101164.54</v>
      </c>
      <c r="AU30" s="20">
        <v>-185209.59</v>
      </c>
      <c r="AV30" s="20">
        <v>-62177.34</v>
      </c>
      <c r="AW30" s="20">
        <v>-94318.13</v>
      </c>
      <c r="AX30" s="20">
        <v>-138716.07</v>
      </c>
      <c r="AY30" s="20">
        <v>-133864.62</v>
      </c>
      <c r="AZ30" s="20">
        <v>-100655.71000000002</v>
      </c>
      <c r="BA30" s="17">
        <f t="shared" si="1"/>
        <v>-981089.33000000007</v>
      </c>
      <c r="BB30" s="17">
        <f t="shared" si="2"/>
        <v>-49054.48</v>
      </c>
      <c r="BC30" s="17">
        <f t="shared" si="3"/>
        <v>-227193.33999999997</v>
      </c>
      <c r="BD30" s="17">
        <f t="shared" si="4"/>
        <v>-1257337.1499999999</v>
      </c>
    </row>
    <row r="31" spans="1:56" x14ac:dyDescent="0.25">
      <c r="A31" t="str">
        <f t="shared" si="0"/>
        <v>CAEC.CES2</v>
      </c>
      <c r="B31" s="1" t="s">
        <v>49</v>
      </c>
      <c r="C31" s="1" t="s">
        <v>52</v>
      </c>
      <c r="D31" s="1" t="s">
        <v>51</v>
      </c>
      <c r="E31" s="17">
        <v>-68468.78</v>
      </c>
      <c r="F31" s="17">
        <v>-33043.369999999995</v>
      </c>
      <c r="G31" s="17">
        <v>-39804.560000000005</v>
      </c>
      <c r="H31" s="17">
        <v>-34410.04</v>
      </c>
      <c r="I31" s="17">
        <v>-40357.420000000006</v>
      </c>
      <c r="J31" s="17">
        <v>-57017.919999999991</v>
      </c>
      <c r="K31" s="17">
        <v>-105152.9</v>
      </c>
      <c r="L31" s="17">
        <v>-34042.080000000009</v>
      </c>
      <c r="M31" s="17">
        <v>-53992.46</v>
      </c>
      <c r="N31" s="17">
        <v>-67214.659999999989</v>
      </c>
      <c r="O31" s="17">
        <v>-68634.720000000001</v>
      </c>
      <c r="P31" s="17">
        <v>-52022.27</v>
      </c>
      <c r="Q31" s="20">
        <v>-3423.44</v>
      </c>
      <c r="R31" s="20">
        <v>-1652.17</v>
      </c>
      <c r="S31" s="20">
        <v>-1990.23</v>
      </c>
      <c r="T31" s="20">
        <v>-1720.5</v>
      </c>
      <c r="U31" s="20">
        <v>-2017.87</v>
      </c>
      <c r="V31" s="20">
        <v>-2850.9</v>
      </c>
      <c r="W31" s="20">
        <v>-5257.65</v>
      </c>
      <c r="X31" s="20">
        <v>-1702.1</v>
      </c>
      <c r="Y31" s="20">
        <v>-2699.62</v>
      </c>
      <c r="Z31" s="20">
        <v>-3360.73</v>
      </c>
      <c r="AA31" s="20">
        <v>-3431.74</v>
      </c>
      <c r="AB31" s="20">
        <v>-2601.11</v>
      </c>
      <c r="AC31" s="17">
        <v>-16761.650000000001</v>
      </c>
      <c r="AD31" s="17">
        <v>-8012.29</v>
      </c>
      <c r="AE31" s="17">
        <v>-9564.99</v>
      </c>
      <c r="AF31" s="17">
        <v>-8188.55</v>
      </c>
      <c r="AG31" s="17">
        <v>-9512.8799999999992</v>
      </c>
      <c r="AH31" s="17">
        <v>-13307.21</v>
      </c>
      <c r="AI31" s="17">
        <v>-24304.23</v>
      </c>
      <c r="AJ31" s="17">
        <v>-7788.93</v>
      </c>
      <c r="AK31" s="17">
        <v>-12227.88</v>
      </c>
      <c r="AL31" s="17">
        <v>-15070.85</v>
      </c>
      <c r="AM31" s="17">
        <v>-15229.39</v>
      </c>
      <c r="AN31" s="17">
        <v>-11425.98</v>
      </c>
      <c r="AO31" s="20">
        <v>-88653.87</v>
      </c>
      <c r="AP31" s="20">
        <v>-42707.829999999994</v>
      </c>
      <c r="AQ31" s="20">
        <v>-51359.780000000006</v>
      </c>
      <c r="AR31" s="20">
        <v>-44319.090000000004</v>
      </c>
      <c r="AS31" s="20">
        <v>-51888.170000000006</v>
      </c>
      <c r="AT31" s="20">
        <v>-73176.03</v>
      </c>
      <c r="AU31" s="20">
        <v>-134714.78</v>
      </c>
      <c r="AV31" s="20">
        <v>-43533.110000000008</v>
      </c>
      <c r="AW31" s="20">
        <v>-68919.960000000006</v>
      </c>
      <c r="AX31" s="20">
        <v>-85646.239999999991</v>
      </c>
      <c r="AY31" s="20">
        <v>-87295.85</v>
      </c>
      <c r="AZ31" s="20">
        <v>-66049.36</v>
      </c>
      <c r="BA31" s="17">
        <f t="shared" si="1"/>
        <v>-654161.18000000005</v>
      </c>
      <c r="BB31" s="17">
        <f t="shared" si="2"/>
        <v>-32708.059999999998</v>
      </c>
      <c r="BC31" s="17">
        <f t="shared" si="3"/>
        <v>-151394.83000000005</v>
      </c>
      <c r="BD31" s="17">
        <f t="shared" si="4"/>
        <v>-838264.07</v>
      </c>
    </row>
    <row r="32" spans="1:56" x14ac:dyDescent="0.25">
      <c r="A32" t="str">
        <f t="shared" si="0"/>
        <v>CMH.CMH1</v>
      </c>
      <c r="B32" s="1" t="s">
        <v>57</v>
      </c>
      <c r="C32" s="1" t="s">
        <v>58</v>
      </c>
      <c r="D32" s="1" t="s">
        <v>58</v>
      </c>
      <c r="E32" s="17">
        <v>-63446.09</v>
      </c>
      <c r="F32" s="17">
        <v>-26359.11</v>
      </c>
      <c r="G32" s="17">
        <v>-33655.65</v>
      </c>
      <c r="H32" s="17">
        <v>-19512.5</v>
      </c>
      <c r="I32" s="17">
        <v>-10456.650000000001</v>
      </c>
      <c r="J32" s="17">
        <v>-19357.079999999998</v>
      </c>
      <c r="K32" s="17">
        <v>-25868.47</v>
      </c>
      <c r="L32" s="17">
        <v>-2688.41</v>
      </c>
      <c r="M32" s="17">
        <v>-9101.2999999999956</v>
      </c>
      <c r="N32" s="17">
        <v>-14630.78</v>
      </c>
      <c r="O32" s="17">
        <v>-13296.699999999997</v>
      </c>
      <c r="P32" s="17">
        <v>-10355.17</v>
      </c>
      <c r="Q32" s="20">
        <v>-3172.3</v>
      </c>
      <c r="R32" s="20">
        <v>-1317.96</v>
      </c>
      <c r="S32" s="20">
        <v>-1682.78</v>
      </c>
      <c r="T32" s="20">
        <v>-975.63</v>
      </c>
      <c r="U32" s="20">
        <v>-522.83000000000004</v>
      </c>
      <c r="V32" s="20">
        <v>-967.85</v>
      </c>
      <c r="W32" s="20">
        <v>-1293.42</v>
      </c>
      <c r="X32" s="20">
        <v>-134.41999999999999</v>
      </c>
      <c r="Y32" s="20">
        <v>-455.07</v>
      </c>
      <c r="Z32" s="20">
        <v>-731.54</v>
      </c>
      <c r="AA32" s="20">
        <v>-664.84</v>
      </c>
      <c r="AB32" s="20">
        <v>-517.76</v>
      </c>
      <c r="AC32" s="17">
        <v>-15532.06</v>
      </c>
      <c r="AD32" s="17">
        <v>-6391.5</v>
      </c>
      <c r="AE32" s="17">
        <v>-8087.42</v>
      </c>
      <c r="AF32" s="17">
        <v>-4643.38</v>
      </c>
      <c r="AG32" s="17">
        <v>-2464.8000000000002</v>
      </c>
      <c r="AH32" s="17">
        <v>-4517.68</v>
      </c>
      <c r="AI32" s="17">
        <v>-5979.04</v>
      </c>
      <c r="AJ32" s="17">
        <v>-615.12</v>
      </c>
      <c r="AK32" s="17">
        <v>-2061.21</v>
      </c>
      <c r="AL32" s="17">
        <v>-3280.51</v>
      </c>
      <c r="AM32" s="17">
        <v>-2950.41</v>
      </c>
      <c r="AN32" s="17">
        <v>-2274.37</v>
      </c>
      <c r="AO32" s="20">
        <v>-82150.45</v>
      </c>
      <c r="AP32" s="20">
        <v>-34068.57</v>
      </c>
      <c r="AQ32" s="20">
        <v>-43425.85</v>
      </c>
      <c r="AR32" s="20">
        <v>-25131.510000000002</v>
      </c>
      <c r="AS32" s="20">
        <v>-13444.280000000002</v>
      </c>
      <c r="AT32" s="20">
        <v>-24842.609999999997</v>
      </c>
      <c r="AU32" s="20">
        <v>-33140.93</v>
      </c>
      <c r="AV32" s="20">
        <v>-3437.95</v>
      </c>
      <c r="AW32" s="20">
        <v>-11617.579999999994</v>
      </c>
      <c r="AX32" s="20">
        <v>-18642.830000000002</v>
      </c>
      <c r="AY32" s="20">
        <v>-16911.949999999997</v>
      </c>
      <c r="AZ32" s="20">
        <v>-13147.3</v>
      </c>
      <c r="BA32" s="17">
        <f t="shared" si="1"/>
        <v>-248727.91</v>
      </c>
      <c r="BB32" s="17">
        <f t="shared" si="2"/>
        <v>-12436.4</v>
      </c>
      <c r="BC32" s="17">
        <f t="shared" si="3"/>
        <v>-58797.500000000007</v>
      </c>
      <c r="BD32" s="17">
        <f t="shared" si="4"/>
        <v>-319961.81</v>
      </c>
    </row>
    <row r="33" spans="1:56" x14ac:dyDescent="0.25">
      <c r="A33" t="str">
        <f t="shared" si="0"/>
        <v>CNRL.CNR5</v>
      </c>
      <c r="B33" s="1" t="s">
        <v>59</v>
      </c>
      <c r="C33" s="1" t="s">
        <v>60</v>
      </c>
      <c r="D33" s="1" t="s">
        <v>60</v>
      </c>
      <c r="E33" s="17">
        <v>9740.7300000000014</v>
      </c>
      <c r="F33" s="17">
        <v>18286.47</v>
      </c>
      <c r="G33" s="17">
        <v>26678.18</v>
      </c>
      <c r="H33" s="17">
        <v>1384.2400000000002</v>
      </c>
      <c r="I33" s="17">
        <v>2164.77</v>
      </c>
      <c r="J33" s="17">
        <v>7095.83</v>
      </c>
      <c r="K33" s="17">
        <v>4612.8599999999997</v>
      </c>
      <c r="L33" s="17">
        <v>1175.9800000000002</v>
      </c>
      <c r="M33" s="17">
        <v>16367.530000000002</v>
      </c>
      <c r="N33" s="17">
        <v>8183.2300000000005</v>
      </c>
      <c r="O33" s="17">
        <v>2673.6099999999992</v>
      </c>
      <c r="P33" s="17">
        <v>7823.699999999998</v>
      </c>
      <c r="Q33" s="20">
        <v>487.04</v>
      </c>
      <c r="R33" s="20">
        <v>914.32</v>
      </c>
      <c r="S33" s="20">
        <v>1333.91</v>
      </c>
      <c r="T33" s="20">
        <v>69.209999999999994</v>
      </c>
      <c r="U33" s="20">
        <v>108.24</v>
      </c>
      <c r="V33" s="20">
        <v>354.79</v>
      </c>
      <c r="W33" s="20">
        <v>230.64</v>
      </c>
      <c r="X33" s="20">
        <v>58.8</v>
      </c>
      <c r="Y33" s="20">
        <v>818.38</v>
      </c>
      <c r="Z33" s="20">
        <v>409.16</v>
      </c>
      <c r="AA33" s="20">
        <v>133.68</v>
      </c>
      <c r="AB33" s="20">
        <v>391.19</v>
      </c>
      <c r="AC33" s="17">
        <v>2384.6</v>
      </c>
      <c r="AD33" s="17">
        <v>4434.07</v>
      </c>
      <c r="AE33" s="17">
        <v>6410.74</v>
      </c>
      <c r="AF33" s="17">
        <v>329.41</v>
      </c>
      <c r="AG33" s="17">
        <v>510.27</v>
      </c>
      <c r="AH33" s="17">
        <v>1656.07</v>
      </c>
      <c r="AI33" s="17">
        <v>1066.18</v>
      </c>
      <c r="AJ33" s="17">
        <v>269.07</v>
      </c>
      <c r="AK33" s="17">
        <v>3706.82</v>
      </c>
      <c r="AL33" s="17">
        <v>1834.84</v>
      </c>
      <c r="AM33" s="17">
        <v>593.25</v>
      </c>
      <c r="AN33" s="17">
        <v>1718.37</v>
      </c>
      <c r="AO33" s="20">
        <v>12612.370000000003</v>
      </c>
      <c r="AP33" s="20">
        <v>23634.86</v>
      </c>
      <c r="AQ33" s="20">
        <v>34422.83</v>
      </c>
      <c r="AR33" s="20">
        <v>1782.8600000000004</v>
      </c>
      <c r="AS33" s="20">
        <v>2783.2799999999997</v>
      </c>
      <c r="AT33" s="20">
        <v>9106.69</v>
      </c>
      <c r="AU33" s="20">
        <v>5909.68</v>
      </c>
      <c r="AV33" s="20">
        <v>1503.8500000000001</v>
      </c>
      <c r="AW33" s="20">
        <v>20892.730000000003</v>
      </c>
      <c r="AX33" s="20">
        <v>10427.230000000001</v>
      </c>
      <c r="AY33" s="20">
        <v>3400.5399999999991</v>
      </c>
      <c r="AZ33" s="20">
        <v>9933.2599999999984</v>
      </c>
      <c r="BA33" s="17">
        <f t="shared" si="1"/>
        <v>106187.12999999999</v>
      </c>
      <c r="BB33" s="17">
        <f t="shared" si="2"/>
        <v>5309.36</v>
      </c>
      <c r="BC33" s="17">
        <f t="shared" si="3"/>
        <v>24913.69</v>
      </c>
      <c r="BD33" s="17">
        <f t="shared" si="4"/>
        <v>136410.18000000002</v>
      </c>
    </row>
    <row r="34" spans="1:56" x14ac:dyDescent="0.25">
      <c r="A34" t="str">
        <f t="shared" si="0"/>
        <v>VQW.CR1</v>
      </c>
      <c r="B34" s="1" t="s">
        <v>29</v>
      </c>
      <c r="C34" s="1" t="s">
        <v>61</v>
      </c>
      <c r="D34" s="1" t="s">
        <v>61</v>
      </c>
      <c r="E34" s="17">
        <v>12629.989999999998</v>
      </c>
      <c r="F34" s="17">
        <v>6619.5</v>
      </c>
      <c r="G34" s="17">
        <v>8063.4900000000007</v>
      </c>
      <c r="H34" s="17">
        <v>4094.5100000000011</v>
      </c>
      <c r="I34" s="17">
        <v>6707.16</v>
      </c>
      <c r="J34" s="17">
        <v>6512.1699999999983</v>
      </c>
      <c r="K34" s="17">
        <v>4233.7600000000011</v>
      </c>
      <c r="L34" s="17">
        <v>12055.240000000002</v>
      </c>
      <c r="M34" s="17">
        <v>11306.419999999998</v>
      </c>
      <c r="N34" s="17">
        <v>11710.26</v>
      </c>
      <c r="O34" s="17">
        <v>15691.88</v>
      </c>
      <c r="P34" s="17">
        <v>15951.120000000003</v>
      </c>
      <c r="Q34" s="20">
        <v>631.5</v>
      </c>
      <c r="R34" s="20">
        <v>330.98</v>
      </c>
      <c r="S34" s="20">
        <v>403.17</v>
      </c>
      <c r="T34" s="20">
        <v>204.73</v>
      </c>
      <c r="U34" s="20">
        <v>335.36</v>
      </c>
      <c r="V34" s="20">
        <v>325.61</v>
      </c>
      <c r="W34" s="20">
        <v>211.69</v>
      </c>
      <c r="X34" s="20">
        <v>602.76</v>
      </c>
      <c r="Y34" s="20">
        <v>565.32000000000005</v>
      </c>
      <c r="Z34" s="20">
        <v>585.51</v>
      </c>
      <c r="AA34" s="20">
        <v>784.59</v>
      </c>
      <c r="AB34" s="20">
        <v>797.56</v>
      </c>
      <c r="AC34" s="17">
        <v>3091.91</v>
      </c>
      <c r="AD34" s="17">
        <v>1605.08</v>
      </c>
      <c r="AE34" s="17">
        <v>1937.65</v>
      </c>
      <c r="AF34" s="17">
        <v>974.37</v>
      </c>
      <c r="AG34" s="17">
        <v>1580.98</v>
      </c>
      <c r="AH34" s="17">
        <v>1519.85</v>
      </c>
      <c r="AI34" s="17">
        <v>978.56</v>
      </c>
      <c r="AJ34" s="17">
        <v>2758.28</v>
      </c>
      <c r="AK34" s="17">
        <v>2560.61</v>
      </c>
      <c r="AL34" s="17">
        <v>2625.67</v>
      </c>
      <c r="AM34" s="17">
        <v>3481.88</v>
      </c>
      <c r="AN34" s="17">
        <v>3503.45</v>
      </c>
      <c r="AO34" s="20">
        <v>16353.399999999998</v>
      </c>
      <c r="AP34" s="20">
        <v>8555.56</v>
      </c>
      <c r="AQ34" s="20">
        <v>10404.31</v>
      </c>
      <c r="AR34" s="20">
        <v>5273.6100000000006</v>
      </c>
      <c r="AS34" s="20">
        <v>8623.5</v>
      </c>
      <c r="AT34" s="20">
        <v>8357.6299999999974</v>
      </c>
      <c r="AU34" s="20">
        <v>5424.01</v>
      </c>
      <c r="AV34" s="20">
        <v>15416.280000000002</v>
      </c>
      <c r="AW34" s="20">
        <v>14432.349999999999</v>
      </c>
      <c r="AX34" s="20">
        <v>14921.44</v>
      </c>
      <c r="AY34" s="20">
        <v>19958.349999999999</v>
      </c>
      <c r="AZ34" s="20">
        <v>20252.130000000005</v>
      </c>
      <c r="BA34" s="17">
        <f t="shared" si="1"/>
        <v>115575.5</v>
      </c>
      <c r="BB34" s="17">
        <f t="shared" si="2"/>
        <v>5778.7800000000007</v>
      </c>
      <c r="BC34" s="17">
        <f t="shared" si="3"/>
        <v>26618.29</v>
      </c>
      <c r="BD34" s="17">
        <f t="shared" si="4"/>
        <v>147972.57</v>
      </c>
    </row>
    <row r="35" spans="1:56" x14ac:dyDescent="0.25">
      <c r="A35" t="str">
        <f t="shared" si="0"/>
        <v>CHD.CRE3</v>
      </c>
      <c r="B35" s="1" t="s">
        <v>240</v>
      </c>
      <c r="C35" s="1" t="s">
        <v>62</v>
      </c>
      <c r="D35" s="1" t="s">
        <v>62</v>
      </c>
      <c r="E35" s="17">
        <v>8352.49</v>
      </c>
      <c r="F35" s="17">
        <v>4665.0699999999988</v>
      </c>
      <c r="G35" s="17">
        <v>6497.8499999999985</v>
      </c>
      <c r="H35" s="17">
        <v>2788.7200000000007</v>
      </c>
      <c r="I35" s="17">
        <v>4494.5200000000004</v>
      </c>
      <c r="J35" s="17">
        <v>4577.42</v>
      </c>
      <c r="K35" s="17">
        <v>3280.8999999999996</v>
      </c>
      <c r="L35" s="17">
        <v>7290.2900000000009</v>
      </c>
      <c r="M35" s="17">
        <v>7717.4800000000005</v>
      </c>
      <c r="N35" s="17">
        <v>7751.0899999999992</v>
      </c>
      <c r="O35" s="17">
        <v>12140.529999999999</v>
      </c>
      <c r="P35" s="17">
        <v>11239.379999999997</v>
      </c>
      <c r="Q35" s="20">
        <v>417.62</v>
      </c>
      <c r="R35" s="20">
        <v>233.25</v>
      </c>
      <c r="S35" s="20">
        <v>324.89</v>
      </c>
      <c r="T35" s="20">
        <v>139.44</v>
      </c>
      <c r="U35" s="20">
        <v>224.73</v>
      </c>
      <c r="V35" s="20">
        <v>228.87</v>
      </c>
      <c r="W35" s="20">
        <v>164.05</v>
      </c>
      <c r="X35" s="20">
        <v>364.51</v>
      </c>
      <c r="Y35" s="20">
        <v>385.87</v>
      </c>
      <c r="Z35" s="20">
        <v>387.55</v>
      </c>
      <c r="AA35" s="20">
        <v>607.03</v>
      </c>
      <c r="AB35" s="20">
        <v>561.97</v>
      </c>
      <c r="AC35" s="17">
        <v>2044.75</v>
      </c>
      <c r="AD35" s="17">
        <v>1131.18</v>
      </c>
      <c r="AE35" s="17">
        <v>1561.43</v>
      </c>
      <c r="AF35" s="17">
        <v>663.63</v>
      </c>
      <c r="AG35" s="17">
        <v>1059.43</v>
      </c>
      <c r="AH35" s="17">
        <v>1068.31</v>
      </c>
      <c r="AI35" s="17">
        <v>758.32</v>
      </c>
      <c r="AJ35" s="17">
        <v>1668.04</v>
      </c>
      <c r="AK35" s="17">
        <v>1747.81</v>
      </c>
      <c r="AL35" s="17">
        <v>1737.95</v>
      </c>
      <c r="AM35" s="17">
        <v>2693.87</v>
      </c>
      <c r="AN35" s="17">
        <v>2468.58</v>
      </c>
      <c r="AO35" s="20">
        <v>10814.86</v>
      </c>
      <c r="AP35" s="20">
        <v>6029.4999999999991</v>
      </c>
      <c r="AQ35" s="20">
        <v>8384.1699999999983</v>
      </c>
      <c r="AR35" s="20">
        <v>3591.7900000000009</v>
      </c>
      <c r="AS35" s="20">
        <v>5778.68</v>
      </c>
      <c r="AT35" s="20">
        <v>5874.6</v>
      </c>
      <c r="AU35" s="20">
        <v>4203.2699999999995</v>
      </c>
      <c r="AV35" s="20">
        <v>9322.84</v>
      </c>
      <c r="AW35" s="20">
        <v>9851.16</v>
      </c>
      <c r="AX35" s="20">
        <v>9876.59</v>
      </c>
      <c r="AY35" s="20">
        <v>15441.43</v>
      </c>
      <c r="AZ35" s="20">
        <v>14269.929999999997</v>
      </c>
      <c r="BA35" s="17">
        <f t="shared" si="1"/>
        <v>80795.739999999991</v>
      </c>
      <c r="BB35" s="17">
        <f t="shared" si="2"/>
        <v>4039.7800000000007</v>
      </c>
      <c r="BC35" s="17">
        <f t="shared" si="3"/>
        <v>18603.300000000003</v>
      </c>
      <c r="BD35" s="17">
        <f t="shared" si="4"/>
        <v>103438.81999999998</v>
      </c>
    </row>
    <row r="36" spans="1:56" x14ac:dyDescent="0.25">
      <c r="A36" t="str">
        <f t="shared" si="0"/>
        <v>CRR.CRR1</v>
      </c>
      <c r="B36" s="1" t="s">
        <v>63</v>
      </c>
      <c r="C36" s="1" t="s">
        <v>64</v>
      </c>
      <c r="D36" s="1" t="s">
        <v>64</v>
      </c>
      <c r="E36" s="17">
        <v>0</v>
      </c>
      <c r="F36" s="17">
        <v>0</v>
      </c>
      <c r="G36" s="17">
        <v>0</v>
      </c>
      <c r="H36" s="17">
        <v>0</v>
      </c>
      <c r="I36" s="17">
        <v>593.8599999999999</v>
      </c>
      <c r="J36" s="17">
        <v>7879.5199999999995</v>
      </c>
      <c r="K36" s="17">
        <v>8617.5499999999993</v>
      </c>
      <c r="L36" s="17">
        <v>28491.120000000003</v>
      </c>
      <c r="M36" s="17">
        <v>22962.23</v>
      </c>
      <c r="N36" s="17">
        <v>29372.93</v>
      </c>
      <c r="O36" s="17">
        <v>36762.630000000005</v>
      </c>
      <c r="P36" s="17">
        <v>38042.259999999995</v>
      </c>
      <c r="Q36" s="20">
        <v>0</v>
      </c>
      <c r="R36" s="20">
        <v>0</v>
      </c>
      <c r="S36" s="20">
        <v>0</v>
      </c>
      <c r="T36" s="20">
        <v>0</v>
      </c>
      <c r="U36" s="20">
        <v>29.69</v>
      </c>
      <c r="V36" s="20">
        <v>393.98</v>
      </c>
      <c r="W36" s="20">
        <v>430.88</v>
      </c>
      <c r="X36" s="20">
        <v>1424.56</v>
      </c>
      <c r="Y36" s="20">
        <v>1148.1099999999999</v>
      </c>
      <c r="Z36" s="20">
        <v>1468.65</v>
      </c>
      <c r="AA36" s="20">
        <v>1838.13</v>
      </c>
      <c r="AB36" s="20">
        <v>1902.11</v>
      </c>
      <c r="AC36" s="17">
        <v>0</v>
      </c>
      <c r="AD36" s="17">
        <v>0</v>
      </c>
      <c r="AE36" s="17">
        <v>0</v>
      </c>
      <c r="AF36" s="17">
        <v>0</v>
      </c>
      <c r="AG36" s="17">
        <v>139.97999999999999</v>
      </c>
      <c r="AH36" s="17">
        <v>1838.97</v>
      </c>
      <c r="AI36" s="17">
        <v>1991.79</v>
      </c>
      <c r="AJ36" s="17">
        <v>6518.86</v>
      </c>
      <c r="AK36" s="17">
        <v>5200.34</v>
      </c>
      <c r="AL36" s="17">
        <v>6585.99</v>
      </c>
      <c r="AM36" s="17">
        <v>8157.28</v>
      </c>
      <c r="AN36" s="17">
        <v>8355.4699999999993</v>
      </c>
      <c r="AO36" s="20">
        <v>0</v>
      </c>
      <c r="AP36" s="20">
        <v>0</v>
      </c>
      <c r="AQ36" s="20">
        <v>0</v>
      </c>
      <c r="AR36" s="20">
        <v>0</v>
      </c>
      <c r="AS36" s="20">
        <v>763.53</v>
      </c>
      <c r="AT36" s="20">
        <v>10112.469999999999</v>
      </c>
      <c r="AU36" s="20">
        <v>11040.219999999998</v>
      </c>
      <c r="AV36" s="20">
        <v>36434.54</v>
      </c>
      <c r="AW36" s="20">
        <v>29310.68</v>
      </c>
      <c r="AX36" s="20">
        <v>37427.57</v>
      </c>
      <c r="AY36" s="20">
        <v>46758.04</v>
      </c>
      <c r="AZ36" s="20">
        <v>48299.839999999997</v>
      </c>
      <c r="BA36" s="17">
        <f t="shared" si="1"/>
        <v>172722.09999999998</v>
      </c>
      <c r="BB36" s="17">
        <f t="shared" si="2"/>
        <v>8636.1099999999988</v>
      </c>
      <c r="BC36" s="17">
        <f t="shared" si="3"/>
        <v>38788.68</v>
      </c>
      <c r="BD36" s="17">
        <f t="shared" si="4"/>
        <v>220146.89</v>
      </c>
    </row>
    <row r="37" spans="1:56" x14ac:dyDescent="0.25">
      <c r="A37" t="str">
        <f t="shared" si="0"/>
        <v>EGPI.CRS1</v>
      </c>
      <c r="B37" s="1" t="s">
        <v>65</v>
      </c>
      <c r="C37" s="1" t="s">
        <v>66</v>
      </c>
      <c r="D37" s="1" t="s">
        <v>66</v>
      </c>
      <c r="E37" s="17">
        <v>22779.870000000003</v>
      </c>
      <c r="F37" s="17">
        <v>7665.57</v>
      </c>
      <c r="G37" s="17">
        <v>12177.23</v>
      </c>
      <c r="H37" s="17">
        <v>3868.5199999999995</v>
      </c>
      <c r="I37" s="17">
        <v>4528.9399999999996</v>
      </c>
      <c r="J37" s="17">
        <v>17349.069999999996</v>
      </c>
      <c r="K37" s="17">
        <v>25471.79</v>
      </c>
      <c r="L37" s="17">
        <v>29238.910000000003</v>
      </c>
      <c r="M37" s="17">
        <v>59459.39</v>
      </c>
      <c r="N37" s="17">
        <v>8315.0299999999988</v>
      </c>
      <c r="O37" s="17">
        <v>40129.449999999997</v>
      </c>
      <c r="P37" s="17">
        <v>24097.91</v>
      </c>
      <c r="Q37" s="20">
        <v>1138.99</v>
      </c>
      <c r="R37" s="20">
        <v>383.28</v>
      </c>
      <c r="S37" s="20">
        <v>608.86</v>
      </c>
      <c r="T37" s="20">
        <v>193.43</v>
      </c>
      <c r="U37" s="20">
        <v>226.45</v>
      </c>
      <c r="V37" s="20">
        <v>867.45</v>
      </c>
      <c r="W37" s="20">
        <v>1273.5899999999999</v>
      </c>
      <c r="X37" s="20">
        <v>1461.95</v>
      </c>
      <c r="Y37" s="20">
        <v>2972.97</v>
      </c>
      <c r="Z37" s="20">
        <v>415.75</v>
      </c>
      <c r="AA37" s="20">
        <v>2006.47</v>
      </c>
      <c r="AB37" s="20">
        <v>1204.9000000000001</v>
      </c>
      <c r="AC37" s="17">
        <v>5576.68</v>
      </c>
      <c r="AD37" s="17">
        <v>1858.73</v>
      </c>
      <c r="AE37" s="17">
        <v>2926.18</v>
      </c>
      <c r="AF37" s="17">
        <v>920.59</v>
      </c>
      <c r="AG37" s="17">
        <v>1067.54</v>
      </c>
      <c r="AH37" s="17">
        <v>4049.04</v>
      </c>
      <c r="AI37" s="17">
        <v>5887.35</v>
      </c>
      <c r="AJ37" s="17">
        <v>6689.95</v>
      </c>
      <c r="AK37" s="17">
        <v>13466</v>
      </c>
      <c r="AL37" s="17">
        <v>1864.39</v>
      </c>
      <c r="AM37" s="17">
        <v>8904.34</v>
      </c>
      <c r="AN37" s="17">
        <v>5292.78</v>
      </c>
      <c r="AO37" s="20">
        <v>29495.540000000005</v>
      </c>
      <c r="AP37" s="20">
        <v>9907.58</v>
      </c>
      <c r="AQ37" s="20">
        <v>15712.27</v>
      </c>
      <c r="AR37" s="20">
        <v>4982.5399999999991</v>
      </c>
      <c r="AS37" s="20">
        <v>5822.9299999999994</v>
      </c>
      <c r="AT37" s="20">
        <v>22265.559999999998</v>
      </c>
      <c r="AU37" s="20">
        <v>32632.730000000003</v>
      </c>
      <c r="AV37" s="20">
        <v>37390.810000000005</v>
      </c>
      <c r="AW37" s="20">
        <v>75898.36</v>
      </c>
      <c r="AX37" s="20">
        <v>10595.169999999998</v>
      </c>
      <c r="AY37" s="20">
        <v>51040.259999999995</v>
      </c>
      <c r="AZ37" s="20">
        <v>30595.59</v>
      </c>
      <c r="BA37" s="17">
        <f t="shared" ref="BA37:BA68" si="5">SUM(E37:P37)</f>
        <v>255081.67999999996</v>
      </c>
      <c r="BB37" s="17">
        <f t="shared" ref="BB37:BB68" si="6">SUM(Q37:AB37)</f>
        <v>12754.089999999998</v>
      </c>
      <c r="BC37" s="17">
        <f t="shared" si="3"/>
        <v>58503.569999999992</v>
      </c>
      <c r="BD37" s="17">
        <f t="shared" si="4"/>
        <v>326339.34000000003</v>
      </c>
    </row>
    <row r="38" spans="1:56" x14ac:dyDescent="0.25">
      <c r="A38" t="str">
        <f t="shared" si="0"/>
        <v>EGPI.CRS2</v>
      </c>
      <c r="B38" s="1" t="s">
        <v>65</v>
      </c>
      <c r="C38" s="1" t="s">
        <v>67</v>
      </c>
      <c r="D38" s="1" t="s">
        <v>67</v>
      </c>
      <c r="E38" s="17">
        <v>26999.410000000007</v>
      </c>
      <c r="F38" s="17">
        <v>2522.25</v>
      </c>
      <c r="G38" s="17">
        <v>2307.1800000000003</v>
      </c>
      <c r="H38" s="17">
        <v>4997.9399999999996</v>
      </c>
      <c r="I38" s="17">
        <v>8648.39</v>
      </c>
      <c r="J38" s="17">
        <v>20754.25</v>
      </c>
      <c r="K38" s="17">
        <v>28404.39</v>
      </c>
      <c r="L38" s="17">
        <v>33239.4</v>
      </c>
      <c r="M38" s="17">
        <v>76768.44</v>
      </c>
      <c r="N38" s="17">
        <v>3807.8999999999996</v>
      </c>
      <c r="O38" s="17">
        <v>38817.850000000006</v>
      </c>
      <c r="P38" s="17">
        <v>24470.499999999996</v>
      </c>
      <c r="Q38" s="20">
        <v>1349.97</v>
      </c>
      <c r="R38" s="20">
        <v>126.11</v>
      </c>
      <c r="S38" s="20">
        <v>115.36</v>
      </c>
      <c r="T38" s="20">
        <v>249.9</v>
      </c>
      <c r="U38" s="20">
        <v>432.42</v>
      </c>
      <c r="V38" s="20">
        <v>1037.71</v>
      </c>
      <c r="W38" s="20">
        <v>1420.22</v>
      </c>
      <c r="X38" s="20">
        <v>1661.97</v>
      </c>
      <c r="Y38" s="20">
        <v>3838.42</v>
      </c>
      <c r="Z38" s="20">
        <v>190.4</v>
      </c>
      <c r="AA38" s="20">
        <v>1940.89</v>
      </c>
      <c r="AB38" s="20">
        <v>1223.53</v>
      </c>
      <c r="AC38" s="17">
        <v>6609.65</v>
      </c>
      <c r="AD38" s="17">
        <v>611.59</v>
      </c>
      <c r="AE38" s="17">
        <v>554.41</v>
      </c>
      <c r="AF38" s="17">
        <v>1189.3599999999999</v>
      </c>
      <c r="AG38" s="17">
        <v>2038.56</v>
      </c>
      <c r="AH38" s="17">
        <v>4843.76</v>
      </c>
      <c r="AI38" s="17">
        <v>6565.17</v>
      </c>
      <c r="AJ38" s="17">
        <v>7605.28</v>
      </c>
      <c r="AK38" s="17">
        <v>17386.04</v>
      </c>
      <c r="AL38" s="17">
        <v>853.81</v>
      </c>
      <c r="AM38" s="17">
        <v>8613.31</v>
      </c>
      <c r="AN38" s="17">
        <v>5374.61</v>
      </c>
      <c r="AO38" s="20">
        <v>34959.030000000006</v>
      </c>
      <c r="AP38" s="20">
        <v>3259.9500000000003</v>
      </c>
      <c r="AQ38" s="20">
        <v>2976.9500000000003</v>
      </c>
      <c r="AR38" s="20">
        <v>6437.1999999999989</v>
      </c>
      <c r="AS38" s="20">
        <v>11119.369999999999</v>
      </c>
      <c r="AT38" s="20">
        <v>26635.72</v>
      </c>
      <c r="AU38" s="20">
        <v>36389.78</v>
      </c>
      <c r="AV38" s="20">
        <v>42506.65</v>
      </c>
      <c r="AW38" s="20">
        <v>97992.9</v>
      </c>
      <c r="AX38" s="20">
        <v>4852.1099999999997</v>
      </c>
      <c r="AY38" s="20">
        <v>49372.05</v>
      </c>
      <c r="AZ38" s="20">
        <v>31068.639999999996</v>
      </c>
      <c r="BA38" s="17">
        <f t="shared" si="5"/>
        <v>271737.90000000002</v>
      </c>
      <c r="BB38" s="17">
        <f t="shared" si="6"/>
        <v>13586.9</v>
      </c>
      <c r="BC38" s="17">
        <f t="shared" si="3"/>
        <v>62245.549999999996</v>
      </c>
      <c r="BD38" s="17">
        <f t="shared" si="4"/>
        <v>347570.35</v>
      </c>
    </row>
    <row r="39" spans="1:56" x14ac:dyDescent="0.25">
      <c r="A39" t="str">
        <f t="shared" si="0"/>
        <v>EGPI.CRS3</v>
      </c>
      <c r="B39" s="1" t="s">
        <v>65</v>
      </c>
      <c r="C39" s="1" t="s">
        <v>68</v>
      </c>
      <c r="D39" s="1" t="s">
        <v>68</v>
      </c>
      <c r="E39" s="17">
        <v>24625.370000000003</v>
      </c>
      <c r="F39" s="17">
        <v>8646.5</v>
      </c>
      <c r="G39" s="17">
        <v>13148.959999999995</v>
      </c>
      <c r="H39" s="17">
        <v>7754.9799999999987</v>
      </c>
      <c r="I39" s="17">
        <v>5560.17</v>
      </c>
      <c r="J39" s="17">
        <v>17543.710000000003</v>
      </c>
      <c r="K39" s="17">
        <v>26589.29</v>
      </c>
      <c r="L39" s="17">
        <v>28585.920000000002</v>
      </c>
      <c r="M39" s="17">
        <v>54675.61</v>
      </c>
      <c r="N39" s="17">
        <v>5998.48</v>
      </c>
      <c r="O39" s="17">
        <v>33899.81</v>
      </c>
      <c r="P39" s="17">
        <v>21106.720000000001</v>
      </c>
      <c r="Q39" s="20">
        <v>1231.27</v>
      </c>
      <c r="R39" s="20">
        <v>432.33</v>
      </c>
      <c r="S39" s="20">
        <v>657.45</v>
      </c>
      <c r="T39" s="20">
        <v>387.75</v>
      </c>
      <c r="U39" s="20">
        <v>278.01</v>
      </c>
      <c r="V39" s="20">
        <v>877.19</v>
      </c>
      <c r="W39" s="20">
        <v>1329.46</v>
      </c>
      <c r="X39" s="20">
        <v>1429.3</v>
      </c>
      <c r="Y39" s="20">
        <v>2733.78</v>
      </c>
      <c r="Z39" s="20">
        <v>299.92</v>
      </c>
      <c r="AA39" s="20">
        <v>1694.99</v>
      </c>
      <c r="AB39" s="20">
        <v>1055.3399999999999</v>
      </c>
      <c r="AC39" s="17">
        <v>6028.47</v>
      </c>
      <c r="AD39" s="17">
        <v>2096.59</v>
      </c>
      <c r="AE39" s="17">
        <v>3159.68</v>
      </c>
      <c r="AF39" s="17">
        <v>1845.45</v>
      </c>
      <c r="AG39" s="17">
        <v>1310.6199999999999</v>
      </c>
      <c r="AH39" s="17">
        <v>4094.46</v>
      </c>
      <c r="AI39" s="17">
        <v>6145.64</v>
      </c>
      <c r="AJ39" s="17">
        <v>6540.55</v>
      </c>
      <c r="AK39" s="17">
        <v>12382.6</v>
      </c>
      <c r="AL39" s="17">
        <v>1344.98</v>
      </c>
      <c r="AM39" s="17">
        <v>7522.05</v>
      </c>
      <c r="AN39" s="17">
        <v>4635.8</v>
      </c>
      <c r="AO39" s="20">
        <v>31885.110000000004</v>
      </c>
      <c r="AP39" s="20">
        <v>11175.42</v>
      </c>
      <c r="AQ39" s="20">
        <v>16966.089999999997</v>
      </c>
      <c r="AR39" s="20">
        <v>9988.1799999999985</v>
      </c>
      <c r="AS39" s="20">
        <v>7148.8</v>
      </c>
      <c r="AT39" s="20">
        <v>22515.360000000001</v>
      </c>
      <c r="AU39" s="20">
        <v>34064.39</v>
      </c>
      <c r="AV39" s="20">
        <v>36555.770000000004</v>
      </c>
      <c r="AW39" s="20">
        <v>69791.990000000005</v>
      </c>
      <c r="AX39" s="20">
        <v>7643.3799999999992</v>
      </c>
      <c r="AY39" s="20">
        <v>43116.85</v>
      </c>
      <c r="AZ39" s="20">
        <v>26797.86</v>
      </c>
      <c r="BA39" s="17">
        <f t="shared" si="5"/>
        <v>248135.52000000002</v>
      </c>
      <c r="BB39" s="17">
        <f t="shared" si="6"/>
        <v>12406.79</v>
      </c>
      <c r="BC39" s="17">
        <f t="shared" si="3"/>
        <v>57106.890000000007</v>
      </c>
      <c r="BD39" s="17">
        <f t="shared" si="4"/>
        <v>317649.19999999995</v>
      </c>
    </row>
    <row r="40" spans="1:56" x14ac:dyDescent="0.25">
      <c r="A40" t="str">
        <f t="shared" si="0"/>
        <v>CHD.CRWD</v>
      </c>
      <c r="B40" s="1" t="s">
        <v>240</v>
      </c>
      <c r="C40" s="1" t="s">
        <v>70</v>
      </c>
      <c r="D40" s="1" t="s">
        <v>70</v>
      </c>
      <c r="E40" s="17">
        <v>1254.6799999999996</v>
      </c>
      <c r="F40" s="17">
        <v>720.46</v>
      </c>
      <c r="G40" s="17">
        <v>77.180000000000007</v>
      </c>
      <c r="H40" s="17">
        <v>365.98</v>
      </c>
      <c r="I40" s="17">
        <v>814.7399999999999</v>
      </c>
      <c r="J40" s="17">
        <v>1461.26</v>
      </c>
      <c r="K40" s="17">
        <v>1372.08</v>
      </c>
      <c r="L40" s="17">
        <v>3223.02</v>
      </c>
      <c r="M40" s="17">
        <v>2776.56</v>
      </c>
      <c r="N40" s="17">
        <v>2985.17</v>
      </c>
      <c r="O40" s="17">
        <v>5347.7300000000005</v>
      </c>
      <c r="P40" s="17">
        <v>4283.7600000000011</v>
      </c>
      <c r="Q40" s="20">
        <v>62.73</v>
      </c>
      <c r="R40" s="20">
        <v>36.020000000000003</v>
      </c>
      <c r="S40" s="20">
        <v>3.86</v>
      </c>
      <c r="T40" s="20">
        <v>18.3</v>
      </c>
      <c r="U40" s="20">
        <v>40.74</v>
      </c>
      <c r="V40" s="20">
        <v>73.06</v>
      </c>
      <c r="W40" s="20">
        <v>68.599999999999994</v>
      </c>
      <c r="X40" s="20">
        <v>161.15</v>
      </c>
      <c r="Y40" s="20">
        <v>138.83000000000001</v>
      </c>
      <c r="Z40" s="20">
        <v>149.26</v>
      </c>
      <c r="AA40" s="20">
        <v>267.39</v>
      </c>
      <c r="AB40" s="20">
        <v>214.19</v>
      </c>
      <c r="AC40" s="17">
        <v>307.14999999999998</v>
      </c>
      <c r="AD40" s="17">
        <v>174.7</v>
      </c>
      <c r="AE40" s="17">
        <v>18.55</v>
      </c>
      <c r="AF40" s="17">
        <v>87.09</v>
      </c>
      <c r="AG40" s="17">
        <v>192.05</v>
      </c>
      <c r="AH40" s="17">
        <v>341.04</v>
      </c>
      <c r="AI40" s="17">
        <v>317.13</v>
      </c>
      <c r="AJ40" s="17">
        <v>737.44</v>
      </c>
      <c r="AK40" s="17">
        <v>628.82000000000005</v>
      </c>
      <c r="AL40" s="17">
        <v>669.33</v>
      </c>
      <c r="AM40" s="17">
        <v>1186.6099999999999</v>
      </c>
      <c r="AN40" s="17">
        <v>940.87</v>
      </c>
      <c r="AO40" s="20">
        <v>1624.5599999999995</v>
      </c>
      <c r="AP40" s="20">
        <v>931.18000000000006</v>
      </c>
      <c r="AQ40" s="20">
        <v>99.59</v>
      </c>
      <c r="AR40" s="20">
        <v>471.37</v>
      </c>
      <c r="AS40" s="20">
        <v>1047.53</v>
      </c>
      <c r="AT40" s="20">
        <v>1875.36</v>
      </c>
      <c r="AU40" s="20">
        <v>1757.81</v>
      </c>
      <c r="AV40" s="20">
        <v>4121.6100000000006</v>
      </c>
      <c r="AW40" s="20">
        <v>3544.21</v>
      </c>
      <c r="AX40" s="20">
        <v>3803.76</v>
      </c>
      <c r="AY40" s="20">
        <v>6801.7300000000005</v>
      </c>
      <c r="AZ40" s="20">
        <v>5438.8200000000006</v>
      </c>
      <c r="BA40" s="17">
        <f t="shared" si="5"/>
        <v>24682.620000000003</v>
      </c>
      <c r="BB40" s="17">
        <f t="shared" si="6"/>
        <v>1234.1300000000001</v>
      </c>
      <c r="BC40" s="17">
        <f t="shared" si="3"/>
        <v>5600.78</v>
      </c>
      <c r="BD40" s="17">
        <f t="shared" si="4"/>
        <v>31517.530000000002</v>
      </c>
    </row>
    <row r="41" spans="1:56" x14ac:dyDescent="0.25">
      <c r="A41" t="str">
        <f t="shared" si="0"/>
        <v>DAIS.DAI1</v>
      </c>
      <c r="B41" s="1" t="s">
        <v>75</v>
      </c>
      <c r="C41" s="1" t="s">
        <v>76</v>
      </c>
      <c r="D41" s="1" t="s">
        <v>76</v>
      </c>
      <c r="E41" s="17">
        <v>-9684.06</v>
      </c>
      <c r="F41" s="17">
        <v>-13940.54</v>
      </c>
      <c r="G41" s="17">
        <v>-16641.520000000004</v>
      </c>
      <c r="H41" s="17">
        <v>-25092.540000000005</v>
      </c>
      <c r="I41" s="17">
        <v>-13484.99</v>
      </c>
      <c r="J41" s="17">
        <v>-28633.600000000002</v>
      </c>
      <c r="K41" s="17">
        <v>-50636.12</v>
      </c>
      <c r="L41" s="17">
        <v>-17255.690000000002</v>
      </c>
      <c r="M41" s="17">
        <v>-54052.240000000005</v>
      </c>
      <c r="N41" s="17">
        <v>-51415.119999999995</v>
      </c>
      <c r="O41" s="17">
        <v>-48884.590000000004</v>
      </c>
      <c r="P41" s="17">
        <v>-29290.830000000009</v>
      </c>
      <c r="Q41" s="20">
        <v>-484.2</v>
      </c>
      <c r="R41" s="20">
        <v>-697.03</v>
      </c>
      <c r="S41" s="20">
        <v>-832.08</v>
      </c>
      <c r="T41" s="20">
        <v>-1254.6300000000001</v>
      </c>
      <c r="U41" s="20">
        <v>-674.25</v>
      </c>
      <c r="V41" s="20">
        <v>-1431.68</v>
      </c>
      <c r="W41" s="20">
        <v>-2531.81</v>
      </c>
      <c r="X41" s="20">
        <v>-862.78</v>
      </c>
      <c r="Y41" s="20">
        <v>-2702.61</v>
      </c>
      <c r="Z41" s="20">
        <v>-2570.7600000000002</v>
      </c>
      <c r="AA41" s="20">
        <v>-2444.23</v>
      </c>
      <c r="AB41" s="20">
        <v>-1464.54</v>
      </c>
      <c r="AC41" s="17">
        <v>-2370.73</v>
      </c>
      <c r="AD41" s="17">
        <v>-3380.27</v>
      </c>
      <c r="AE41" s="17">
        <v>-3998.94</v>
      </c>
      <c r="AF41" s="17">
        <v>-5971.27</v>
      </c>
      <c r="AG41" s="17">
        <v>-3178.62</v>
      </c>
      <c r="AH41" s="17">
        <v>-6682.69</v>
      </c>
      <c r="AI41" s="17">
        <v>-11703.64</v>
      </c>
      <c r="AJ41" s="17">
        <v>-3948.15</v>
      </c>
      <c r="AK41" s="17">
        <v>-12241.42</v>
      </c>
      <c r="AL41" s="17">
        <v>-11528.28</v>
      </c>
      <c r="AM41" s="17">
        <v>-10847.03</v>
      </c>
      <c r="AN41" s="17">
        <v>-6433.33</v>
      </c>
      <c r="AO41" s="20">
        <v>-12538.99</v>
      </c>
      <c r="AP41" s="20">
        <v>-18017.84</v>
      </c>
      <c r="AQ41" s="20">
        <v>-21472.540000000005</v>
      </c>
      <c r="AR41" s="20">
        <v>-32318.440000000006</v>
      </c>
      <c r="AS41" s="20">
        <v>-17337.86</v>
      </c>
      <c r="AT41" s="20">
        <v>-36747.97</v>
      </c>
      <c r="AU41" s="20">
        <v>-64871.57</v>
      </c>
      <c r="AV41" s="20">
        <v>-22066.620000000003</v>
      </c>
      <c r="AW41" s="20">
        <v>-68996.27</v>
      </c>
      <c r="AX41" s="20">
        <v>-65514.159999999996</v>
      </c>
      <c r="AY41" s="20">
        <v>-62175.850000000006</v>
      </c>
      <c r="AZ41" s="20">
        <v>-37188.700000000012</v>
      </c>
      <c r="BA41" s="17">
        <f t="shared" si="5"/>
        <v>-359011.84000000008</v>
      </c>
      <c r="BB41" s="17">
        <f t="shared" si="6"/>
        <v>-17950.600000000002</v>
      </c>
      <c r="BC41" s="17">
        <f t="shared" si="3"/>
        <v>-82284.37000000001</v>
      </c>
      <c r="BD41" s="17">
        <f t="shared" si="4"/>
        <v>-459246.81</v>
      </c>
    </row>
    <row r="42" spans="1:56" x14ac:dyDescent="0.25">
      <c r="A42" t="str">
        <f>B42&amp;"."&amp;IF(D42="CES1/CES2",C42,IF(C42="CRE1/CRE2",C42,D42))</f>
        <v>DOW.DOWGEN15M</v>
      </c>
      <c r="B42" s="1" t="s">
        <v>77</v>
      </c>
      <c r="C42" s="1" t="s">
        <v>78</v>
      </c>
      <c r="D42" s="1" t="s">
        <v>78</v>
      </c>
      <c r="E42" s="17">
        <v>24774.639999999956</v>
      </c>
      <c r="F42" s="17">
        <v>11026.690000000008</v>
      </c>
      <c r="G42" s="17">
        <v>13510.360000000013</v>
      </c>
      <c r="H42" s="17">
        <v>24618.150000000012</v>
      </c>
      <c r="I42" s="17">
        <v>13983.809999999994</v>
      </c>
      <c r="J42" s="17">
        <v>12614.529999999995</v>
      </c>
      <c r="K42" s="17">
        <v>34363.039999999994</v>
      </c>
      <c r="L42" s="17">
        <v>71257.75999999998</v>
      </c>
      <c r="M42" s="17">
        <v>108374.87999999998</v>
      </c>
      <c r="N42" s="17">
        <v>103940.20000000004</v>
      </c>
      <c r="O42" s="17">
        <v>110642.56000000006</v>
      </c>
      <c r="P42" s="17">
        <v>65631.75</v>
      </c>
      <c r="Q42" s="20">
        <v>1238.73</v>
      </c>
      <c r="R42" s="20">
        <v>551.33000000000004</v>
      </c>
      <c r="S42" s="20">
        <v>675.52</v>
      </c>
      <c r="T42" s="20">
        <v>1230.9100000000001</v>
      </c>
      <c r="U42" s="20">
        <v>699.19</v>
      </c>
      <c r="V42" s="20">
        <v>630.73</v>
      </c>
      <c r="W42" s="20">
        <v>1718.15</v>
      </c>
      <c r="X42" s="20">
        <v>3562.89</v>
      </c>
      <c r="Y42" s="20">
        <v>5418.74</v>
      </c>
      <c r="Z42" s="20">
        <v>5197.01</v>
      </c>
      <c r="AA42" s="20">
        <v>5532.13</v>
      </c>
      <c r="AB42" s="20">
        <v>3281.59</v>
      </c>
      <c r="AC42" s="17">
        <v>6065.01</v>
      </c>
      <c r="AD42" s="17">
        <v>2673.73</v>
      </c>
      <c r="AE42" s="17">
        <v>3246.53</v>
      </c>
      <c r="AF42" s="17">
        <v>5858.37</v>
      </c>
      <c r="AG42" s="17">
        <v>3296.2</v>
      </c>
      <c r="AH42" s="17">
        <v>2944.06</v>
      </c>
      <c r="AI42" s="17">
        <v>7942.41</v>
      </c>
      <c r="AJ42" s="17">
        <v>16303.99</v>
      </c>
      <c r="AK42" s="17">
        <v>24544.080000000002</v>
      </c>
      <c r="AL42" s="17">
        <v>23305.439999999999</v>
      </c>
      <c r="AM42" s="17">
        <v>24550.53</v>
      </c>
      <c r="AN42" s="17">
        <v>14415.12</v>
      </c>
      <c r="AO42" s="20">
        <v>32078.379999999954</v>
      </c>
      <c r="AP42" s="20">
        <v>14251.750000000007</v>
      </c>
      <c r="AQ42" s="20">
        <v>17432.410000000014</v>
      </c>
      <c r="AR42" s="20">
        <v>31707.430000000011</v>
      </c>
      <c r="AS42" s="20">
        <v>17979.199999999993</v>
      </c>
      <c r="AT42" s="20">
        <v>16189.319999999994</v>
      </c>
      <c r="AU42" s="20">
        <v>44023.599999999991</v>
      </c>
      <c r="AV42" s="20">
        <v>91124.639999999985</v>
      </c>
      <c r="AW42" s="20">
        <v>138337.69999999998</v>
      </c>
      <c r="AX42" s="20">
        <v>132442.65000000002</v>
      </c>
      <c r="AY42" s="20">
        <v>140725.22000000006</v>
      </c>
      <c r="AZ42" s="20">
        <v>83328.459999999992</v>
      </c>
      <c r="BA42" s="17">
        <f t="shared" si="5"/>
        <v>594738.37</v>
      </c>
      <c r="BB42" s="17">
        <f t="shared" si="6"/>
        <v>29736.92</v>
      </c>
      <c r="BC42" s="17">
        <f t="shared" si="3"/>
        <v>135145.47</v>
      </c>
      <c r="BD42" s="17">
        <f t="shared" si="4"/>
        <v>759620.76</v>
      </c>
    </row>
    <row r="43" spans="1:56" x14ac:dyDescent="0.25">
      <c r="A43" t="str">
        <f t="shared" ref="A43:A106" si="7">B43&amp;"."&amp;IF(D43="CES1/CES2",C43,IF(C43="CRE1/CRE2",C43,D43))</f>
        <v>BOWA.DRW1</v>
      </c>
      <c r="B43" s="1" t="s">
        <v>79</v>
      </c>
      <c r="C43" s="1" t="s">
        <v>80</v>
      </c>
      <c r="D43" s="1" t="s">
        <v>80</v>
      </c>
      <c r="E43" s="17">
        <v>2257.8699999999994</v>
      </c>
      <c r="F43" s="17">
        <v>467.56999999999994</v>
      </c>
      <c r="G43" s="17">
        <v>1314.28</v>
      </c>
      <c r="H43" s="17">
        <v>105.21000000000002</v>
      </c>
      <c r="I43" s="17">
        <v>779.28000000000009</v>
      </c>
      <c r="J43" s="17">
        <v>802.95000000000016</v>
      </c>
      <c r="K43" s="17">
        <v>678.65000000000009</v>
      </c>
      <c r="L43" s="17">
        <v>163.17000000000002</v>
      </c>
      <c r="M43" s="17">
        <v>1293.53</v>
      </c>
      <c r="N43" s="17">
        <v>1021.77</v>
      </c>
      <c r="O43" s="17">
        <v>2569.4899999999998</v>
      </c>
      <c r="P43" s="17">
        <v>977.57</v>
      </c>
      <c r="Q43" s="20">
        <v>112.89</v>
      </c>
      <c r="R43" s="20">
        <v>23.38</v>
      </c>
      <c r="S43" s="20">
        <v>65.709999999999994</v>
      </c>
      <c r="T43" s="20">
        <v>5.26</v>
      </c>
      <c r="U43" s="20">
        <v>38.96</v>
      </c>
      <c r="V43" s="20">
        <v>40.15</v>
      </c>
      <c r="W43" s="20">
        <v>33.93</v>
      </c>
      <c r="X43" s="20">
        <v>8.16</v>
      </c>
      <c r="Y43" s="20">
        <v>64.680000000000007</v>
      </c>
      <c r="Z43" s="20">
        <v>51.09</v>
      </c>
      <c r="AA43" s="20">
        <v>128.47</v>
      </c>
      <c r="AB43" s="20">
        <v>48.88</v>
      </c>
      <c r="AC43" s="17">
        <v>552.74</v>
      </c>
      <c r="AD43" s="17">
        <v>113.38</v>
      </c>
      <c r="AE43" s="17">
        <v>315.82</v>
      </c>
      <c r="AF43" s="17">
        <v>25.04</v>
      </c>
      <c r="AG43" s="17">
        <v>183.69</v>
      </c>
      <c r="AH43" s="17">
        <v>187.4</v>
      </c>
      <c r="AI43" s="17">
        <v>156.86000000000001</v>
      </c>
      <c r="AJ43" s="17">
        <v>37.33</v>
      </c>
      <c r="AK43" s="17">
        <v>292.95</v>
      </c>
      <c r="AL43" s="17">
        <v>229.1</v>
      </c>
      <c r="AM43" s="17">
        <v>570.15</v>
      </c>
      <c r="AN43" s="17">
        <v>214.71</v>
      </c>
      <c r="AO43" s="20">
        <v>2923.4999999999991</v>
      </c>
      <c r="AP43" s="20">
        <v>604.32999999999993</v>
      </c>
      <c r="AQ43" s="20">
        <v>1695.81</v>
      </c>
      <c r="AR43" s="20">
        <v>135.51000000000002</v>
      </c>
      <c r="AS43" s="20">
        <v>1001.9300000000001</v>
      </c>
      <c r="AT43" s="20">
        <v>1030.5000000000002</v>
      </c>
      <c r="AU43" s="20">
        <v>869.44</v>
      </c>
      <c r="AV43" s="20">
        <v>208.66000000000003</v>
      </c>
      <c r="AW43" s="20">
        <v>1651.16</v>
      </c>
      <c r="AX43" s="20">
        <v>1301.9599999999998</v>
      </c>
      <c r="AY43" s="20">
        <v>3268.1099999999997</v>
      </c>
      <c r="AZ43" s="20">
        <v>1241.1600000000001</v>
      </c>
      <c r="BA43" s="17">
        <f t="shared" si="5"/>
        <v>12431.339999999998</v>
      </c>
      <c r="BB43" s="17">
        <f t="shared" si="6"/>
        <v>621.56000000000006</v>
      </c>
      <c r="BC43" s="17">
        <f t="shared" si="3"/>
        <v>2879.1700000000005</v>
      </c>
      <c r="BD43" s="17">
        <f t="shared" si="4"/>
        <v>15932.07</v>
      </c>
    </row>
    <row r="44" spans="1:56" x14ac:dyDescent="0.25">
      <c r="A44" t="str">
        <f t="shared" si="7"/>
        <v>PCES.EC01</v>
      </c>
      <c r="B44" s="1" t="s">
        <v>241</v>
      </c>
      <c r="C44" s="1" t="s">
        <v>84</v>
      </c>
      <c r="D44" s="1" t="s">
        <v>84</v>
      </c>
      <c r="E44" s="17">
        <v>-173199.62999999998</v>
      </c>
      <c r="F44" s="17">
        <v>-84730.3</v>
      </c>
      <c r="G44" s="17">
        <v>-106420.08</v>
      </c>
      <c r="H44" s="17">
        <v>-70774.990000000005</v>
      </c>
      <c r="I44" s="17">
        <v>-42083.29</v>
      </c>
      <c r="J44" s="17">
        <v>-80003.790000000008</v>
      </c>
      <c r="K44" s="17">
        <v>-120006.72</v>
      </c>
      <c r="L44" s="17">
        <v>-52834.650000000009</v>
      </c>
      <c r="M44" s="17">
        <v>-107837.71999999999</v>
      </c>
      <c r="N44" s="17">
        <v>-119719.1</v>
      </c>
      <c r="O44" s="17">
        <v>-112554.57999999999</v>
      </c>
      <c r="P44" s="17">
        <v>-71380.12</v>
      </c>
      <c r="Q44" s="20">
        <v>-8659.98</v>
      </c>
      <c r="R44" s="20">
        <v>-4236.5200000000004</v>
      </c>
      <c r="S44" s="20">
        <v>-5321</v>
      </c>
      <c r="T44" s="20">
        <v>-3538.75</v>
      </c>
      <c r="U44" s="20">
        <v>-2104.16</v>
      </c>
      <c r="V44" s="20">
        <v>-4000.19</v>
      </c>
      <c r="W44" s="20">
        <v>-6000.34</v>
      </c>
      <c r="X44" s="20">
        <v>-2641.73</v>
      </c>
      <c r="Y44" s="20">
        <v>-5391.89</v>
      </c>
      <c r="Z44" s="20">
        <v>-5985.96</v>
      </c>
      <c r="AA44" s="20">
        <v>-5627.73</v>
      </c>
      <c r="AB44" s="20">
        <v>-3569.01</v>
      </c>
      <c r="AC44" s="17">
        <v>-42400.51</v>
      </c>
      <c r="AD44" s="17">
        <v>-20545.23</v>
      </c>
      <c r="AE44" s="17">
        <v>-25572.639999999999</v>
      </c>
      <c r="AF44" s="17">
        <v>-16842.310000000001</v>
      </c>
      <c r="AG44" s="17">
        <v>-9919.69</v>
      </c>
      <c r="AH44" s="17">
        <v>-18671.8</v>
      </c>
      <c r="AI44" s="17">
        <v>-27737.43</v>
      </c>
      <c r="AJ44" s="17">
        <v>-12088.73</v>
      </c>
      <c r="AK44" s="17">
        <v>-24422.42</v>
      </c>
      <c r="AL44" s="17">
        <v>-26843.39</v>
      </c>
      <c r="AM44" s="17">
        <v>-24974.79</v>
      </c>
      <c r="AN44" s="17">
        <v>-15677.67</v>
      </c>
      <c r="AO44" s="20">
        <v>-224260.12</v>
      </c>
      <c r="AP44" s="20">
        <v>-109512.05</v>
      </c>
      <c r="AQ44" s="20">
        <v>-137313.72</v>
      </c>
      <c r="AR44" s="20">
        <v>-91156.05</v>
      </c>
      <c r="AS44" s="20">
        <v>-54107.14</v>
      </c>
      <c r="AT44" s="20">
        <v>-102675.78000000001</v>
      </c>
      <c r="AU44" s="20">
        <v>-153744.49</v>
      </c>
      <c r="AV44" s="20">
        <v>-67565.110000000015</v>
      </c>
      <c r="AW44" s="20">
        <v>-137652.02999999997</v>
      </c>
      <c r="AX44" s="20">
        <v>-152548.45000000001</v>
      </c>
      <c r="AY44" s="20">
        <v>-143157.09999999998</v>
      </c>
      <c r="AZ44" s="20">
        <v>-90626.799999999988</v>
      </c>
      <c r="BA44" s="17">
        <f t="shared" si="5"/>
        <v>-1141544.9699999997</v>
      </c>
      <c r="BB44" s="17">
        <f t="shared" si="6"/>
        <v>-57077.26</v>
      </c>
      <c r="BC44" s="17">
        <f t="shared" si="3"/>
        <v>-265696.61000000004</v>
      </c>
      <c r="BD44" s="17">
        <f t="shared" si="4"/>
        <v>-1464318.84</v>
      </c>
    </row>
    <row r="45" spans="1:56" x14ac:dyDescent="0.25">
      <c r="A45" t="str">
        <f t="shared" si="7"/>
        <v>ENC2.EC04</v>
      </c>
      <c r="B45" s="1" t="s">
        <v>55</v>
      </c>
      <c r="C45" s="1" t="s">
        <v>85</v>
      </c>
      <c r="D45" s="1" t="s">
        <v>85</v>
      </c>
      <c r="E45" s="17">
        <v>-9445.1799999999948</v>
      </c>
      <c r="F45" s="17">
        <v>-1074.5599999999997</v>
      </c>
      <c r="G45" s="17">
        <v>-4872.4299999999976</v>
      </c>
      <c r="H45" s="17">
        <v>-2727.9699999999971</v>
      </c>
      <c r="I45" s="17">
        <v>-587.90999999999929</v>
      </c>
      <c r="J45" s="17">
        <v>-2213.9600000000009</v>
      </c>
      <c r="K45" s="17">
        <v>-3071.0400000000004</v>
      </c>
      <c r="L45" s="17">
        <v>7396.7400000000034</v>
      </c>
      <c r="M45" s="17">
        <v>4871.2799999999979</v>
      </c>
      <c r="N45" s="17">
        <v>9588.99</v>
      </c>
      <c r="O45" s="17">
        <v>10170.549999999996</v>
      </c>
      <c r="P45" s="17">
        <v>7085.6700000000019</v>
      </c>
      <c r="Q45" s="20">
        <v>-472.26</v>
      </c>
      <c r="R45" s="20">
        <v>-53.73</v>
      </c>
      <c r="S45" s="20">
        <v>-243.62</v>
      </c>
      <c r="T45" s="20">
        <v>-136.4</v>
      </c>
      <c r="U45" s="20">
        <v>-29.4</v>
      </c>
      <c r="V45" s="20">
        <v>-110.7</v>
      </c>
      <c r="W45" s="20">
        <v>-153.55000000000001</v>
      </c>
      <c r="X45" s="20">
        <v>369.84</v>
      </c>
      <c r="Y45" s="20">
        <v>243.56</v>
      </c>
      <c r="Z45" s="20">
        <v>479.45</v>
      </c>
      <c r="AA45" s="20">
        <v>508.53</v>
      </c>
      <c r="AB45" s="20">
        <v>354.28</v>
      </c>
      <c r="AC45" s="17">
        <v>-2312.25</v>
      </c>
      <c r="AD45" s="17">
        <v>-260.56</v>
      </c>
      <c r="AE45" s="17">
        <v>-1170.8399999999999</v>
      </c>
      <c r="AF45" s="17">
        <v>-649.16999999999996</v>
      </c>
      <c r="AG45" s="17">
        <v>-138.58000000000001</v>
      </c>
      <c r="AH45" s="17">
        <v>-516.71</v>
      </c>
      <c r="AI45" s="17">
        <v>-709.82</v>
      </c>
      <c r="AJ45" s="17">
        <v>1692.4</v>
      </c>
      <c r="AK45" s="17">
        <v>1103.22</v>
      </c>
      <c r="AL45" s="17">
        <v>2150.04</v>
      </c>
      <c r="AM45" s="17">
        <v>2256.75</v>
      </c>
      <c r="AN45" s="17">
        <v>1556.27</v>
      </c>
      <c r="AO45" s="20">
        <v>-12229.689999999995</v>
      </c>
      <c r="AP45" s="20">
        <v>-1388.8499999999997</v>
      </c>
      <c r="AQ45" s="20">
        <v>-6286.8899999999976</v>
      </c>
      <c r="AR45" s="20">
        <v>-3513.5399999999972</v>
      </c>
      <c r="AS45" s="20">
        <v>-755.8899999999993</v>
      </c>
      <c r="AT45" s="20">
        <v>-2841.3700000000008</v>
      </c>
      <c r="AU45" s="20">
        <v>-3934.4100000000008</v>
      </c>
      <c r="AV45" s="20">
        <v>9458.9800000000032</v>
      </c>
      <c r="AW45" s="20">
        <v>6218.0599999999986</v>
      </c>
      <c r="AX45" s="20">
        <v>12218.48</v>
      </c>
      <c r="AY45" s="20">
        <v>12935.829999999996</v>
      </c>
      <c r="AZ45" s="20">
        <v>8996.2200000000012</v>
      </c>
      <c r="BA45" s="17">
        <f t="shared" si="5"/>
        <v>15120.180000000013</v>
      </c>
      <c r="BB45" s="17">
        <f t="shared" si="6"/>
        <v>756</v>
      </c>
      <c r="BC45" s="17">
        <f t="shared" si="3"/>
        <v>3000.7500000000005</v>
      </c>
      <c r="BD45" s="17">
        <f t="shared" si="4"/>
        <v>18876.930000000008</v>
      </c>
    </row>
    <row r="46" spans="1:56" x14ac:dyDescent="0.25">
      <c r="A46" t="str">
        <f t="shared" si="7"/>
        <v>ENCR.BCHIMP</v>
      </c>
      <c r="B46" s="1" t="s">
        <v>86</v>
      </c>
      <c r="C46" s="1" t="s">
        <v>87</v>
      </c>
      <c r="D46" s="1" t="s">
        <v>21</v>
      </c>
      <c r="E46" s="17">
        <v>0</v>
      </c>
      <c r="F46" s="17">
        <v>0</v>
      </c>
      <c r="G46" s="17">
        <v>-169.94000000000003</v>
      </c>
      <c r="H46" s="17">
        <v>-114.26</v>
      </c>
      <c r="I46" s="17">
        <v>0</v>
      </c>
      <c r="J46" s="17">
        <v>0</v>
      </c>
      <c r="K46" s="17">
        <v>-62.42</v>
      </c>
      <c r="L46" s="17">
        <v>-40.99</v>
      </c>
      <c r="M46" s="17">
        <v>-51.75</v>
      </c>
      <c r="N46" s="17">
        <v>0</v>
      </c>
      <c r="O46" s="17">
        <v>-1203.3700000000001</v>
      </c>
      <c r="P46" s="17">
        <v>0</v>
      </c>
      <c r="Q46" s="20">
        <v>0</v>
      </c>
      <c r="R46" s="20">
        <v>0</v>
      </c>
      <c r="S46" s="20">
        <v>-8.5</v>
      </c>
      <c r="T46" s="20">
        <v>-5.71</v>
      </c>
      <c r="U46" s="20">
        <v>0</v>
      </c>
      <c r="V46" s="20">
        <v>0</v>
      </c>
      <c r="W46" s="20">
        <v>-3.12</v>
      </c>
      <c r="X46" s="20">
        <v>-2.0499999999999998</v>
      </c>
      <c r="Y46" s="20">
        <v>-2.59</v>
      </c>
      <c r="Z46" s="20">
        <v>0</v>
      </c>
      <c r="AA46" s="20">
        <v>-60.17</v>
      </c>
      <c r="AB46" s="20">
        <v>0</v>
      </c>
      <c r="AC46" s="17">
        <v>0</v>
      </c>
      <c r="AD46" s="17">
        <v>0</v>
      </c>
      <c r="AE46" s="17">
        <v>-40.840000000000003</v>
      </c>
      <c r="AF46" s="17">
        <v>-27.19</v>
      </c>
      <c r="AG46" s="17">
        <v>0</v>
      </c>
      <c r="AH46" s="17">
        <v>0</v>
      </c>
      <c r="AI46" s="17">
        <v>-14.43</v>
      </c>
      <c r="AJ46" s="17">
        <v>-9.3800000000000008</v>
      </c>
      <c r="AK46" s="17">
        <v>-11.72</v>
      </c>
      <c r="AL46" s="17">
        <v>0</v>
      </c>
      <c r="AM46" s="17">
        <v>-267.02</v>
      </c>
      <c r="AN46" s="17">
        <v>0</v>
      </c>
      <c r="AO46" s="20">
        <v>0</v>
      </c>
      <c r="AP46" s="20">
        <v>0</v>
      </c>
      <c r="AQ46" s="20">
        <v>-219.28000000000003</v>
      </c>
      <c r="AR46" s="20">
        <v>-147.16</v>
      </c>
      <c r="AS46" s="20">
        <v>0</v>
      </c>
      <c r="AT46" s="20">
        <v>0</v>
      </c>
      <c r="AU46" s="20">
        <v>-79.97</v>
      </c>
      <c r="AV46" s="20">
        <v>-52.42</v>
      </c>
      <c r="AW46" s="20">
        <v>-66.06</v>
      </c>
      <c r="AX46" s="20">
        <v>0</v>
      </c>
      <c r="AY46" s="20">
        <v>-1530.5600000000002</v>
      </c>
      <c r="AZ46" s="20">
        <v>0</v>
      </c>
      <c r="BA46" s="17">
        <f t="shared" si="5"/>
        <v>-1642.7300000000002</v>
      </c>
      <c r="BB46" s="17">
        <f t="shared" si="6"/>
        <v>-82.14</v>
      </c>
      <c r="BC46" s="17">
        <f t="shared" si="3"/>
        <v>-370.58</v>
      </c>
      <c r="BD46" s="17">
        <f t="shared" si="4"/>
        <v>-2095.4500000000003</v>
      </c>
    </row>
    <row r="47" spans="1:56" x14ac:dyDescent="0.25">
      <c r="A47" t="str">
        <f t="shared" si="7"/>
        <v>EEMI.BCHIMP</v>
      </c>
      <c r="B47" s="1" t="s">
        <v>89</v>
      </c>
      <c r="C47" s="1" t="s">
        <v>90</v>
      </c>
      <c r="D47" s="1" t="s">
        <v>21</v>
      </c>
      <c r="E47" s="17">
        <v>-100475.1</v>
      </c>
      <c r="F47" s="17">
        <v>-33748.18</v>
      </c>
      <c r="G47" s="17">
        <v>-51565.989999999991</v>
      </c>
      <c r="H47" s="17">
        <v>-34740.239999999998</v>
      </c>
      <c r="I47" s="17">
        <v>-26198.34</v>
      </c>
      <c r="J47" s="17">
        <v>-42810.96</v>
      </c>
      <c r="K47" s="17">
        <v>-76110.599999999991</v>
      </c>
      <c r="L47" s="17">
        <v>-9373.7700000000023</v>
      </c>
      <c r="M47" s="17">
        <v>-12115.940000000002</v>
      </c>
      <c r="N47" s="17">
        <v>-33395.230000000003</v>
      </c>
      <c r="O47" s="17">
        <v>-38900.200000000004</v>
      </c>
      <c r="P47" s="17">
        <v>-20596.07</v>
      </c>
      <c r="Q47" s="20">
        <v>-5023.76</v>
      </c>
      <c r="R47" s="20">
        <v>-1687.41</v>
      </c>
      <c r="S47" s="20">
        <v>-2578.3000000000002</v>
      </c>
      <c r="T47" s="20">
        <v>-1737.01</v>
      </c>
      <c r="U47" s="20">
        <v>-1309.92</v>
      </c>
      <c r="V47" s="20">
        <v>-2140.5500000000002</v>
      </c>
      <c r="W47" s="20">
        <v>-3805.53</v>
      </c>
      <c r="X47" s="20">
        <v>-468.69</v>
      </c>
      <c r="Y47" s="20">
        <v>-605.79999999999995</v>
      </c>
      <c r="Z47" s="20">
        <v>-1669.76</v>
      </c>
      <c r="AA47" s="20">
        <v>-1945.01</v>
      </c>
      <c r="AB47" s="20">
        <v>-1029.8</v>
      </c>
      <c r="AC47" s="17">
        <v>-24597.03</v>
      </c>
      <c r="AD47" s="17">
        <v>-8183.19</v>
      </c>
      <c r="AE47" s="17">
        <v>-12391.25</v>
      </c>
      <c r="AF47" s="17">
        <v>-8267.1299999999992</v>
      </c>
      <c r="AG47" s="17">
        <v>-6175.36</v>
      </c>
      <c r="AH47" s="17">
        <v>-9991.5</v>
      </c>
      <c r="AI47" s="17">
        <v>-17591.62</v>
      </c>
      <c r="AJ47" s="17">
        <v>-2144.75</v>
      </c>
      <c r="AK47" s="17">
        <v>-2743.94</v>
      </c>
      <c r="AL47" s="17">
        <v>-7487.87</v>
      </c>
      <c r="AM47" s="17">
        <v>-8631.59</v>
      </c>
      <c r="AN47" s="17">
        <v>-4523.6499999999996</v>
      </c>
      <c r="AO47" s="20">
        <v>-130095.89</v>
      </c>
      <c r="AP47" s="20">
        <v>-43618.780000000006</v>
      </c>
      <c r="AQ47" s="20">
        <v>-66535.539999999994</v>
      </c>
      <c r="AR47" s="20">
        <v>-44744.38</v>
      </c>
      <c r="AS47" s="20">
        <v>-33683.620000000003</v>
      </c>
      <c r="AT47" s="20">
        <v>-54943.01</v>
      </c>
      <c r="AU47" s="20">
        <v>-97507.749999999985</v>
      </c>
      <c r="AV47" s="20">
        <v>-11987.210000000003</v>
      </c>
      <c r="AW47" s="20">
        <v>-15465.680000000002</v>
      </c>
      <c r="AX47" s="20">
        <v>-42552.860000000008</v>
      </c>
      <c r="AY47" s="20">
        <v>-49476.800000000003</v>
      </c>
      <c r="AZ47" s="20">
        <v>-26149.519999999997</v>
      </c>
      <c r="BA47" s="17">
        <f t="shared" si="5"/>
        <v>-480030.62</v>
      </c>
      <c r="BB47" s="17">
        <f t="shared" si="6"/>
        <v>-24001.539999999994</v>
      </c>
      <c r="BC47" s="17">
        <f t="shared" si="3"/>
        <v>-112728.87999999998</v>
      </c>
      <c r="BD47" s="17">
        <f t="shared" si="4"/>
        <v>-616761.04000000015</v>
      </c>
    </row>
    <row r="48" spans="1:56" x14ac:dyDescent="0.25">
      <c r="A48" t="str">
        <f t="shared" si="7"/>
        <v>ENCR.BCHEXP</v>
      </c>
      <c r="B48" s="1" t="s">
        <v>86</v>
      </c>
      <c r="C48" s="1" t="s">
        <v>94</v>
      </c>
      <c r="D48" s="1" t="s">
        <v>28</v>
      </c>
      <c r="E48" s="17">
        <v>-99.25</v>
      </c>
      <c r="F48" s="17">
        <v>-51.3</v>
      </c>
      <c r="G48" s="17">
        <v>0</v>
      </c>
      <c r="H48" s="17">
        <v>0</v>
      </c>
      <c r="I48" s="17">
        <v>0</v>
      </c>
      <c r="J48" s="17">
        <v>0</v>
      </c>
      <c r="K48" s="17">
        <v>0</v>
      </c>
      <c r="L48" s="17">
        <v>0</v>
      </c>
      <c r="M48" s="17">
        <v>85.169999999999987</v>
      </c>
      <c r="N48" s="17">
        <v>-10.639999999999986</v>
      </c>
      <c r="O48" s="17">
        <v>-0.33000000000000007</v>
      </c>
      <c r="P48" s="17">
        <v>-4.4099999999999824</v>
      </c>
      <c r="Q48" s="20">
        <v>-4.96</v>
      </c>
      <c r="R48" s="20">
        <v>-2.57</v>
      </c>
      <c r="S48" s="20">
        <v>0</v>
      </c>
      <c r="T48" s="20">
        <v>0</v>
      </c>
      <c r="U48" s="20">
        <v>0</v>
      </c>
      <c r="V48" s="20">
        <v>0</v>
      </c>
      <c r="W48" s="20">
        <v>0</v>
      </c>
      <c r="X48" s="20">
        <v>0</v>
      </c>
      <c r="Y48" s="20">
        <v>4.26</v>
      </c>
      <c r="Z48" s="20">
        <v>-0.53</v>
      </c>
      <c r="AA48" s="20">
        <v>-0.02</v>
      </c>
      <c r="AB48" s="20">
        <v>-0.22</v>
      </c>
      <c r="AC48" s="17">
        <v>-24.3</v>
      </c>
      <c r="AD48" s="17">
        <v>-12.44</v>
      </c>
      <c r="AE48" s="17">
        <v>0</v>
      </c>
      <c r="AF48" s="17">
        <v>0</v>
      </c>
      <c r="AG48" s="17">
        <v>0</v>
      </c>
      <c r="AH48" s="17">
        <v>0</v>
      </c>
      <c r="AI48" s="17">
        <v>0</v>
      </c>
      <c r="AJ48" s="17">
        <v>0</v>
      </c>
      <c r="AK48" s="17">
        <v>19.29</v>
      </c>
      <c r="AL48" s="17">
        <v>-2.39</v>
      </c>
      <c r="AM48" s="17">
        <v>-7.0000000000000007E-2</v>
      </c>
      <c r="AN48" s="17">
        <v>-0.97</v>
      </c>
      <c r="AO48" s="20">
        <v>-128.51</v>
      </c>
      <c r="AP48" s="20">
        <v>-66.31</v>
      </c>
      <c r="AQ48" s="20">
        <v>0</v>
      </c>
      <c r="AR48" s="20">
        <v>0</v>
      </c>
      <c r="AS48" s="20">
        <v>0</v>
      </c>
      <c r="AT48" s="20">
        <v>0</v>
      </c>
      <c r="AU48" s="20">
        <v>0</v>
      </c>
      <c r="AV48" s="20">
        <v>0</v>
      </c>
      <c r="AW48" s="20">
        <v>108.72</v>
      </c>
      <c r="AX48" s="20">
        <v>-13.559999999999986</v>
      </c>
      <c r="AY48" s="20">
        <v>-0.4200000000000001</v>
      </c>
      <c r="AZ48" s="20">
        <v>-5.5999999999999819</v>
      </c>
      <c r="BA48" s="17">
        <f t="shared" si="5"/>
        <v>-80.759999999999991</v>
      </c>
      <c r="BB48" s="17">
        <f t="shared" si="6"/>
        <v>-4.04</v>
      </c>
      <c r="BC48" s="17">
        <f t="shared" si="3"/>
        <v>-20.880000000000003</v>
      </c>
      <c r="BD48" s="17">
        <f t="shared" si="4"/>
        <v>-105.67999999999996</v>
      </c>
    </row>
    <row r="49" spans="1:56" x14ac:dyDescent="0.25">
      <c r="A49" t="str">
        <f t="shared" si="7"/>
        <v>EPDA.ENC1</v>
      </c>
      <c r="B49" s="1" t="s">
        <v>229</v>
      </c>
      <c r="C49" s="1" t="s">
        <v>96</v>
      </c>
      <c r="D49" s="1" t="s">
        <v>96</v>
      </c>
      <c r="E49" s="17">
        <v>1081.0300000000038</v>
      </c>
      <c r="F49" s="17">
        <v>96.220000000000198</v>
      </c>
      <c r="G49" s="17">
        <v>19.810000000000024</v>
      </c>
      <c r="H49" s="17">
        <v>4882.5300000000043</v>
      </c>
      <c r="I49" s="17">
        <v>2421.1600000000008</v>
      </c>
      <c r="J49" s="17">
        <v>44.599999999999952</v>
      </c>
      <c r="K49" s="17">
        <v>7606.6100000000015</v>
      </c>
      <c r="L49" s="17">
        <v>17744.049999999996</v>
      </c>
      <c r="M49" s="17">
        <v>39858.92</v>
      </c>
      <c r="N49" s="17">
        <v>24477.039999999997</v>
      </c>
      <c r="O49" s="17">
        <v>25024.45</v>
      </c>
      <c r="P49" s="17">
        <v>7139.489999999998</v>
      </c>
      <c r="Q49" s="20">
        <v>54.05</v>
      </c>
      <c r="R49" s="20">
        <v>4.8099999999999996</v>
      </c>
      <c r="S49" s="20">
        <v>0.99</v>
      </c>
      <c r="T49" s="20">
        <v>244.13</v>
      </c>
      <c r="U49" s="20">
        <v>121.06</v>
      </c>
      <c r="V49" s="20">
        <v>2.23</v>
      </c>
      <c r="W49" s="20">
        <v>380.33</v>
      </c>
      <c r="X49" s="20">
        <v>887.2</v>
      </c>
      <c r="Y49" s="20">
        <v>1992.95</v>
      </c>
      <c r="Z49" s="20">
        <v>1223.8499999999999</v>
      </c>
      <c r="AA49" s="20">
        <v>1251.22</v>
      </c>
      <c r="AB49" s="20">
        <v>356.97</v>
      </c>
      <c r="AC49" s="17">
        <v>264.64</v>
      </c>
      <c r="AD49" s="17">
        <v>23.33</v>
      </c>
      <c r="AE49" s="17">
        <v>4.76</v>
      </c>
      <c r="AF49" s="17">
        <v>1161.8900000000001</v>
      </c>
      <c r="AG49" s="17">
        <v>570.71</v>
      </c>
      <c r="AH49" s="17">
        <v>10.41</v>
      </c>
      <c r="AI49" s="17">
        <v>1758.13</v>
      </c>
      <c r="AJ49" s="17">
        <v>4059.89</v>
      </c>
      <c r="AK49" s="17">
        <v>9027</v>
      </c>
      <c r="AL49" s="17">
        <v>5488.24</v>
      </c>
      <c r="AM49" s="17">
        <v>5552.69</v>
      </c>
      <c r="AN49" s="17">
        <v>1568.09</v>
      </c>
      <c r="AO49" s="20">
        <v>1399.7200000000039</v>
      </c>
      <c r="AP49" s="20">
        <v>124.3600000000002</v>
      </c>
      <c r="AQ49" s="20">
        <v>25.560000000000024</v>
      </c>
      <c r="AR49" s="20">
        <v>6288.5500000000047</v>
      </c>
      <c r="AS49" s="20">
        <v>3112.9300000000007</v>
      </c>
      <c r="AT49" s="20">
        <v>57.239999999999952</v>
      </c>
      <c r="AU49" s="20">
        <v>9745.0700000000015</v>
      </c>
      <c r="AV49" s="20">
        <v>22691.139999999996</v>
      </c>
      <c r="AW49" s="20">
        <v>50878.869999999995</v>
      </c>
      <c r="AX49" s="20">
        <v>31189.129999999997</v>
      </c>
      <c r="AY49" s="20">
        <v>31828.36</v>
      </c>
      <c r="AZ49" s="20">
        <v>9064.5499999999975</v>
      </c>
      <c r="BA49" s="17">
        <f t="shared" si="5"/>
        <v>130395.91</v>
      </c>
      <c r="BB49" s="17">
        <f t="shared" si="6"/>
        <v>6519.7900000000009</v>
      </c>
      <c r="BC49" s="17">
        <f t="shared" si="3"/>
        <v>29489.78</v>
      </c>
      <c r="BD49" s="17">
        <f t="shared" si="4"/>
        <v>166405.47999999998</v>
      </c>
    </row>
    <row r="50" spans="1:56" x14ac:dyDescent="0.25">
      <c r="A50" t="str">
        <f t="shared" si="7"/>
        <v>EPDA.ENC2</v>
      </c>
      <c r="B50" s="1" t="s">
        <v>229</v>
      </c>
      <c r="C50" s="1" t="s">
        <v>55</v>
      </c>
      <c r="D50" s="1" t="s">
        <v>55</v>
      </c>
      <c r="E50" s="17">
        <v>253.04000000001105</v>
      </c>
      <c r="F50" s="17">
        <v>30.040000000000145</v>
      </c>
      <c r="G50" s="17">
        <v>33.569999999999638</v>
      </c>
      <c r="H50" s="17">
        <v>9663.7000000000098</v>
      </c>
      <c r="I50" s="17">
        <v>4751.0400000000027</v>
      </c>
      <c r="J50" s="17">
        <v>1982.2900000000018</v>
      </c>
      <c r="K50" s="17">
        <v>9918.8200000000033</v>
      </c>
      <c r="L50" s="17">
        <v>32391.859999999997</v>
      </c>
      <c r="M50" s="17">
        <v>58217.829999999994</v>
      </c>
      <c r="N50" s="17">
        <v>25352.689999999988</v>
      </c>
      <c r="O50" s="17">
        <v>55347.47</v>
      </c>
      <c r="P50" s="17">
        <v>15524.969999999998</v>
      </c>
      <c r="Q50" s="20">
        <v>12.65</v>
      </c>
      <c r="R50" s="20">
        <v>1.5</v>
      </c>
      <c r="S50" s="20">
        <v>1.68</v>
      </c>
      <c r="T50" s="20">
        <v>483.19</v>
      </c>
      <c r="U50" s="20">
        <v>237.55</v>
      </c>
      <c r="V50" s="20">
        <v>99.11</v>
      </c>
      <c r="W50" s="20">
        <v>495.94</v>
      </c>
      <c r="X50" s="20">
        <v>1619.59</v>
      </c>
      <c r="Y50" s="20">
        <v>2910.89</v>
      </c>
      <c r="Z50" s="20">
        <v>1267.6300000000001</v>
      </c>
      <c r="AA50" s="20">
        <v>2767.37</v>
      </c>
      <c r="AB50" s="20">
        <v>776.25</v>
      </c>
      <c r="AC50" s="17">
        <v>61.95</v>
      </c>
      <c r="AD50" s="17">
        <v>7.28</v>
      </c>
      <c r="AE50" s="17">
        <v>8.07</v>
      </c>
      <c r="AF50" s="17">
        <v>2299.67</v>
      </c>
      <c r="AG50" s="17">
        <v>1119.8900000000001</v>
      </c>
      <c r="AH50" s="17">
        <v>462.64</v>
      </c>
      <c r="AI50" s="17">
        <v>2292.56</v>
      </c>
      <c r="AJ50" s="17">
        <v>7411.36</v>
      </c>
      <c r="AK50" s="17">
        <v>13184.82</v>
      </c>
      <c r="AL50" s="17">
        <v>5684.57</v>
      </c>
      <c r="AM50" s="17">
        <v>12281.08</v>
      </c>
      <c r="AN50" s="17">
        <v>3409.85</v>
      </c>
      <c r="AO50" s="20">
        <v>327.64000000001101</v>
      </c>
      <c r="AP50" s="20">
        <v>38.820000000000142</v>
      </c>
      <c r="AQ50" s="20">
        <v>43.319999999999638</v>
      </c>
      <c r="AR50" s="20">
        <v>12446.56000000001</v>
      </c>
      <c r="AS50" s="20">
        <v>6108.4800000000032</v>
      </c>
      <c r="AT50" s="20">
        <v>2544.0400000000018</v>
      </c>
      <c r="AU50" s="20">
        <v>12707.320000000003</v>
      </c>
      <c r="AV50" s="20">
        <v>41422.81</v>
      </c>
      <c r="AW50" s="20">
        <v>74313.539999999994</v>
      </c>
      <c r="AX50" s="20">
        <v>32304.889999999989</v>
      </c>
      <c r="AY50" s="20">
        <v>70395.92</v>
      </c>
      <c r="AZ50" s="20">
        <v>19711.069999999996</v>
      </c>
      <c r="BA50" s="17">
        <f t="shared" si="5"/>
        <v>213467.32</v>
      </c>
      <c r="BB50" s="17">
        <f t="shared" si="6"/>
        <v>10673.35</v>
      </c>
      <c r="BC50" s="17">
        <f t="shared" si="3"/>
        <v>48223.74</v>
      </c>
      <c r="BD50" s="17">
        <f t="shared" si="4"/>
        <v>272364.41000000003</v>
      </c>
    </row>
    <row r="51" spans="1:56" x14ac:dyDescent="0.25">
      <c r="A51" t="str">
        <f t="shared" si="7"/>
        <v>EPDA.ENC3</v>
      </c>
      <c r="B51" s="1" t="s">
        <v>229</v>
      </c>
      <c r="C51" s="1" t="s">
        <v>97</v>
      </c>
      <c r="D51" s="1" t="s">
        <v>97</v>
      </c>
      <c r="E51" s="17">
        <v>-2642.4800000000087</v>
      </c>
      <c r="F51" s="17">
        <v>-1328.3499999999985</v>
      </c>
      <c r="G51" s="17">
        <v>-784.05000000000098</v>
      </c>
      <c r="H51" s="17">
        <v>3779.8400000000165</v>
      </c>
      <c r="I51" s="17">
        <v>2118.6400000000021</v>
      </c>
      <c r="J51" s="17">
        <v>271.19999999999959</v>
      </c>
      <c r="K51" s="17">
        <v>3968.9799999999996</v>
      </c>
      <c r="L51" s="17">
        <v>26092.779999999995</v>
      </c>
      <c r="M51" s="17">
        <v>48799.079999999994</v>
      </c>
      <c r="N51" s="17">
        <v>30743.569999999996</v>
      </c>
      <c r="O51" s="17">
        <v>43468.680000000008</v>
      </c>
      <c r="P51" s="17">
        <v>22423.1</v>
      </c>
      <c r="Q51" s="20">
        <v>-132.12</v>
      </c>
      <c r="R51" s="20">
        <v>-66.42</v>
      </c>
      <c r="S51" s="20">
        <v>-39.200000000000003</v>
      </c>
      <c r="T51" s="20">
        <v>188.99</v>
      </c>
      <c r="U51" s="20">
        <v>105.93</v>
      </c>
      <c r="V51" s="20">
        <v>13.56</v>
      </c>
      <c r="W51" s="20">
        <v>198.45</v>
      </c>
      <c r="X51" s="20">
        <v>1304.6400000000001</v>
      </c>
      <c r="Y51" s="20">
        <v>2439.9499999999998</v>
      </c>
      <c r="Z51" s="20">
        <v>1537.18</v>
      </c>
      <c r="AA51" s="20">
        <v>2173.4299999999998</v>
      </c>
      <c r="AB51" s="20">
        <v>1121.1600000000001</v>
      </c>
      <c r="AC51" s="17">
        <v>-646.9</v>
      </c>
      <c r="AD51" s="17">
        <v>-322.10000000000002</v>
      </c>
      <c r="AE51" s="17">
        <v>-188.41</v>
      </c>
      <c r="AF51" s="17">
        <v>899.49</v>
      </c>
      <c r="AG51" s="17">
        <v>499.4</v>
      </c>
      <c r="AH51" s="17">
        <v>63.29</v>
      </c>
      <c r="AI51" s="17">
        <v>917.36</v>
      </c>
      <c r="AJ51" s="17">
        <v>5970.11</v>
      </c>
      <c r="AK51" s="17">
        <v>11051.71</v>
      </c>
      <c r="AL51" s="17">
        <v>6893.32</v>
      </c>
      <c r="AM51" s="17">
        <v>9645.2900000000009</v>
      </c>
      <c r="AN51" s="17">
        <v>4924.93</v>
      </c>
      <c r="AO51" s="20">
        <v>-3421.5000000000086</v>
      </c>
      <c r="AP51" s="20">
        <v>-1716.8699999999985</v>
      </c>
      <c r="AQ51" s="20">
        <v>-1011.660000000001</v>
      </c>
      <c r="AR51" s="20">
        <v>4868.3200000000161</v>
      </c>
      <c r="AS51" s="20">
        <v>2723.9700000000021</v>
      </c>
      <c r="AT51" s="20">
        <v>348.04999999999961</v>
      </c>
      <c r="AU51" s="20">
        <v>5084.7899999999991</v>
      </c>
      <c r="AV51" s="20">
        <v>33367.529999999992</v>
      </c>
      <c r="AW51" s="20">
        <v>62290.739999999991</v>
      </c>
      <c r="AX51" s="20">
        <v>39174.069999999992</v>
      </c>
      <c r="AY51" s="20">
        <v>55287.400000000009</v>
      </c>
      <c r="AZ51" s="20">
        <v>28469.19</v>
      </c>
      <c r="BA51" s="17">
        <f t="shared" si="5"/>
        <v>176910.99000000002</v>
      </c>
      <c r="BB51" s="17">
        <f t="shared" si="6"/>
        <v>8845.5499999999993</v>
      </c>
      <c r="BC51" s="17">
        <f t="shared" si="3"/>
        <v>39707.49</v>
      </c>
      <c r="BD51" s="17">
        <f t="shared" si="4"/>
        <v>225464.03000000003</v>
      </c>
    </row>
    <row r="52" spans="1:56" x14ac:dyDescent="0.25">
      <c r="A52" t="str">
        <f t="shared" si="7"/>
        <v>TCES.BCHIMP</v>
      </c>
      <c r="B52" s="1" t="s">
        <v>98</v>
      </c>
      <c r="C52" s="1" t="s">
        <v>99</v>
      </c>
      <c r="D52" s="1" t="s">
        <v>21</v>
      </c>
      <c r="E52" s="17">
        <v>-96118.939999999988</v>
      </c>
      <c r="F52" s="17">
        <v>-39001.369999999995</v>
      </c>
      <c r="G52" s="17">
        <v>-44828.909999999996</v>
      </c>
      <c r="H52" s="17">
        <v>-45837.640000000007</v>
      </c>
      <c r="I52" s="17">
        <v>-32405.15</v>
      </c>
      <c r="J52" s="17">
        <v>-46397.530000000006</v>
      </c>
      <c r="K52" s="17">
        <v>-81103.640000000014</v>
      </c>
      <c r="L52" s="17">
        <v>-9211.4</v>
      </c>
      <c r="M52" s="17">
        <v>-13360.489999999998</v>
      </c>
      <c r="N52" s="17">
        <v>-42778.95</v>
      </c>
      <c r="O52" s="17">
        <v>-53103.21</v>
      </c>
      <c r="P52" s="17">
        <v>-26350.92</v>
      </c>
      <c r="Q52" s="20">
        <v>-4805.95</v>
      </c>
      <c r="R52" s="20">
        <v>-1950.07</v>
      </c>
      <c r="S52" s="20">
        <v>-2241.4499999999998</v>
      </c>
      <c r="T52" s="20">
        <v>-2291.88</v>
      </c>
      <c r="U52" s="20">
        <v>-1620.26</v>
      </c>
      <c r="V52" s="20">
        <v>-2319.88</v>
      </c>
      <c r="W52" s="20">
        <v>-4055.18</v>
      </c>
      <c r="X52" s="20">
        <v>-460.57</v>
      </c>
      <c r="Y52" s="20">
        <v>-668.02</v>
      </c>
      <c r="Z52" s="20">
        <v>-2138.9499999999998</v>
      </c>
      <c r="AA52" s="20">
        <v>-2655.16</v>
      </c>
      <c r="AB52" s="20">
        <v>-1317.55</v>
      </c>
      <c r="AC52" s="17">
        <v>-23530.61</v>
      </c>
      <c r="AD52" s="17">
        <v>-9456.9699999999993</v>
      </c>
      <c r="AE52" s="17">
        <v>-10772.34</v>
      </c>
      <c r="AF52" s="17">
        <v>-10907.97</v>
      </c>
      <c r="AG52" s="17">
        <v>-7638.4</v>
      </c>
      <c r="AH52" s="17">
        <v>-10828.55</v>
      </c>
      <c r="AI52" s="17">
        <v>-18745.669999999998</v>
      </c>
      <c r="AJ52" s="17">
        <v>-2107.6</v>
      </c>
      <c r="AK52" s="17">
        <v>-3025.8</v>
      </c>
      <c r="AL52" s="17">
        <v>-9591.89</v>
      </c>
      <c r="AM52" s="17">
        <v>-11783.1</v>
      </c>
      <c r="AN52" s="17">
        <v>-5787.62</v>
      </c>
      <c r="AO52" s="20">
        <v>-124455.49999999999</v>
      </c>
      <c r="AP52" s="20">
        <v>-50408.409999999996</v>
      </c>
      <c r="AQ52" s="20">
        <v>-57842.7</v>
      </c>
      <c r="AR52" s="20">
        <v>-59037.490000000005</v>
      </c>
      <c r="AS52" s="20">
        <v>-41663.810000000005</v>
      </c>
      <c r="AT52" s="20">
        <v>-59545.960000000006</v>
      </c>
      <c r="AU52" s="20">
        <v>-103904.49</v>
      </c>
      <c r="AV52" s="20">
        <v>-11779.57</v>
      </c>
      <c r="AW52" s="20">
        <v>-17054.309999999998</v>
      </c>
      <c r="AX52" s="20">
        <v>-54509.789999999994</v>
      </c>
      <c r="AY52" s="20">
        <v>-67541.47</v>
      </c>
      <c r="AZ52" s="20">
        <v>-33456.089999999997</v>
      </c>
      <c r="BA52" s="17">
        <f t="shared" si="5"/>
        <v>-530498.15000000014</v>
      </c>
      <c r="BB52" s="17">
        <f t="shared" si="6"/>
        <v>-26524.92</v>
      </c>
      <c r="BC52" s="17">
        <f t="shared" si="3"/>
        <v>-124176.52</v>
      </c>
      <c r="BD52" s="17">
        <f t="shared" si="4"/>
        <v>-681199.59</v>
      </c>
    </row>
    <row r="53" spans="1:56" x14ac:dyDescent="0.25">
      <c r="A53" t="str">
        <f t="shared" si="7"/>
        <v>TCES.BCHEXP</v>
      </c>
      <c r="B53" s="1" t="s">
        <v>98</v>
      </c>
      <c r="C53" s="1" t="s">
        <v>100</v>
      </c>
      <c r="D53" s="1" t="s">
        <v>28</v>
      </c>
      <c r="E53" s="17">
        <v>0</v>
      </c>
      <c r="F53" s="17">
        <v>-125.96999999999998</v>
      </c>
      <c r="G53" s="17">
        <v>0</v>
      </c>
      <c r="H53" s="17">
        <v>0</v>
      </c>
      <c r="I53" s="17">
        <v>-10.009999999999998</v>
      </c>
      <c r="J53" s="17">
        <v>0</v>
      </c>
      <c r="K53" s="17">
        <v>-9.8199999999999967</v>
      </c>
      <c r="L53" s="17">
        <v>0</v>
      </c>
      <c r="M53" s="17">
        <v>0</v>
      </c>
      <c r="N53" s="17">
        <v>0</v>
      </c>
      <c r="O53" s="17">
        <v>0</v>
      </c>
      <c r="P53" s="17">
        <v>0</v>
      </c>
      <c r="Q53" s="20">
        <v>0</v>
      </c>
      <c r="R53" s="20">
        <v>-6.3</v>
      </c>
      <c r="S53" s="20">
        <v>0</v>
      </c>
      <c r="T53" s="20">
        <v>0</v>
      </c>
      <c r="U53" s="20">
        <v>-0.5</v>
      </c>
      <c r="V53" s="20">
        <v>0</v>
      </c>
      <c r="W53" s="20">
        <v>-0.49</v>
      </c>
      <c r="X53" s="20">
        <v>0</v>
      </c>
      <c r="Y53" s="20">
        <v>0</v>
      </c>
      <c r="Z53" s="20">
        <v>0</v>
      </c>
      <c r="AA53" s="20">
        <v>0</v>
      </c>
      <c r="AB53" s="20">
        <v>0</v>
      </c>
      <c r="AC53" s="17">
        <v>0</v>
      </c>
      <c r="AD53" s="17">
        <v>-30.54</v>
      </c>
      <c r="AE53" s="17">
        <v>0</v>
      </c>
      <c r="AF53" s="17">
        <v>0</v>
      </c>
      <c r="AG53" s="17">
        <v>-2.36</v>
      </c>
      <c r="AH53" s="17">
        <v>0</v>
      </c>
      <c r="AI53" s="17">
        <v>-2.27</v>
      </c>
      <c r="AJ53" s="17">
        <v>0</v>
      </c>
      <c r="AK53" s="17">
        <v>0</v>
      </c>
      <c r="AL53" s="17">
        <v>0</v>
      </c>
      <c r="AM53" s="17">
        <v>0</v>
      </c>
      <c r="AN53" s="17">
        <v>0</v>
      </c>
      <c r="AO53" s="20">
        <v>0</v>
      </c>
      <c r="AP53" s="20">
        <v>-162.80999999999997</v>
      </c>
      <c r="AQ53" s="20">
        <v>0</v>
      </c>
      <c r="AR53" s="20">
        <v>0</v>
      </c>
      <c r="AS53" s="20">
        <v>-12.869999999999997</v>
      </c>
      <c r="AT53" s="20">
        <v>0</v>
      </c>
      <c r="AU53" s="20">
        <v>-12.579999999999997</v>
      </c>
      <c r="AV53" s="20">
        <v>0</v>
      </c>
      <c r="AW53" s="20">
        <v>0</v>
      </c>
      <c r="AX53" s="20">
        <v>0</v>
      </c>
      <c r="AY53" s="20">
        <v>0</v>
      </c>
      <c r="AZ53" s="20">
        <v>0</v>
      </c>
      <c r="BA53" s="17">
        <f t="shared" si="5"/>
        <v>-145.79999999999998</v>
      </c>
      <c r="BB53" s="17">
        <f t="shared" si="6"/>
        <v>-7.29</v>
      </c>
      <c r="BC53" s="17">
        <f t="shared" si="3"/>
        <v>-35.17</v>
      </c>
      <c r="BD53" s="17">
        <f t="shared" si="4"/>
        <v>-188.25999999999996</v>
      </c>
    </row>
    <row r="54" spans="1:56" x14ac:dyDescent="0.25">
      <c r="A54" t="str">
        <f t="shared" si="7"/>
        <v>PWX.FNG1</v>
      </c>
      <c r="B54" s="1" t="s">
        <v>101</v>
      </c>
      <c r="C54" s="1" t="s">
        <v>102</v>
      </c>
      <c r="D54" s="1" t="s">
        <v>102</v>
      </c>
      <c r="E54" s="17">
        <v>-6068.34</v>
      </c>
      <c r="F54" s="17">
        <v>-24444.240000000002</v>
      </c>
      <c r="G54" s="17">
        <v>-35847.040000000001</v>
      </c>
      <c r="H54" s="17">
        <v>-34905.760000000002</v>
      </c>
      <c r="I54" s="17">
        <v>-7067.07</v>
      </c>
      <c r="J54" s="17">
        <v>-38309.379999999997</v>
      </c>
      <c r="K54" s="17">
        <v>-60397.57</v>
      </c>
      <c r="L54" s="17">
        <v>-41826.210000000006</v>
      </c>
      <c r="M54" s="17">
        <v>-83474.789999999994</v>
      </c>
      <c r="N54" s="17">
        <v>-95310.78</v>
      </c>
      <c r="O54" s="17">
        <v>-87329.11</v>
      </c>
      <c r="P54" s="17">
        <v>-41225.050000000003</v>
      </c>
      <c r="Q54" s="20">
        <v>-303.42</v>
      </c>
      <c r="R54" s="20">
        <v>-1222.21</v>
      </c>
      <c r="S54" s="20">
        <v>-1792.35</v>
      </c>
      <c r="T54" s="20">
        <v>-1745.29</v>
      </c>
      <c r="U54" s="20">
        <v>-353.35</v>
      </c>
      <c r="V54" s="20">
        <v>-1915.47</v>
      </c>
      <c r="W54" s="20">
        <v>-3019.88</v>
      </c>
      <c r="X54" s="20">
        <v>-2091.31</v>
      </c>
      <c r="Y54" s="20">
        <v>-4173.74</v>
      </c>
      <c r="Z54" s="20">
        <v>-4765.54</v>
      </c>
      <c r="AA54" s="20">
        <v>-4366.46</v>
      </c>
      <c r="AB54" s="20">
        <v>-2061.25</v>
      </c>
      <c r="AC54" s="17">
        <v>-1485.57</v>
      </c>
      <c r="AD54" s="17">
        <v>-5927.19</v>
      </c>
      <c r="AE54" s="17">
        <v>-8614.01</v>
      </c>
      <c r="AF54" s="17">
        <v>-8306.51</v>
      </c>
      <c r="AG54" s="17">
        <v>-1665.82</v>
      </c>
      <c r="AH54" s="17">
        <v>-8940.89</v>
      </c>
      <c r="AI54" s="17">
        <v>-13959.83</v>
      </c>
      <c r="AJ54" s="17">
        <v>-9569.9699999999993</v>
      </c>
      <c r="AK54" s="17">
        <v>-18904.86</v>
      </c>
      <c r="AL54" s="17">
        <v>-21370.560000000001</v>
      </c>
      <c r="AM54" s="17">
        <v>-19377.5</v>
      </c>
      <c r="AN54" s="17">
        <v>-9054.52</v>
      </c>
      <c r="AO54" s="20">
        <v>-7857.33</v>
      </c>
      <c r="AP54" s="20">
        <v>-31593.64</v>
      </c>
      <c r="AQ54" s="20">
        <v>-46253.4</v>
      </c>
      <c r="AR54" s="20">
        <v>-44957.560000000005</v>
      </c>
      <c r="AS54" s="20">
        <v>-9086.24</v>
      </c>
      <c r="AT54" s="20">
        <v>-49165.74</v>
      </c>
      <c r="AU54" s="20">
        <v>-77377.279999999999</v>
      </c>
      <c r="AV54" s="20">
        <v>-53487.490000000005</v>
      </c>
      <c r="AW54" s="20">
        <v>-106553.39</v>
      </c>
      <c r="AX54" s="20">
        <v>-121446.87999999999</v>
      </c>
      <c r="AY54" s="20">
        <v>-111073.07</v>
      </c>
      <c r="AZ54" s="20">
        <v>-52340.820000000007</v>
      </c>
      <c r="BA54" s="17">
        <f t="shared" si="5"/>
        <v>-556205.34000000008</v>
      </c>
      <c r="BB54" s="17">
        <f t="shared" si="6"/>
        <v>-27810.27</v>
      </c>
      <c r="BC54" s="17">
        <f t="shared" si="3"/>
        <v>-127177.23</v>
      </c>
      <c r="BD54" s="17">
        <f t="shared" si="4"/>
        <v>-711192.84000000008</v>
      </c>
    </row>
    <row r="55" spans="1:56" x14ac:dyDescent="0.25">
      <c r="A55" t="str">
        <f t="shared" si="7"/>
        <v>TAU.GHO</v>
      </c>
      <c r="B55" s="1" t="s">
        <v>31</v>
      </c>
      <c r="C55" s="1" t="s">
        <v>103</v>
      </c>
      <c r="D55" s="1" t="s">
        <v>103</v>
      </c>
      <c r="E55" s="17">
        <v>-10677.170000000002</v>
      </c>
      <c r="F55" s="17">
        <v>-4495.53</v>
      </c>
      <c r="G55" s="17">
        <v>-5845.7899999999991</v>
      </c>
      <c r="H55" s="17">
        <v>-3570.4099999999989</v>
      </c>
      <c r="I55" s="17">
        <v>-4197.8100000000013</v>
      </c>
      <c r="J55" s="17">
        <v>-9789.7799999999988</v>
      </c>
      <c r="K55" s="17">
        <v>-15976.299999999997</v>
      </c>
      <c r="L55" s="17">
        <v>8614.1500000000015</v>
      </c>
      <c r="M55" s="17">
        <v>7828.8900000000012</v>
      </c>
      <c r="N55" s="17">
        <v>1973.9600000000009</v>
      </c>
      <c r="O55" s="17">
        <v>1699.3199999999997</v>
      </c>
      <c r="P55" s="17">
        <v>1268.8999999999996</v>
      </c>
      <c r="Q55" s="20">
        <v>-533.86</v>
      </c>
      <c r="R55" s="20">
        <v>-224.78</v>
      </c>
      <c r="S55" s="20">
        <v>-292.29000000000002</v>
      </c>
      <c r="T55" s="20">
        <v>-178.52</v>
      </c>
      <c r="U55" s="20">
        <v>-209.89</v>
      </c>
      <c r="V55" s="20">
        <v>-489.49</v>
      </c>
      <c r="W55" s="20">
        <v>-798.82</v>
      </c>
      <c r="X55" s="20">
        <v>430.71</v>
      </c>
      <c r="Y55" s="20">
        <v>391.44</v>
      </c>
      <c r="Z55" s="20">
        <v>98.7</v>
      </c>
      <c r="AA55" s="20">
        <v>84.97</v>
      </c>
      <c r="AB55" s="20">
        <v>63.45</v>
      </c>
      <c r="AC55" s="17">
        <v>-2613.85</v>
      </c>
      <c r="AD55" s="17">
        <v>-1090.07</v>
      </c>
      <c r="AE55" s="17">
        <v>-1404.74</v>
      </c>
      <c r="AF55" s="17">
        <v>-849.65</v>
      </c>
      <c r="AG55" s="17">
        <v>-989.49</v>
      </c>
      <c r="AH55" s="17">
        <v>-2284.8000000000002</v>
      </c>
      <c r="AI55" s="17">
        <v>-3692.64</v>
      </c>
      <c r="AJ55" s="17">
        <v>1970.94</v>
      </c>
      <c r="AK55" s="17">
        <v>1773.04</v>
      </c>
      <c r="AL55" s="17">
        <v>442.6</v>
      </c>
      <c r="AM55" s="17">
        <v>377.06</v>
      </c>
      <c r="AN55" s="17">
        <v>278.7</v>
      </c>
      <c r="AO55" s="20">
        <v>-13824.880000000003</v>
      </c>
      <c r="AP55" s="20">
        <v>-5810.3799999999992</v>
      </c>
      <c r="AQ55" s="20">
        <v>-7542.8199999999988</v>
      </c>
      <c r="AR55" s="20">
        <v>-4598.579999999999</v>
      </c>
      <c r="AS55" s="20">
        <v>-5397.1900000000014</v>
      </c>
      <c r="AT55" s="20">
        <v>-12564.07</v>
      </c>
      <c r="AU55" s="20">
        <v>-20467.759999999998</v>
      </c>
      <c r="AV55" s="20">
        <v>11015.800000000001</v>
      </c>
      <c r="AW55" s="20">
        <v>9993.3700000000026</v>
      </c>
      <c r="AX55" s="20">
        <v>2515.2600000000007</v>
      </c>
      <c r="AY55" s="20">
        <v>2161.35</v>
      </c>
      <c r="AZ55" s="20">
        <v>1611.0499999999997</v>
      </c>
      <c r="BA55" s="17">
        <f t="shared" si="5"/>
        <v>-33167.569999999992</v>
      </c>
      <c r="BB55" s="17">
        <f t="shared" si="6"/>
        <v>-1658.3799999999999</v>
      </c>
      <c r="BC55" s="17">
        <f t="shared" si="3"/>
        <v>-8082.8999999999987</v>
      </c>
      <c r="BD55" s="17">
        <f t="shared" si="4"/>
        <v>-42908.849999999984</v>
      </c>
    </row>
    <row r="56" spans="1:56" x14ac:dyDescent="0.25">
      <c r="A56" t="str">
        <f t="shared" si="7"/>
        <v>CPW.GN1</v>
      </c>
      <c r="B56" s="1" t="s">
        <v>104</v>
      </c>
      <c r="C56" s="1" t="s">
        <v>105</v>
      </c>
      <c r="D56" s="1" t="s">
        <v>105</v>
      </c>
      <c r="E56" s="17">
        <v>-110017.27999999996</v>
      </c>
      <c r="F56" s="17">
        <v>-53498.450000000092</v>
      </c>
      <c r="G56" s="17">
        <v>-62384.549999999981</v>
      </c>
      <c r="H56" s="17">
        <v>-5433.9199999999582</v>
      </c>
      <c r="I56" s="17">
        <v>-6703.3799999999937</v>
      </c>
      <c r="J56" s="17">
        <v>-9973.1600000000763</v>
      </c>
      <c r="K56" s="17">
        <v>-15888.760000000126</v>
      </c>
      <c r="L56" s="17">
        <v>175388.11999999991</v>
      </c>
      <c r="M56" s="17">
        <v>238219.63999999998</v>
      </c>
      <c r="N56" s="17">
        <v>190041.46999999991</v>
      </c>
      <c r="O56" s="17">
        <v>164416.12999999998</v>
      </c>
      <c r="P56" s="17">
        <v>100683.27999999994</v>
      </c>
      <c r="Q56" s="20">
        <v>-5500.86</v>
      </c>
      <c r="R56" s="20">
        <v>-2674.92</v>
      </c>
      <c r="S56" s="20">
        <v>-3119.23</v>
      </c>
      <c r="T56" s="20">
        <v>-271.7</v>
      </c>
      <c r="U56" s="20">
        <v>-335.17</v>
      </c>
      <c r="V56" s="20">
        <v>-498.66</v>
      </c>
      <c r="W56" s="20">
        <v>-794.44</v>
      </c>
      <c r="X56" s="20">
        <v>8769.41</v>
      </c>
      <c r="Y56" s="20">
        <v>11910.98</v>
      </c>
      <c r="Z56" s="20">
        <v>9502.07</v>
      </c>
      <c r="AA56" s="20">
        <v>8220.81</v>
      </c>
      <c r="AB56" s="20">
        <v>5034.16</v>
      </c>
      <c r="AC56" s="17">
        <v>-26933.02</v>
      </c>
      <c r="AD56" s="17">
        <v>-12972.19</v>
      </c>
      <c r="AE56" s="17">
        <v>-14990.94</v>
      </c>
      <c r="AF56" s="17">
        <v>-1293.1099999999999</v>
      </c>
      <c r="AG56" s="17">
        <v>-1580.09</v>
      </c>
      <c r="AH56" s="17">
        <v>-2327.6</v>
      </c>
      <c r="AI56" s="17">
        <v>-3672.41</v>
      </c>
      <c r="AJ56" s="17">
        <v>40129.339999999997</v>
      </c>
      <c r="AK56" s="17">
        <v>53950.52</v>
      </c>
      <c r="AL56" s="17">
        <v>42611.05</v>
      </c>
      <c r="AM56" s="17">
        <v>36482.379999999997</v>
      </c>
      <c r="AN56" s="17">
        <v>22113.71</v>
      </c>
      <c r="AO56" s="20">
        <v>-142451.15999999995</v>
      </c>
      <c r="AP56" s="20">
        <v>-69145.560000000085</v>
      </c>
      <c r="AQ56" s="20">
        <v>-80494.719999999987</v>
      </c>
      <c r="AR56" s="20">
        <v>-6998.7299999999577</v>
      </c>
      <c r="AS56" s="20">
        <v>-8618.639999999994</v>
      </c>
      <c r="AT56" s="20">
        <v>-12799.420000000076</v>
      </c>
      <c r="AU56" s="20">
        <v>-20355.610000000124</v>
      </c>
      <c r="AV56" s="20">
        <v>224286.86999999991</v>
      </c>
      <c r="AW56" s="20">
        <v>304081.14</v>
      </c>
      <c r="AX56" s="20">
        <v>242154.58999999991</v>
      </c>
      <c r="AY56" s="20">
        <v>209119.31999999998</v>
      </c>
      <c r="AZ56" s="20">
        <v>127831.14999999994</v>
      </c>
      <c r="BA56" s="17">
        <f t="shared" si="5"/>
        <v>604849.13999999955</v>
      </c>
      <c r="BB56" s="17">
        <f t="shared" si="6"/>
        <v>30242.449999999993</v>
      </c>
      <c r="BC56" s="17">
        <f t="shared" si="3"/>
        <v>131517.63999999998</v>
      </c>
      <c r="BD56" s="17">
        <f t="shared" si="4"/>
        <v>766609.22999999952</v>
      </c>
    </row>
    <row r="57" spans="1:56" x14ac:dyDescent="0.25">
      <c r="A57" t="str">
        <f t="shared" si="7"/>
        <v>CPW.GN2</v>
      </c>
      <c r="B57" s="1" t="s">
        <v>104</v>
      </c>
      <c r="C57" s="1" t="s">
        <v>106</v>
      </c>
      <c r="D57" s="1" t="s">
        <v>106</v>
      </c>
      <c r="E57" s="17">
        <v>-112553.09000000003</v>
      </c>
      <c r="F57" s="17">
        <v>-54659.88999999989</v>
      </c>
      <c r="G57" s="17">
        <v>-68112.479999999909</v>
      </c>
      <c r="H57" s="17">
        <v>-10526.149999999972</v>
      </c>
      <c r="I57" s="17">
        <v>-5455.8700000000244</v>
      </c>
      <c r="J57" s="17">
        <v>-2672.5099999999984</v>
      </c>
      <c r="K57" s="17">
        <v>-15875.179999999906</v>
      </c>
      <c r="L57" s="17">
        <v>169544.66000000003</v>
      </c>
      <c r="M57" s="17">
        <v>332197.00999999995</v>
      </c>
      <c r="N57" s="17">
        <v>182584.8000000001</v>
      </c>
      <c r="O57" s="17">
        <v>162213.61000000016</v>
      </c>
      <c r="P57" s="17">
        <v>79860.419999999969</v>
      </c>
      <c r="Q57" s="20">
        <v>-5627.65</v>
      </c>
      <c r="R57" s="20">
        <v>-2732.99</v>
      </c>
      <c r="S57" s="20">
        <v>-3405.62</v>
      </c>
      <c r="T57" s="20">
        <v>-526.30999999999995</v>
      </c>
      <c r="U57" s="20">
        <v>-272.79000000000002</v>
      </c>
      <c r="V57" s="20">
        <v>-133.63</v>
      </c>
      <c r="W57" s="20">
        <v>-793.76</v>
      </c>
      <c r="X57" s="20">
        <v>8477.23</v>
      </c>
      <c r="Y57" s="20">
        <v>16609.849999999999</v>
      </c>
      <c r="Z57" s="20">
        <v>9129.24</v>
      </c>
      <c r="AA57" s="20">
        <v>8110.68</v>
      </c>
      <c r="AB57" s="20">
        <v>3993.02</v>
      </c>
      <c r="AC57" s="17">
        <v>-27553.8</v>
      </c>
      <c r="AD57" s="17">
        <v>-13253.82</v>
      </c>
      <c r="AE57" s="17">
        <v>-16367.36</v>
      </c>
      <c r="AF57" s="17">
        <v>-2504.91</v>
      </c>
      <c r="AG57" s="17">
        <v>-1286.03</v>
      </c>
      <c r="AH57" s="17">
        <v>-623.73</v>
      </c>
      <c r="AI57" s="17">
        <v>-3669.27</v>
      </c>
      <c r="AJ57" s="17">
        <v>38792.339999999997</v>
      </c>
      <c r="AK57" s="17">
        <v>75233.929999999993</v>
      </c>
      <c r="AL57" s="17">
        <v>40939.120000000003</v>
      </c>
      <c r="AM57" s="17">
        <v>35993.660000000003</v>
      </c>
      <c r="AN57" s="17">
        <v>17540.259999999998</v>
      </c>
      <c r="AO57" s="20">
        <v>-145734.54</v>
      </c>
      <c r="AP57" s="20">
        <v>-70646.699999999895</v>
      </c>
      <c r="AQ57" s="20">
        <v>-87885.459999999905</v>
      </c>
      <c r="AR57" s="20">
        <v>-13557.369999999972</v>
      </c>
      <c r="AS57" s="20">
        <v>-7014.6900000000242</v>
      </c>
      <c r="AT57" s="20">
        <v>-3429.8699999999985</v>
      </c>
      <c r="AU57" s="20">
        <v>-20338.209999999905</v>
      </c>
      <c r="AV57" s="20">
        <v>216814.23000000004</v>
      </c>
      <c r="AW57" s="20">
        <v>424040.78999999992</v>
      </c>
      <c r="AX57" s="20">
        <v>232653.16000000009</v>
      </c>
      <c r="AY57" s="20">
        <v>206317.95000000016</v>
      </c>
      <c r="AZ57" s="20">
        <v>101393.69999999997</v>
      </c>
      <c r="BA57" s="17">
        <f t="shared" si="5"/>
        <v>656545.33000000042</v>
      </c>
      <c r="BB57" s="17">
        <f t="shared" si="6"/>
        <v>32827.269999999997</v>
      </c>
      <c r="BC57" s="17">
        <f t="shared" si="3"/>
        <v>143240.39000000001</v>
      </c>
      <c r="BD57" s="17">
        <f t="shared" si="4"/>
        <v>832612.99000000046</v>
      </c>
    </row>
    <row r="58" spans="1:56" x14ac:dyDescent="0.25">
      <c r="A58" t="str">
        <f t="shared" si="7"/>
        <v>EPDG.GN3</v>
      </c>
      <c r="B58" s="1" t="s">
        <v>107</v>
      </c>
      <c r="C58" s="1" t="s">
        <v>108</v>
      </c>
      <c r="D58" s="1" t="s">
        <v>108</v>
      </c>
      <c r="E58" s="17">
        <v>-76262.430000000182</v>
      </c>
      <c r="F58" s="17">
        <v>-44949.09</v>
      </c>
      <c r="G58" s="17">
        <v>-52591.69</v>
      </c>
      <c r="H58" s="17">
        <v>4556.0199999999968</v>
      </c>
      <c r="I58" s="17">
        <v>3675.2799999999916</v>
      </c>
      <c r="J58" s="17">
        <v>5092.6999999999316</v>
      </c>
      <c r="K58" s="17">
        <v>8968.6500000001397</v>
      </c>
      <c r="L58" s="17">
        <v>194038.23</v>
      </c>
      <c r="M58" s="17">
        <v>337593.89</v>
      </c>
      <c r="N58" s="17">
        <v>0</v>
      </c>
      <c r="O58" s="17">
        <v>169204.49999999985</v>
      </c>
      <c r="P58" s="17">
        <v>160018.37000000005</v>
      </c>
      <c r="Q58" s="20">
        <v>-3813.12</v>
      </c>
      <c r="R58" s="20">
        <v>-2247.4499999999998</v>
      </c>
      <c r="S58" s="20">
        <v>-2629.58</v>
      </c>
      <c r="T58" s="20">
        <v>227.8</v>
      </c>
      <c r="U58" s="20">
        <v>183.76</v>
      </c>
      <c r="V58" s="20">
        <v>254.63</v>
      </c>
      <c r="W58" s="20">
        <v>448.43</v>
      </c>
      <c r="X58" s="20">
        <v>9701.91</v>
      </c>
      <c r="Y58" s="20">
        <v>16879.689999999999</v>
      </c>
      <c r="Z58" s="20">
        <v>0</v>
      </c>
      <c r="AA58" s="20">
        <v>8460.2199999999993</v>
      </c>
      <c r="AB58" s="20">
        <v>8000.92</v>
      </c>
      <c r="AC58" s="17">
        <v>-18669.59</v>
      </c>
      <c r="AD58" s="17">
        <v>-10899.16</v>
      </c>
      <c r="AE58" s="17">
        <v>-12637.73</v>
      </c>
      <c r="AF58" s="17">
        <v>1084.19</v>
      </c>
      <c r="AG58" s="17">
        <v>866.32</v>
      </c>
      <c r="AH58" s="17">
        <v>1188.57</v>
      </c>
      <c r="AI58" s="17">
        <v>2072.94</v>
      </c>
      <c r="AJ58" s="17">
        <v>44396.54</v>
      </c>
      <c r="AK58" s="17">
        <v>76456.179999999993</v>
      </c>
      <c r="AL58" s="17">
        <v>0</v>
      </c>
      <c r="AM58" s="17">
        <v>37544.870000000003</v>
      </c>
      <c r="AN58" s="17">
        <v>35145.86</v>
      </c>
      <c r="AO58" s="20">
        <v>-98745.140000000174</v>
      </c>
      <c r="AP58" s="20">
        <v>-58095.7</v>
      </c>
      <c r="AQ58" s="20">
        <v>-67859</v>
      </c>
      <c r="AR58" s="20">
        <v>5868.0099999999966</v>
      </c>
      <c r="AS58" s="20">
        <v>4725.3599999999915</v>
      </c>
      <c r="AT58" s="20">
        <v>6535.8999999999314</v>
      </c>
      <c r="AU58" s="20">
        <v>11490.02000000014</v>
      </c>
      <c r="AV58" s="20">
        <v>248136.68000000002</v>
      </c>
      <c r="AW58" s="20">
        <v>430929.76</v>
      </c>
      <c r="AX58" s="20">
        <v>0</v>
      </c>
      <c r="AY58" s="20">
        <v>215209.58999999985</v>
      </c>
      <c r="AZ58" s="20">
        <v>203165.15000000008</v>
      </c>
      <c r="BA58" s="17">
        <f t="shared" si="5"/>
        <v>709344.4299999997</v>
      </c>
      <c r="BB58" s="17">
        <f t="shared" si="6"/>
        <v>35467.21</v>
      </c>
      <c r="BC58" s="17">
        <f t="shared" si="3"/>
        <v>156548.99</v>
      </c>
      <c r="BD58" s="17">
        <f t="shared" si="4"/>
        <v>901360.62999999989</v>
      </c>
    </row>
    <row r="59" spans="1:56" x14ac:dyDescent="0.25">
      <c r="A59" t="str">
        <f t="shared" si="7"/>
        <v>CFPL.GPEC</v>
      </c>
      <c r="B59" s="1" t="s">
        <v>109</v>
      </c>
      <c r="C59" s="1" t="s">
        <v>110</v>
      </c>
      <c r="D59" s="1" t="s">
        <v>110</v>
      </c>
      <c r="E59" s="17">
        <v>-32220.639999999999</v>
      </c>
      <c r="F59" s="17">
        <v>-22520.16</v>
      </c>
      <c r="G59" s="17">
        <v>-12307.73</v>
      </c>
      <c r="H59" s="17">
        <v>-26993.94</v>
      </c>
      <c r="I59" s="17">
        <v>-17525.699999999997</v>
      </c>
      <c r="J59" s="17">
        <v>-27984.989999999998</v>
      </c>
      <c r="K59" s="17">
        <v>-34880.61</v>
      </c>
      <c r="L59" s="17">
        <v>-22054.100000000006</v>
      </c>
      <c r="M59" s="17">
        <v>-56828.700000000004</v>
      </c>
      <c r="N59" s="17">
        <v>-46368.329999999994</v>
      </c>
      <c r="O59" s="17">
        <v>-48245.289999999994</v>
      </c>
      <c r="P59" s="17">
        <v>-30102.27</v>
      </c>
      <c r="Q59" s="20">
        <v>-1611.03</v>
      </c>
      <c r="R59" s="20">
        <v>-1126.01</v>
      </c>
      <c r="S59" s="20">
        <v>-615.39</v>
      </c>
      <c r="T59" s="20">
        <v>-1349.7</v>
      </c>
      <c r="U59" s="20">
        <v>-876.29</v>
      </c>
      <c r="V59" s="20">
        <v>-1399.25</v>
      </c>
      <c r="W59" s="20">
        <v>-1744.03</v>
      </c>
      <c r="X59" s="20">
        <v>-1102.71</v>
      </c>
      <c r="Y59" s="20">
        <v>-2841.44</v>
      </c>
      <c r="Z59" s="20">
        <v>-2318.42</v>
      </c>
      <c r="AA59" s="20">
        <v>-2412.2600000000002</v>
      </c>
      <c r="AB59" s="20">
        <v>-1505.11</v>
      </c>
      <c r="AC59" s="17">
        <v>-7887.84</v>
      </c>
      <c r="AD59" s="17">
        <v>-5460.64</v>
      </c>
      <c r="AE59" s="17">
        <v>-2957.53</v>
      </c>
      <c r="AF59" s="17">
        <v>-6423.74</v>
      </c>
      <c r="AG59" s="17">
        <v>-4131.08</v>
      </c>
      <c r="AH59" s="17">
        <v>-6531.32</v>
      </c>
      <c r="AI59" s="17">
        <v>-8062.04</v>
      </c>
      <c r="AJ59" s="17">
        <v>-5046.05</v>
      </c>
      <c r="AK59" s="17">
        <v>-12870.21</v>
      </c>
      <c r="AL59" s="17">
        <v>-10396.69</v>
      </c>
      <c r="AM59" s="17">
        <v>-10705.17</v>
      </c>
      <c r="AN59" s="17">
        <v>-6611.55</v>
      </c>
      <c r="AO59" s="20">
        <v>-41719.509999999995</v>
      </c>
      <c r="AP59" s="20">
        <v>-29106.809999999998</v>
      </c>
      <c r="AQ59" s="20">
        <v>-15880.65</v>
      </c>
      <c r="AR59" s="20">
        <v>-34767.379999999997</v>
      </c>
      <c r="AS59" s="20">
        <v>-22533.07</v>
      </c>
      <c r="AT59" s="20">
        <v>-35915.56</v>
      </c>
      <c r="AU59" s="20">
        <v>-44686.68</v>
      </c>
      <c r="AV59" s="20">
        <v>-28202.860000000004</v>
      </c>
      <c r="AW59" s="20">
        <v>-72540.350000000006</v>
      </c>
      <c r="AX59" s="20">
        <v>-59083.439999999995</v>
      </c>
      <c r="AY59" s="20">
        <v>-61362.719999999994</v>
      </c>
      <c r="AZ59" s="20">
        <v>-38218.93</v>
      </c>
      <c r="BA59" s="17">
        <f t="shared" si="5"/>
        <v>-378032.46</v>
      </c>
      <c r="BB59" s="17">
        <f t="shared" si="6"/>
        <v>-18901.64</v>
      </c>
      <c r="BC59" s="17">
        <f t="shared" si="3"/>
        <v>-87083.86</v>
      </c>
      <c r="BD59" s="17">
        <f t="shared" si="4"/>
        <v>-484017.95999999996</v>
      </c>
    </row>
    <row r="60" spans="1:56" x14ac:dyDescent="0.25">
      <c r="A60" t="str">
        <f t="shared" si="7"/>
        <v>NXI.GWW1</v>
      </c>
      <c r="B60" s="1" t="s">
        <v>154</v>
      </c>
      <c r="C60" s="1" t="s">
        <v>112</v>
      </c>
      <c r="D60" s="1" t="s">
        <v>112</v>
      </c>
      <c r="E60" s="17">
        <v>20361.069999999996</v>
      </c>
      <c r="F60" s="17">
        <v>12218.299999999997</v>
      </c>
      <c r="G60" s="17">
        <v>17161.66</v>
      </c>
      <c r="H60" s="17">
        <v>10040.4</v>
      </c>
      <c r="I60" s="17">
        <v>10490.36</v>
      </c>
      <c r="J60" s="17">
        <v>12148.94</v>
      </c>
      <c r="K60" s="17">
        <v>4991.1400000000003</v>
      </c>
      <c r="L60" s="17">
        <v>20056.98</v>
      </c>
      <c r="M60" s="17">
        <v>27542.46</v>
      </c>
      <c r="N60" s="17">
        <v>26115.140000000007</v>
      </c>
      <c r="O60" s="17">
        <v>30091.899999999998</v>
      </c>
      <c r="P60" s="17">
        <v>31524.990000000005</v>
      </c>
      <c r="Q60" s="20">
        <v>1018.05</v>
      </c>
      <c r="R60" s="20">
        <v>610.91999999999996</v>
      </c>
      <c r="S60" s="20">
        <v>858.08</v>
      </c>
      <c r="T60" s="20">
        <v>502.02</v>
      </c>
      <c r="U60" s="20">
        <v>524.52</v>
      </c>
      <c r="V60" s="20">
        <v>607.45000000000005</v>
      </c>
      <c r="W60" s="20">
        <v>249.56</v>
      </c>
      <c r="X60" s="20">
        <v>1002.85</v>
      </c>
      <c r="Y60" s="20">
        <v>1377.12</v>
      </c>
      <c r="Z60" s="20">
        <v>1305.76</v>
      </c>
      <c r="AA60" s="20">
        <v>1504.6</v>
      </c>
      <c r="AB60" s="20">
        <v>1576.25</v>
      </c>
      <c r="AC60" s="17">
        <v>4984.54</v>
      </c>
      <c r="AD60" s="17">
        <v>2962.67</v>
      </c>
      <c r="AE60" s="17">
        <v>4123.93</v>
      </c>
      <c r="AF60" s="17">
        <v>2389.31</v>
      </c>
      <c r="AG60" s="17">
        <v>2472.7399999999998</v>
      </c>
      <c r="AH60" s="17">
        <v>2835.4</v>
      </c>
      <c r="AI60" s="17">
        <v>1153.6099999999999</v>
      </c>
      <c r="AJ60" s="17">
        <v>4589.1000000000004</v>
      </c>
      <c r="AK60" s="17">
        <v>6237.65</v>
      </c>
      <c r="AL60" s="17">
        <v>5855.53</v>
      </c>
      <c r="AM60" s="17">
        <v>6677.11</v>
      </c>
      <c r="AN60" s="17">
        <v>6924.04</v>
      </c>
      <c r="AO60" s="20">
        <v>26363.659999999996</v>
      </c>
      <c r="AP60" s="20">
        <v>15791.889999999998</v>
      </c>
      <c r="AQ60" s="20">
        <v>22143.670000000002</v>
      </c>
      <c r="AR60" s="20">
        <v>12931.73</v>
      </c>
      <c r="AS60" s="20">
        <v>13487.62</v>
      </c>
      <c r="AT60" s="20">
        <v>15591.79</v>
      </c>
      <c r="AU60" s="20">
        <v>6394.31</v>
      </c>
      <c r="AV60" s="20">
        <v>25648.93</v>
      </c>
      <c r="AW60" s="20">
        <v>35157.229999999996</v>
      </c>
      <c r="AX60" s="20">
        <v>33276.430000000008</v>
      </c>
      <c r="AY60" s="20">
        <v>38273.609999999993</v>
      </c>
      <c r="AZ60" s="20">
        <v>40025.280000000006</v>
      </c>
      <c r="BA60" s="17">
        <f t="shared" si="5"/>
        <v>222743.34000000003</v>
      </c>
      <c r="BB60" s="17">
        <f t="shared" si="6"/>
        <v>11137.18</v>
      </c>
      <c r="BC60" s="17">
        <f t="shared" si="3"/>
        <v>51205.630000000005</v>
      </c>
      <c r="BD60" s="17">
        <f t="shared" si="4"/>
        <v>285086.14999999997</v>
      </c>
    </row>
    <row r="61" spans="1:56" x14ac:dyDescent="0.25">
      <c r="A61" t="str">
        <f t="shared" si="7"/>
        <v>EPDA.HAL1</v>
      </c>
      <c r="B61" s="1" t="s">
        <v>229</v>
      </c>
      <c r="C61" s="1" t="s">
        <v>114</v>
      </c>
      <c r="D61" s="1" t="s">
        <v>114</v>
      </c>
      <c r="E61" s="17">
        <v>0</v>
      </c>
      <c r="F61" s="17">
        <v>0</v>
      </c>
      <c r="G61" s="17">
        <v>0</v>
      </c>
      <c r="H61" s="17">
        <v>0</v>
      </c>
      <c r="I61" s="17">
        <v>0</v>
      </c>
      <c r="J61" s="17">
        <v>0</v>
      </c>
      <c r="K61" s="17">
        <v>0</v>
      </c>
      <c r="L61" s="17">
        <v>0</v>
      </c>
      <c r="M61" s="17">
        <v>0</v>
      </c>
      <c r="N61" s="17">
        <v>2.9200000000000004</v>
      </c>
      <c r="O61" s="17">
        <v>41306.960000000006</v>
      </c>
      <c r="P61" s="17">
        <v>57389.350000000006</v>
      </c>
      <c r="Q61" s="20">
        <v>0</v>
      </c>
      <c r="R61" s="20">
        <v>0</v>
      </c>
      <c r="S61" s="20">
        <v>0</v>
      </c>
      <c r="T61" s="20">
        <v>0</v>
      </c>
      <c r="U61" s="20">
        <v>0</v>
      </c>
      <c r="V61" s="20">
        <v>0</v>
      </c>
      <c r="W61" s="20">
        <v>0</v>
      </c>
      <c r="X61" s="20">
        <v>0</v>
      </c>
      <c r="Y61" s="20">
        <v>0</v>
      </c>
      <c r="Z61" s="20">
        <v>0.15</v>
      </c>
      <c r="AA61" s="20">
        <v>2065.35</v>
      </c>
      <c r="AB61" s="20">
        <v>2869.47</v>
      </c>
      <c r="AC61" s="17">
        <v>0</v>
      </c>
      <c r="AD61" s="17">
        <v>0</v>
      </c>
      <c r="AE61" s="17">
        <v>0</v>
      </c>
      <c r="AF61" s="17">
        <v>0</v>
      </c>
      <c r="AG61" s="17">
        <v>0</v>
      </c>
      <c r="AH61" s="17">
        <v>0</v>
      </c>
      <c r="AI61" s="17">
        <v>0</v>
      </c>
      <c r="AJ61" s="17">
        <v>0</v>
      </c>
      <c r="AK61" s="17">
        <v>0</v>
      </c>
      <c r="AL61" s="17">
        <v>0.65</v>
      </c>
      <c r="AM61" s="17">
        <v>9165.6200000000008</v>
      </c>
      <c r="AN61" s="17">
        <v>12604.79</v>
      </c>
      <c r="AO61" s="20">
        <v>0</v>
      </c>
      <c r="AP61" s="20">
        <v>0</v>
      </c>
      <c r="AQ61" s="20">
        <v>0</v>
      </c>
      <c r="AR61" s="20">
        <v>0</v>
      </c>
      <c r="AS61" s="20">
        <v>0</v>
      </c>
      <c r="AT61" s="20">
        <v>0</v>
      </c>
      <c r="AU61" s="20">
        <v>0</v>
      </c>
      <c r="AV61" s="20">
        <v>0</v>
      </c>
      <c r="AW61" s="20">
        <v>0</v>
      </c>
      <c r="AX61" s="20">
        <v>3.72</v>
      </c>
      <c r="AY61" s="20">
        <v>52537.930000000008</v>
      </c>
      <c r="AZ61" s="20">
        <v>72863.610000000015</v>
      </c>
      <c r="BA61" s="17">
        <f t="shared" si="5"/>
        <v>98699.23000000001</v>
      </c>
      <c r="BB61" s="17">
        <f t="shared" si="6"/>
        <v>4934.9699999999993</v>
      </c>
      <c r="BC61" s="17">
        <f t="shared" si="3"/>
        <v>21771.06</v>
      </c>
      <c r="BD61" s="17">
        <f t="shared" si="4"/>
        <v>125405.26000000002</v>
      </c>
    </row>
    <row r="62" spans="1:56" x14ac:dyDescent="0.25">
      <c r="A62" t="str">
        <f t="shared" si="7"/>
        <v>MPLP.HRM</v>
      </c>
      <c r="B62" s="1" t="s">
        <v>115</v>
      </c>
      <c r="C62" s="1" t="s">
        <v>116</v>
      </c>
      <c r="D62" s="1" t="s">
        <v>116</v>
      </c>
      <c r="E62" s="17">
        <v>-354534.93</v>
      </c>
      <c r="F62" s="17">
        <v>-321291.57</v>
      </c>
      <c r="G62" s="17">
        <v>-450230.13999999996</v>
      </c>
      <c r="H62" s="17">
        <v>-323852.62000000005</v>
      </c>
      <c r="I62" s="17">
        <v>-14462.86</v>
      </c>
      <c r="J62" s="17">
        <v>-262622.57999999996</v>
      </c>
      <c r="K62" s="17">
        <v>-627436.20000000007</v>
      </c>
      <c r="L62" s="17">
        <v>-440410.68</v>
      </c>
      <c r="M62" s="17">
        <v>-916572.04000000015</v>
      </c>
      <c r="N62" s="17">
        <v>-749119.14</v>
      </c>
      <c r="O62" s="17">
        <v>-661124.39</v>
      </c>
      <c r="P62" s="17">
        <v>-362116.84</v>
      </c>
      <c r="Q62" s="20">
        <v>-17726.75</v>
      </c>
      <c r="R62" s="20">
        <v>-16064.58</v>
      </c>
      <c r="S62" s="20">
        <v>-22511.51</v>
      </c>
      <c r="T62" s="20">
        <v>-16192.63</v>
      </c>
      <c r="U62" s="20">
        <v>-723.14</v>
      </c>
      <c r="V62" s="20">
        <v>-13131.13</v>
      </c>
      <c r="W62" s="20">
        <v>-31371.81</v>
      </c>
      <c r="X62" s="20">
        <v>-22020.53</v>
      </c>
      <c r="Y62" s="20">
        <v>-45828.6</v>
      </c>
      <c r="Z62" s="20">
        <v>-37455.96</v>
      </c>
      <c r="AA62" s="20">
        <v>-33056.22</v>
      </c>
      <c r="AB62" s="20">
        <v>-18105.84</v>
      </c>
      <c r="AC62" s="17">
        <v>-86792.69</v>
      </c>
      <c r="AD62" s="17">
        <v>-77906.12</v>
      </c>
      <c r="AE62" s="17">
        <v>-108189.84</v>
      </c>
      <c r="AF62" s="17">
        <v>-77067.12</v>
      </c>
      <c r="AG62" s="17">
        <v>-3409.12</v>
      </c>
      <c r="AH62" s="17">
        <v>-61292.54</v>
      </c>
      <c r="AI62" s="17">
        <v>-145020.78</v>
      </c>
      <c r="AJ62" s="17">
        <v>-100767.32</v>
      </c>
      <c r="AK62" s="17">
        <v>-207579.59</v>
      </c>
      <c r="AL62" s="17">
        <v>-167967.3</v>
      </c>
      <c r="AM62" s="17">
        <v>-146697.22</v>
      </c>
      <c r="AN62" s="17">
        <v>-79534.039999999994</v>
      </c>
      <c r="AO62" s="20">
        <v>-459054.37</v>
      </c>
      <c r="AP62" s="20">
        <v>-415262.27</v>
      </c>
      <c r="AQ62" s="20">
        <v>-580931.49</v>
      </c>
      <c r="AR62" s="20">
        <v>-417112.37000000005</v>
      </c>
      <c r="AS62" s="20">
        <v>-18595.12</v>
      </c>
      <c r="AT62" s="20">
        <v>-337046.24999999994</v>
      </c>
      <c r="AU62" s="20">
        <v>-803828.79000000015</v>
      </c>
      <c r="AV62" s="20">
        <v>-563198.53</v>
      </c>
      <c r="AW62" s="20">
        <v>-1169980.2300000002</v>
      </c>
      <c r="AX62" s="20">
        <v>-954542.39999999991</v>
      </c>
      <c r="AY62" s="20">
        <v>-840877.83</v>
      </c>
      <c r="AZ62" s="20">
        <v>-459756.72000000003</v>
      </c>
      <c r="BA62" s="17">
        <f t="shared" si="5"/>
        <v>-5483773.9900000002</v>
      </c>
      <c r="BB62" s="17">
        <f t="shared" si="6"/>
        <v>-274188.7</v>
      </c>
      <c r="BC62" s="17">
        <f t="shared" si="3"/>
        <v>-1262223.68</v>
      </c>
      <c r="BD62" s="17">
        <f t="shared" si="4"/>
        <v>-7020186.3700000001</v>
      </c>
    </row>
    <row r="63" spans="1:56" x14ac:dyDescent="0.25">
      <c r="A63" t="str">
        <f t="shared" si="7"/>
        <v>TAU.HSH</v>
      </c>
      <c r="B63" s="1" t="s">
        <v>31</v>
      </c>
      <c r="C63" s="1" t="s">
        <v>117</v>
      </c>
      <c r="D63" s="1" t="s">
        <v>117</v>
      </c>
      <c r="E63" s="17">
        <v>-1559.0499999999997</v>
      </c>
      <c r="F63" s="17">
        <v>-807.45999999999992</v>
      </c>
      <c r="G63" s="17">
        <v>-1066.7400000000002</v>
      </c>
      <c r="H63" s="17">
        <v>25.439999999999941</v>
      </c>
      <c r="I63" s="17">
        <v>25.379999999999882</v>
      </c>
      <c r="J63" s="17">
        <v>48.769999999999754</v>
      </c>
      <c r="K63" s="17">
        <v>63.009999999999764</v>
      </c>
      <c r="L63" s="17">
        <v>6239.6900000000005</v>
      </c>
      <c r="M63" s="17">
        <v>9059.93</v>
      </c>
      <c r="N63" s="17">
        <v>4121.2099999999991</v>
      </c>
      <c r="O63" s="17">
        <v>2739.23</v>
      </c>
      <c r="P63" s="17">
        <v>3015.17</v>
      </c>
      <c r="Q63" s="20">
        <v>-77.95</v>
      </c>
      <c r="R63" s="20">
        <v>-40.369999999999997</v>
      </c>
      <c r="S63" s="20">
        <v>-53.34</v>
      </c>
      <c r="T63" s="20">
        <v>1.27</v>
      </c>
      <c r="U63" s="20">
        <v>1.27</v>
      </c>
      <c r="V63" s="20">
        <v>2.44</v>
      </c>
      <c r="W63" s="20">
        <v>3.15</v>
      </c>
      <c r="X63" s="20">
        <v>311.98</v>
      </c>
      <c r="Y63" s="20">
        <v>453</v>
      </c>
      <c r="Z63" s="20">
        <v>206.06</v>
      </c>
      <c r="AA63" s="20">
        <v>136.96</v>
      </c>
      <c r="AB63" s="20">
        <v>150.76</v>
      </c>
      <c r="AC63" s="17">
        <v>-381.67</v>
      </c>
      <c r="AD63" s="17">
        <v>-195.79</v>
      </c>
      <c r="AE63" s="17">
        <v>-256.33999999999997</v>
      </c>
      <c r="AF63" s="17">
        <v>6.05</v>
      </c>
      <c r="AG63" s="17">
        <v>5.98</v>
      </c>
      <c r="AH63" s="17">
        <v>11.38</v>
      </c>
      <c r="AI63" s="17">
        <v>14.56</v>
      </c>
      <c r="AJ63" s="17">
        <v>1427.66</v>
      </c>
      <c r="AK63" s="17">
        <v>2051.84</v>
      </c>
      <c r="AL63" s="17">
        <v>924.06</v>
      </c>
      <c r="AM63" s="17">
        <v>607.80999999999995</v>
      </c>
      <c r="AN63" s="17">
        <v>662.24</v>
      </c>
      <c r="AO63" s="20">
        <v>-2018.6699999999998</v>
      </c>
      <c r="AP63" s="20">
        <v>-1043.6199999999999</v>
      </c>
      <c r="AQ63" s="20">
        <v>-1376.42</v>
      </c>
      <c r="AR63" s="20">
        <v>32.759999999999941</v>
      </c>
      <c r="AS63" s="20">
        <v>32.629999999999882</v>
      </c>
      <c r="AT63" s="20">
        <v>62.589999999999755</v>
      </c>
      <c r="AU63" s="20">
        <v>80.719999999999771</v>
      </c>
      <c r="AV63" s="20">
        <v>7979.33</v>
      </c>
      <c r="AW63" s="20">
        <v>11564.77</v>
      </c>
      <c r="AX63" s="20">
        <v>5251.33</v>
      </c>
      <c r="AY63" s="20">
        <v>3484</v>
      </c>
      <c r="AZ63" s="20">
        <v>3828.17</v>
      </c>
      <c r="BA63" s="17">
        <f t="shared" si="5"/>
        <v>21904.58</v>
      </c>
      <c r="BB63" s="17">
        <f t="shared" si="6"/>
        <v>1095.23</v>
      </c>
      <c r="BC63" s="17">
        <f t="shared" si="3"/>
        <v>4877.78</v>
      </c>
      <c r="BD63" s="17">
        <f t="shared" si="4"/>
        <v>27877.589999999997</v>
      </c>
    </row>
    <row r="64" spans="1:56" x14ac:dyDescent="0.25">
      <c r="A64" t="str">
        <f t="shared" si="7"/>
        <v>VQW.IEW1</v>
      </c>
      <c r="B64" s="1" t="s">
        <v>29</v>
      </c>
      <c r="C64" s="1" t="s">
        <v>118</v>
      </c>
      <c r="D64" s="1" t="s">
        <v>118</v>
      </c>
      <c r="E64" s="17">
        <v>25698.539999999997</v>
      </c>
      <c r="F64" s="17">
        <v>17817.309999999994</v>
      </c>
      <c r="G64" s="17">
        <v>21576.289999999997</v>
      </c>
      <c r="H64" s="17">
        <v>10055.960000000001</v>
      </c>
      <c r="I64" s="17">
        <v>12534.620000000003</v>
      </c>
      <c r="J64" s="17">
        <v>13917.779999999999</v>
      </c>
      <c r="K64" s="17">
        <v>9347.0200000000023</v>
      </c>
      <c r="L64" s="17">
        <v>23111.760000000002</v>
      </c>
      <c r="M64" s="17">
        <v>24380.659999999996</v>
      </c>
      <c r="N64" s="17">
        <v>24053.94</v>
      </c>
      <c r="O64" s="17">
        <v>41408.370000000003</v>
      </c>
      <c r="P64" s="17">
        <v>32302.85</v>
      </c>
      <c r="Q64" s="20">
        <v>1284.93</v>
      </c>
      <c r="R64" s="20">
        <v>890.87</v>
      </c>
      <c r="S64" s="20">
        <v>1078.81</v>
      </c>
      <c r="T64" s="20">
        <v>502.8</v>
      </c>
      <c r="U64" s="20">
        <v>626.73</v>
      </c>
      <c r="V64" s="20">
        <v>695.89</v>
      </c>
      <c r="W64" s="20">
        <v>467.35</v>
      </c>
      <c r="X64" s="20">
        <v>1155.5899999999999</v>
      </c>
      <c r="Y64" s="20">
        <v>1219.03</v>
      </c>
      <c r="Z64" s="20">
        <v>1202.7</v>
      </c>
      <c r="AA64" s="20">
        <v>2070.42</v>
      </c>
      <c r="AB64" s="20">
        <v>1615.14</v>
      </c>
      <c r="AC64" s="17">
        <v>6291.19</v>
      </c>
      <c r="AD64" s="17">
        <v>4320.3</v>
      </c>
      <c r="AE64" s="17">
        <v>5184.76</v>
      </c>
      <c r="AF64" s="17">
        <v>2393.0100000000002</v>
      </c>
      <c r="AG64" s="17">
        <v>2954.61</v>
      </c>
      <c r="AH64" s="17">
        <v>3248.22</v>
      </c>
      <c r="AI64" s="17">
        <v>2160.4</v>
      </c>
      <c r="AJ64" s="17">
        <v>5288.04</v>
      </c>
      <c r="AK64" s="17">
        <v>5521.58</v>
      </c>
      <c r="AL64" s="17">
        <v>5393.37</v>
      </c>
      <c r="AM64" s="17">
        <v>9188.1200000000008</v>
      </c>
      <c r="AN64" s="17">
        <v>7094.88</v>
      </c>
      <c r="AO64" s="20">
        <v>33274.659999999996</v>
      </c>
      <c r="AP64" s="20">
        <v>23028.479999999992</v>
      </c>
      <c r="AQ64" s="20">
        <v>27839.86</v>
      </c>
      <c r="AR64" s="20">
        <v>12951.77</v>
      </c>
      <c r="AS64" s="20">
        <v>16115.960000000003</v>
      </c>
      <c r="AT64" s="20">
        <v>17861.89</v>
      </c>
      <c r="AU64" s="20">
        <v>11974.770000000002</v>
      </c>
      <c r="AV64" s="20">
        <v>29555.390000000003</v>
      </c>
      <c r="AW64" s="20">
        <v>31121.269999999997</v>
      </c>
      <c r="AX64" s="20">
        <v>30650.01</v>
      </c>
      <c r="AY64" s="20">
        <v>52666.91</v>
      </c>
      <c r="AZ64" s="20">
        <v>41012.869999999995</v>
      </c>
      <c r="BA64" s="17">
        <f t="shared" si="5"/>
        <v>256205.1</v>
      </c>
      <c r="BB64" s="17">
        <f t="shared" si="6"/>
        <v>12810.26</v>
      </c>
      <c r="BC64" s="17">
        <f t="shared" si="3"/>
        <v>59038.48000000001</v>
      </c>
      <c r="BD64" s="17">
        <f t="shared" si="4"/>
        <v>328053.83999999997</v>
      </c>
    </row>
    <row r="65" spans="1:56" x14ac:dyDescent="0.25">
      <c r="A65" t="str">
        <f t="shared" si="7"/>
        <v>VQW.IEW2</v>
      </c>
      <c r="B65" s="1" t="s">
        <v>29</v>
      </c>
      <c r="C65" s="1" t="s">
        <v>119</v>
      </c>
      <c r="D65" s="1" t="s">
        <v>119</v>
      </c>
      <c r="E65" s="17">
        <v>27352.920000000006</v>
      </c>
      <c r="F65" s="17">
        <v>18659.129999999997</v>
      </c>
      <c r="G65" s="17">
        <v>22864.829999999998</v>
      </c>
      <c r="H65" s="17">
        <v>9555.8299999999981</v>
      </c>
      <c r="I65" s="17">
        <v>11850.199999999997</v>
      </c>
      <c r="J65" s="17">
        <v>11635.430000000002</v>
      </c>
      <c r="K65" s="17">
        <v>8435.01</v>
      </c>
      <c r="L65" s="17">
        <v>20994.74</v>
      </c>
      <c r="M65" s="17">
        <v>22082.47</v>
      </c>
      <c r="N65" s="17">
        <v>23919.590000000007</v>
      </c>
      <c r="O65" s="17">
        <v>42233.659999999996</v>
      </c>
      <c r="P65" s="17">
        <v>34041.060000000005</v>
      </c>
      <c r="Q65" s="20">
        <v>1367.65</v>
      </c>
      <c r="R65" s="20">
        <v>932.96</v>
      </c>
      <c r="S65" s="20">
        <v>1143.24</v>
      </c>
      <c r="T65" s="20">
        <v>477.79</v>
      </c>
      <c r="U65" s="20">
        <v>592.51</v>
      </c>
      <c r="V65" s="20">
        <v>581.77</v>
      </c>
      <c r="W65" s="20">
        <v>421.75</v>
      </c>
      <c r="X65" s="20">
        <v>1049.74</v>
      </c>
      <c r="Y65" s="20">
        <v>1104.1199999999999</v>
      </c>
      <c r="Z65" s="20">
        <v>1195.98</v>
      </c>
      <c r="AA65" s="20">
        <v>2111.6799999999998</v>
      </c>
      <c r="AB65" s="20">
        <v>1702.05</v>
      </c>
      <c r="AC65" s="17">
        <v>6696.19</v>
      </c>
      <c r="AD65" s="17">
        <v>4524.43</v>
      </c>
      <c r="AE65" s="17">
        <v>5494.4</v>
      </c>
      <c r="AF65" s="17">
        <v>2274</v>
      </c>
      <c r="AG65" s="17">
        <v>2793.28</v>
      </c>
      <c r="AH65" s="17">
        <v>2715.55</v>
      </c>
      <c r="AI65" s="17">
        <v>1949.6</v>
      </c>
      <c r="AJ65" s="17">
        <v>4803.66</v>
      </c>
      <c r="AK65" s="17">
        <v>5001.1000000000004</v>
      </c>
      <c r="AL65" s="17">
        <v>5363.24</v>
      </c>
      <c r="AM65" s="17">
        <v>9371.25</v>
      </c>
      <c r="AN65" s="17">
        <v>7476.66</v>
      </c>
      <c r="AO65" s="20">
        <v>35416.760000000009</v>
      </c>
      <c r="AP65" s="20">
        <v>24116.519999999997</v>
      </c>
      <c r="AQ65" s="20">
        <v>29502.47</v>
      </c>
      <c r="AR65" s="20">
        <v>12307.619999999999</v>
      </c>
      <c r="AS65" s="20">
        <v>15235.989999999998</v>
      </c>
      <c r="AT65" s="20">
        <v>14932.750000000004</v>
      </c>
      <c r="AU65" s="20">
        <v>10806.36</v>
      </c>
      <c r="AV65" s="20">
        <v>26848.140000000003</v>
      </c>
      <c r="AW65" s="20">
        <v>28187.690000000002</v>
      </c>
      <c r="AX65" s="20">
        <v>30478.810000000005</v>
      </c>
      <c r="AY65" s="20">
        <v>53716.59</v>
      </c>
      <c r="AZ65" s="20">
        <v>43219.770000000004</v>
      </c>
      <c r="BA65" s="17">
        <f t="shared" si="5"/>
        <v>253624.87</v>
      </c>
      <c r="BB65" s="17">
        <f t="shared" si="6"/>
        <v>12681.24</v>
      </c>
      <c r="BC65" s="17">
        <f t="shared" si="3"/>
        <v>58463.359999999986</v>
      </c>
      <c r="BD65" s="17">
        <f t="shared" si="4"/>
        <v>324769.46999999997</v>
      </c>
    </row>
    <row r="66" spans="1:56" x14ac:dyDescent="0.25">
      <c r="A66" t="str">
        <f t="shared" si="7"/>
        <v>TAU.INT</v>
      </c>
      <c r="B66" s="1" t="s">
        <v>31</v>
      </c>
      <c r="C66" s="1" t="s">
        <v>120</v>
      </c>
      <c r="D66" s="1" t="s">
        <v>120</v>
      </c>
      <c r="E66" s="17">
        <v>7263.88</v>
      </c>
      <c r="F66" s="17">
        <v>2749.83</v>
      </c>
      <c r="G66" s="17">
        <v>3405.5899999999992</v>
      </c>
      <c r="H66" s="17">
        <v>1461.46</v>
      </c>
      <c r="I66" s="17">
        <v>195.62</v>
      </c>
      <c r="J66" s="17">
        <v>193.89999999999998</v>
      </c>
      <c r="K66" s="17">
        <v>4729.16</v>
      </c>
      <c r="L66" s="17">
        <v>4692.4600000000009</v>
      </c>
      <c r="M66" s="17">
        <v>3540.93</v>
      </c>
      <c r="N66" s="17">
        <v>3082.6600000000003</v>
      </c>
      <c r="O66" s="17">
        <v>4901.17</v>
      </c>
      <c r="P66" s="17">
        <v>4280.7299999999996</v>
      </c>
      <c r="Q66" s="20">
        <v>363.19</v>
      </c>
      <c r="R66" s="20">
        <v>137.49</v>
      </c>
      <c r="S66" s="20">
        <v>170.28</v>
      </c>
      <c r="T66" s="20">
        <v>73.069999999999993</v>
      </c>
      <c r="U66" s="20">
        <v>9.7799999999999994</v>
      </c>
      <c r="V66" s="20">
        <v>9.6999999999999993</v>
      </c>
      <c r="W66" s="20">
        <v>236.46</v>
      </c>
      <c r="X66" s="20">
        <v>234.62</v>
      </c>
      <c r="Y66" s="20">
        <v>177.05</v>
      </c>
      <c r="Z66" s="20">
        <v>154.13</v>
      </c>
      <c r="AA66" s="20">
        <v>245.06</v>
      </c>
      <c r="AB66" s="20">
        <v>214.04</v>
      </c>
      <c r="AC66" s="17">
        <v>1778.25</v>
      </c>
      <c r="AD66" s="17">
        <v>666.77</v>
      </c>
      <c r="AE66" s="17">
        <v>818.36</v>
      </c>
      <c r="AF66" s="17">
        <v>347.78</v>
      </c>
      <c r="AG66" s="17">
        <v>46.11</v>
      </c>
      <c r="AH66" s="17">
        <v>45.25</v>
      </c>
      <c r="AI66" s="17">
        <v>1093.06</v>
      </c>
      <c r="AJ66" s="17">
        <v>1073.6500000000001</v>
      </c>
      <c r="AK66" s="17">
        <v>801.93</v>
      </c>
      <c r="AL66" s="17">
        <v>691.19</v>
      </c>
      <c r="AM66" s="17">
        <v>1087.52</v>
      </c>
      <c r="AN66" s="17">
        <v>940.2</v>
      </c>
      <c r="AO66" s="20">
        <v>9405.32</v>
      </c>
      <c r="AP66" s="20">
        <v>3554.0899999999997</v>
      </c>
      <c r="AQ66" s="20">
        <v>4394.2299999999996</v>
      </c>
      <c r="AR66" s="20">
        <v>1882.31</v>
      </c>
      <c r="AS66" s="20">
        <v>251.51</v>
      </c>
      <c r="AT66" s="20">
        <v>248.84999999999997</v>
      </c>
      <c r="AU66" s="20">
        <v>6058.68</v>
      </c>
      <c r="AV66" s="20">
        <v>6000.7300000000014</v>
      </c>
      <c r="AW66" s="20">
        <v>4519.91</v>
      </c>
      <c r="AX66" s="20">
        <v>3927.9800000000005</v>
      </c>
      <c r="AY66" s="20">
        <v>6233.75</v>
      </c>
      <c r="AZ66" s="20">
        <v>5434.9699999999993</v>
      </c>
      <c r="BA66" s="17">
        <f t="shared" si="5"/>
        <v>40497.39</v>
      </c>
      <c r="BB66" s="17">
        <f t="shared" si="6"/>
        <v>2024.87</v>
      </c>
      <c r="BC66" s="17">
        <f t="shared" si="3"/>
        <v>9390.0700000000015</v>
      </c>
      <c r="BD66" s="17">
        <f t="shared" si="4"/>
        <v>51912.330000000009</v>
      </c>
    </row>
    <row r="67" spans="1:56" x14ac:dyDescent="0.25">
      <c r="A67" t="str">
        <f t="shared" si="7"/>
        <v>ESSO.IOR1</v>
      </c>
      <c r="B67" s="1" t="s">
        <v>121</v>
      </c>
      <c r="C67" s="1" t="s">
        <v>122</v>
      </c>
      <c r="D67" s="1" t="s">
        <v>122</v>
      </c>
      <c r="E67" s="17">
        <v>-103405.23</v>
      </c>
      <c r="F67" s="17">
        <v>-42548.119999999995</v>
      </c>
      <c r="G67" s="17">
        <v>-45539.22</v>
      </c>
      <c r="H67" s="17">
        <v>-20636.34</v>
      </c>
      <c r="I67" s="17">
        <v>-25364.080000000002</v>
      </c>
      <c r="J67" s="17">
        <v>-42464.7</v>
      </c>
      <c r="K67" s="17">
        <v>-44725.380000000005</v>
      </c>
      <c r="L67" s="17">
        <v>-25593.409999999996</v>
      </c>
      <c r="M67" s="17">
        <v>-75599.87000000001</v>
      </c>
      <c r="N67" s="17">
        <v>-83634.100000000006</v>
      </c>
      <c r="O67" s="17">
        <v>-63158.150000000009</v>
      </c>
      <c r="P67" s="17">
        <v>-41972.44</v>
      </c>
      <c r="Q67" s="20">
        <v>-5170.26</v>
      </c>
      <c r="R67" s="20">
        <v>-2127.41</v>
      </c>
      <c r="S67" s="20">
        <v>-2276.96</v>
      </c>
      <c r="T67" s="20">
        <v>-1031.82</v>
      </c>
      <c r="U67" s="20">
        <v>-1268.2</v>
      </c>
      <c r="V67" s="20">
        <v>-2123.2399999999998</v>
      </c>
      <c r="W67" s="20">
        <v>-2236.27</v>
      </c>
      <c r="X67" s="20">
        <v>-1279.67</v>
      </c>
      <c r="Y67" s="20">
        <v>-3779.99</v>
      </c>
      <c r="Z67" s="20">
        <v>-4181.71</v>
      </c>
      <c r="AA67" s="20">
        <v>-3157.91</v>
      </c>
      <c r="AB67" s="20">
        <v>-2098.62</v>
      </c>
      <c r="AC67" s="17">
        <v>-25314.34</v>
      </c>
      <c r="AD67" s="17">
        <v>-10316.98</v>
      </c>
      <c r="AE67" s="17">
        <v>-10943.03</v>
      </c>
      <c r="AF67" s="17">
        <v>-4910.82</v>
      </c>
      <c r="AG67" s="17">
        <v>-5978.71</v>
      </c>
      <c r="AH67" s="17">
        <v>-9910.68</v>
      </c>
      <c r="AI67" s="17">
        <v>-10337.48</v>
      </c>
      <c r="AJ67" s="17">
        <v>-5855.85</v>
      </c>
      <c r="AK67" s="17">
        <v>-17121.39</v>
      </c>
      <c r="AL67" s="17">
        <v>-18752.419999999998</v>
      </c>
      <c r="AM67" s="17">
        <v>-14014.19</v>
      </c>
      <c r="AN67" s="17">
        <v>-9218.68</v>
      </c>
      <c r="AO67" s="20">
        <v>-133889.82999999999</v>
      </c>
      <c r="AP67" s="20">
        <v>-54992.509999999995</v>
      </c>
      <c r="AQ67" s="20">
        <v>-58759.21</v>
      </c>
      <c r="AR67" s="20">
        <v>-26578.98</v>
      </c>
      <c r="AS67" s="20">
        <v>-32610.99</v>
      </c>
      <c r="AT67" s="20">
        <v>-54498.619999999995</v>
      </c>
      <c r="AU67" s="20">
        <v>-57299.130000000005</v>
      </c>
      <c r="AV67" s="20">
        <v>-32728.929999999993</v>
      </c>
      <c r="AW67" s="20">
        <v>-96501.250000000015</v>
      </c>
      <c r="AX67" s="20">
        <v>-106568.23000000001</v>
      </c>
      <c r="AY67" s="20">
        <v>-80330.250000000015</v>
      </c>
      <c r="AZ67" s="20">
        <v>-53289.740000000005</v>
      </c>
      <c r="BA67" s="17">
        <f t="shared" si="5"/>
        <v>-614641.04</v>
      </c>
      <c r="BB67" s="17">
        <f t="shared" si="6"/>
        <v>-30732.059999999998</v>
      </c>
      <c r="BC67" s="17">
        <f t="shared" si="3"/>
        <v>-142674.56999999998</v>
      </c>
      <c r="BD67" s="17">
        <f t="shared" si="4"/>
        <v>-788047.66999999993</v>
      </c>
    </row>
    <row r="68" spans="1:56" x14ac:dyDescent="0.25">
      <c r="A68" t="str">
        <f t="shared" si="7"/>
        <v>TAU.KAN</v>
      </c>
      <c r="B68" s="1" t="s">
        <v>31</v>
      </c>
      <c r="C68" s="1" t="s">
        <v>125</v>
      </c>
      <c r="D68" s="1" t="s">
        <v>125</v>
      </c>
      <c r="E68" s="17">
        <v>-1645.6899999999998</v>
      </c>
      <c r="F68" s="17">
        <v>-858.09</v>
      </c>
      <c r="G68" s="17">
        <v>-1134.2100000000003</v>
      </c>
      <c r="H68" s="17">
        <v>-27.060000000000173</v>
      </c>
      <c r="I68" s="17">
        <v>-28.070000000000164</v>
      </c>
      <c r="J68" s="17">
        <v>-38.769999999999754</v>
      </c>
      <c r="K68" s="17">
        <v>-47.389999999999873</v>
      </c>
      <c r="L68" s="17">
        <v>4623.7299999999996</v>
      </c>
      <c r="M68" s="17">
        <v>9365.58</v>
      </c>
      <c r="N68" s="17">
        <v>3454.08</v>
      </c>
      <c r="O68" s="17">
        <v>4235.9400000000005</v>
      </c>
      <c r="P68" s="17">
        <v>1826.1499999999996</v>
      </c>
      <c r="Q68" s="20">
        <v>-82.28</v>
      </c>
      <c r="R68" s="20">
        <v>-42.9</v>
      </c>
      <c r="S68" s="20">
        <v>-56.71</v>
      </c>
      <c r="T68" s="20">
        <v>-1.35</v>
      </c>
      <c r="U68" s="20">
        <v>-1.4</v>
      </c>
      <c r="V68" s="20">
        <v>-1.94</v>
      </c>
      <c r="W68" s="20">
        <v>-2.37</v>
      </c>
      <c r="X68" s="20">
        <v>231.19</v>
      </c>
      <c r="Y68" s="20">
        <v>468.28</v>
      </c>
      <c r="Z68" s="20">
        <v>172.7</v>
      </c>
      <c r="AA68" s="20">
        <v>211.8</v>
      </c>
      <c r="AB68" s="20">
        <v>91.31</v>
      </c>
      <c r="AC68" s="17">
        <v>-402.88</v>
      </c>
      <c r="AD68" s="17">
        <v>-208.07</v>
      </c>
      <c r="AE68" s="17">
        <v>-272.55</v>
      </c>
      <c r="AF68" s="17">
        <v>-6.44</v>
      </c>
      <c r="AG68" s="17">
        <v>-6.62</v>
      </c>
      <c r="AH68" s="17">
        <v>-9.0500000000000007</v>
      </c>
      <c r="AI68" s="17">
        <v>-10.95</v>
      </c>
      <c r="AJ68" s="17">
        <v>1057.92</v>
      </c>
      <c r="AK68" s="17">
        <v>2121.06</v>
      </c>
      <c r="AL68" s="17">
        <v>774.47</v>
      </c>
      <c r="AM68" s="17">
        <v>939.91</v>
      </c>
      <c r="AN68" s="17">
        <v>401.09</v>
      </c>
      <c r="AO68" s="20">
        <v>-2130.85</v>
      </c>
      <c r="AP68" s="20">
        <v>-1109.06</v>
      </c>
      <c r="AQ68" s="20">
        <v>-1463.4700000000003</v>
      </c>
      <c r="AR68" s="20">
        <v>-34.850000000000172</v>
      </c>
      <c r="AS68" s="20">
        <v>-36.09000000000016</v>
      </c>
      <c r="AT68" s="20">
        <v>-49.759999999999749</v>
      </c>
      <c r="AU68" s="20">
        <v>-60.709999999999866</v>
      </c>
      <c r="AV68" s="20">
        <v>5912.8399999999992</v>
      </c>
      <c r="AW68" s="20">
        <v>11954.92</v>
      </c>
      <c r="AX68" s="20">
        <v>4401.25</v>
      </c>
      <c r="AY68" s="20">
        <v>5387.6500000000005</v>
      </c>
      <c r="AZ68" s="20">
        <v>2318.5499999999997</v>
      </c>
      <c r="BA68" s="17">
        <f t="shared" si="5"/>
        <v>19726.199999999997</v>
      </c>
      <c r="BB68" s="17">
        <f t="shared" si="6"/>
        <v>986.32999999999993</v>
      </c>
      <c r="BC68" s="17">
        <f t="shared" si="3"/>
        <v>4377.8900000000003</v>
      </c>
      <c r="BD68" s="17">
        <f t="shared" si="4"/>
        <v>25090.420000000002</v>
      </c>
    </row>
    <row r="69" spans="1:56" x14ac:dyDescent="0.25">
      <c r="A69" t="str">
        <f t="shared" si="7"/>
        <v>EEC.KH1</v>
      </c>
      <c r="B69" s="1" t="s">
        <v>24</v>
      </c>
      <c r="C69" s="1" t="s">
        <v>126</v>
      </c>
      <c r="D69" s="1" t="s">
        <v>126</v>
      </c>
      <c r="E69" s="17">
        <v>20785.94000000013</v>
      </c>
      <c r="F69" s="17">
        <v>18269.899999999976</v>
      </c>
      <c r="G69" s="17">
        <v>13007.520000000042</v>
      </c>
      <c r="H69" s="17">
        <v>0</v>
      </c>
      <c r="I69" s="17">
        <v>19455.939999999995</v>
      </c>
      <c r="J69" s="17">
        <v>72002.79999999993</v>
      </c>
      <c r="K69" s="17">
        <v>39890.449999999953</v>
      </c>
      <c r="L69" s="17">
        <v>267544.15000000002</v>
      </c>
      <c r="M69" s="17">
        <v>406425.61000000022</v>
      </c>
      <c r="N69" s="17">
        <v>358818.68999999983</v>
      </c>
      <c r="O69" s="17">
        <v>303956.0900000002</v>
      </c>
      <c r="P69" s="17">
        <v>195521.62999999995</v>
      </c>
      <c r="Q69" s="20">
        <v>1039.3</v>
      </c>
      <c r="R69" s="20">
        <v>913.49</v>
      </c>
      <c r="S69" s="20">
        <v>650.38</v>
      </c>
      <c r="T69" s="20">
        <v>0</v>
      </c>
      <c r="U69" s="20">
        <v>972.8</v>
      </c>
      <c r="V69" s="20">
        <v>3600.14</v>
      </c>
      <c r="W69" s="20">
        <v>1994.52</v>
      </c>
      <c r="X69" s="20">
        <v>13377.21</v>
      </c>
      <c r="Y69" s="20">
        <v>20321.28</v>
      </c>
      <c r="Z69" s="20">
        <v>17940.93</v>
      </c>
      <c r="AA69" s="20">
        <v>15197.8</v>
      </c>
      <c r="AB69" s="20">
        <v>9776.08</v>
      </c>
      <c r="AC69" s="17">
        <v>5088.55</v>
      </c>
      <c r="AD69" s="17">
        <v>4430.05</v>
      </c>
      <c r="AE69" s="17">
        <v>3125.69</v>
      </c>
      <c r="AF69" s="17">
        <v>0</v>
      </c>
      <c r="AG69" s="17">
        <v>4586.07</v>
      </c>
      <c r="AH69" s="17">
        <v>16804.47</v>
      </c>
      <c r="AI69" s="17">
        <v>9219.9699999999993</v>
      </c>
      <c r="AJ69" s="17">
        <v>61214.92</v>
      </c>
      <c r="AK69" s="17">
        <v>92044.77</v>
      </c>
      <c r="AL69" s="17">
        <v>80454.23</v>
      </c>
      <c r="AM69" s="17">
        <v>67444.97</v>
      </c>
      <c r="AN69" s="17">
        <v>42943.67</v>
      </c>
      <c r="AO69" s="20">
        <v>26913.790000000128</v>
      </c>
      <c r="AP69" s="20">
        <v>23613.439999999977</v>
      </c>
      <c r="AQ69" s="20">
        <v>16783.59000000004</v>
      </c>
      <c r="AR69" s="20">
        <v>0</v>
      </c>
      <c r="AS69" s="20">
        <v>25014.809999999994</v>
      </c>
      <c r="AT69" s="20">
        <v>92407.409999999931</v>
      </c>
      <c r="AU69" s="20">
        <v>51104.939999999951</v>
      </c>
      <c r="AV69" s="20">
        <v>342136.28</v>
      </c>
      <c r="AW69" s="20">
        <v>518791.66000000027</v>
      </c>
      <c r="AX69" s="20">
        <v>457213.8499999998</v>
      </c>
      <c r="AY69" s="20">
        <v>386598.86000000022</v>
      </c>
      <c r="AZ69" s="20">
        <v>248241.37999999995</v>
      </c>
      <c r="BA69" s="17">
        <f t="shared" ref="BA69:BA100" si="8">SUM(E69:P69)</f>
        <v>1715678.7200000002</v>
      </c>
      <c r="BB69" s="17">
        <f t="shared" ref="BB69:BB100" si="9">SUM(Q69:AB69)</f>
        <v>85783.93</v>
      </c>
      <c r="BC69" s="17">
        <f t="shared" si="3"/>
        <v>387357.35999999993</v>
      </c>
      <c r="BD69" s="17">
        <f t="shared" si="4"/>
        <v>2188820.0100000002</v>
      </c>
    </row>
    <row r="70" spans="1:56" x14ac:dyDescent="0.25">
      <c r="A70" t="str">
        <f t="shared" si="7"/>
        <v>EEC.KH2</v>
      </c>
      <c r="B70" s="1" t="s">
        <v>24</v>
      </c>
      <c r="C70" s="1" t="s">
        <v>127</v>
      </c>
      <c r="D70" s="1" t="s">
        <v>127</v>
      </c>
      <c r="E70" s="17">
        <v>61488.069999999876</v>
      </c>
      <c r="F70" s="17">
        <v>0</v>
      </c>
      <c r="G70" s="17">
        <v>24653.299999999992</v>
      </c>
      <c r="H70" s="17">
        <v>74428.100000000049</v>
      </c>
      <c r="I70" s="17">
        <v>45262.650000000016</v>
      </c>
      <c r="J70" s="17">
        <v>95955.539999999892</v>
      </c>
      <c r="K70" s="17">
        <v>128241.88999999996</v>
      </c>
      <c r="L70" s="17">
        <v>294522.21999999997</v>
      </c>
      <c r="M70" s="17">
        <v>548741.41</v>
      </c>
      <c r="N70" s="17">
        <v>397021.50999999989</v>
      </c>
      <c r="O70" s="17">
        <v>285357.36999999994</v>
      </c>
      <c r="P70" s="17">
        <v>215219.34999999992</v>
      </c>
      <c r="Q70" s="20">
        <v>3074.4</v>
      </c>
      <c r="R70" s="20">
        <v>0</v>
      </c>
      <c r="S70" s="20">
        <v>1232.67</v>
      </c>
      <c r="T70" s="20">
        <v>3721.41</v>
      </c>
      <c r="U70" s="20">
        <v>2263.13</v>
      </c>
      <c r="V70" s="20">
        <v>4797.78</v>
      </c>
      <c r="W70" s="20">
        <v>6412.09</v>
      </c>
      <c r="X70" s="20">
        <v>14726.11</v>
      </c>
      <c r="Y70" s="20">
        <v>27437.07</v>
      </c>
      <c r="Z70" s="20">
        <v>19851.080000000002</v>
      </c>
      <c r="AA70" s="20">
        <v>14267.87</v>
      </c>
      <c r="AB70" s="20">
        <v>10760.97</v>
      </c>
      <c r="AC70" s="17">
        <v>15052.72</v>
      </c>
      <c r="AD70" s="17">
        <v>0</v>
      </c>
      <c r="AE70" s="17">
        <v>5924.16</v>
      </c>
      <c r="AF70" s="17">
        <v>17711.64</v>
      </c>
      <c r="AG70" s="17">
        <v>10669.11</v>
      </c>
      <c r="AH70" s="17">
        <v>22394.720000000001</v>
      </c>
      <c r="AI70" s="17">
        <v>29640.84</v>
      </c>
      <c r="AJ70" s="17">
        <v>67387.59</v>
      </c>
      <c r="AK70" s="17">
        <v>124275.57</v>
      </c>
      <c r="AL70" s="17">
        <v>89020.06</v>
      </c>
      <c r="AM70" s="17">
        <v>63318.09</v>
      </c>
      <c r="AN70" s="17">
        <v>47270</v>
      </c>
      <c r="AO70" s="20">
        <v>79615.189999999871</v>
      </c>
      <c r="AP70" s="20">
        <v>0</v>
      </c>
      <c r="AQ70" s="20">
        <v>31810.129999999994</v>
      </c>
      <c r="AR70" s="20">
        <v>95861.150000000052</v>
      </c>
      <c r="AS70" s="20">
        <v>58194.890000000014</v>
      </c>
      <c r="AT70" s="20">
        <v>123148.03999999989</v>
      </c>
      <c r="AU70" s="20">
        <v>164294.81999999995</v>
      </c>
      <c r="AV70" s="20">
        <v>376635.91999999993</v>
      </c>
      <c r="AW70" s="20">
        <v>700454.05</v>
      </c>
      <c r="AX70" s="20">
        <v>505892.64999999991</v>
      </c>
      <c r="AY70" s="20">
        <v>362943.32999999996</v>
      </c>
      <c r="AZ70" s="20">
        <v>273250.31999999995</v>
      </c>
      <c r="BA70" s="17">
        <f t="shared" si="8"/>
        <v>2170891.4099999992</v>
      </c>
      <c r="BB70" s="17">
        <f t="shared" si="9"/>
        <v>108544.57999999999</v>
      </c>
      <c r="BC70" s="17">
        <f t="shared" ref="BC70:BC129" si="10">SUM(AC70:AN70)</f>
        <v>492664.5</v>
      </c>
      <c r="BD70" s="17">
        <f t="shared" ref="BD70:BD129" si="11">SUM(AO70:AZ70)</f>
        <v>2772100.4899999998</v>
      </c>
    </row>
    <row r="71" spans="1:56" x14ac:dyDescent="0.25">
      <c r="A71" t="str">
        <f t="shared" si="7"/>
        <v>TAKH.KH3</v>
      </c>
      <c r="B71" s="1" t="s">
        <v>128</v>
      </c>
      <c r="C71" s="1" t="s">
        <v>129</v>
      </c>
      <c r="D71" s="1" t="s">
        <v>129</v>
      </c>
      <c r="E71" s="17">
        <v>-107269.60000000009</v>
      </c>
      <c r="F71" s="17">
        <v>-41160.669999999904</v>
      </c>
      <c r="G71" s="17">
        <v>-34467.79</v>
      </c>
      <c r="H71" s="17">
        <v>-2693.5399999999281</v>
      </c>
      <c r="I71" s="17">
        <v>-1942.0899999999965</v>
      </c>
      <c r="J71" s="17">
        <v>-2766.2000000000044</v>
      </c>
      <c r="K71" s="17">
        <v>-4352.7300000000832</v>
      </c>
      <c r="L71" s="17">
        <v>180768.28999999992</v>
      </c>
      <c r="M71" s="17">
        <v>338543.71000000014</v>
      </c>
      <c r="N71" s="17">
        <v>235751.02000000008</v>
      </c>
      <c r="O71" s="17">
        <v>205474.17000000004</v>
      </c>
      <c r="P71" s="17">
        <v>144502.54999999999</v>
      </c>
      <c r="Q71" s="20">
        <v>-5363.48</v>
      </c>
      <c r="R71" s="20">
        <v>-2058.0300000000002</v>
      </c>
      <c r="S71" s="20">
        <v>-1723.39</v>
      </c>
      <c r="T71" s="20">
        <v>-134.68</v>
      </c>
      <c r="U71" s="20">
        <v>-97.1</v>
      </c>
      <c r="V71" s="20">
        <v>-138.31</v>
      </c>
      <c r="W71" s="20">
        <v>-217.64</v>
      </c>
      <c r="X71" s="20">
        <v>9038.41</v>
      </c>
      <c r="Y71" s="20">
        <v>16927.189999999999</v>
      </c>
      <c r="Z71" s="20">
        <v>11787.55</v>
      </c>
      <c r="AA71" s="20">
        <v>10273.709999999999</v>
      </c>
      <c r="AB71" s="20">
        <v>7225.13</v>
      </c>
      <c r="AC71" s="17">
        <v>-26260.37</v>
      </c>
      <c r="AD71" s="17">
        <v>-9980.5499999999993</v>
      </c>
      <c r="AE71" s="17">
        <v>-8282.57</v>
      </c>
      <c r="AF71" s="17">
        <v>-640.98</v>
      </c>
      <c r="AG71" s="17">
        <v>-457.78</v>
      </c>
      <c r="AH71" s="17">
        <v>-645.59</v>
      </c>
      <c r="AI71" s="17">
        <v>-1006.06</v>
      </c>
      <c r="AJ71" s="17">
        <v>41360.339999999997</v>
      </c>
      <c r="AK71" s="17">
        <v>76671.289999999994</v>
      </c>
      <c r="AL71" s="17">
        <v>52860.03</v>
      </c>
      <c r="AM71" s="17">
        <v>45592.77</v>
      </c>
      <c r="AN71" s="17">
        <v>31738.02</v>
      </c>
      <c r="AO71" s="20">
        <v>-138893.4500000001</v>
      </c>
      <c r="AP71" s="20">
        <v>-53199.249999999898</v>
      </c>
      <c r="AQ71" s="20">
        <v>-44473.75</v>
      </c>
      <c r="AR71" s="20">
        <v>-3469.199999999928</v>
      </c>
      <c r="AS71" s="20">
        <v>-2496.9699999999966</v>
      </c>
      <c r="AT71" s="20">
        <v>-3550.1000000000045</v>
      </c>
      <c r="AU71" s="20">
        <v>-5576.430000000084</v>
      </c>
      <c r="AV71" s="20">
        <v>231167.03999999992</v>
      </c>
      <c r="AW71" s="20">
        <v>432142.19000000012</v>
      </c>
      <c r="AX71" s="20">
        <v>300398.60000000009</v>
      </c>
      <c r="AY71" s="20">
        <v>261340.65000000002</v>
      </c>
      <c r="AZ71" s="20">
        <v>183465.69999999998</v>
      </c>
      <c r="BA71" s="17">
        <f t="shared" si="8"/>
        <v>910387.12000000011</v>
      </c>
      <c r="BB71" s="17">
        <f t="shared" si="9"/>
        <v>45519.359999999993</v>
      </c>
      <c r="BC71" s="17">
        <f t="shared" si="10"/>
        <v>200948.55</v>
      </c>
      <c r="BD71" s="17">
        <f t="shared" si="11"/>
        <v>1156855.0300000003</v>
      </c>
    </row>
    <row r="72" spans="1:56" x14ac:dyDescent="0.25">
      <c r="A72" t="str">
        <f t="shared" si="7"/>
        <v>KHW.KHW1</v>
      </c>
      <c r="B72" s="1" t="s">
        <v>130</v>
      </c>
      <c r="C72" s="1" t="s">
        <v>131</v>
      </c>
      <c r="D72" s="1" t="s">
        <v>131</v>
      </c>
      <c r="E72" s="17">
        <v>15643.01</v>
      </c>
      <c r="F72" s="17">
        <v>11734.61</v>
      </c>
      <c r="G72" s="17">
        <v>13428.89</v>
      </c>
      <c r="H72" s="17">
        <v>7149.2400000000016</v>
      </c>
      <c r="I72" s="17">
        <v>9373.9199999999983</v>
      </c>
      <c r="J72" s="17">
        <v>9576.5000000000018</v>
      </c>
      <c r="K72" s="17">
        <v>7918.2999999999984</v>
      </c>
      <c r="L72" s="17">
        <v>18323.82</v>
      </c>
      <c r="M72" s="17">
        <v>21010.239999999998</v>
      </c>
      <c r="N72" s="17">
        <v>19581.8</v>
      </c>
      <c r="O72" s="17">
        <v>29144.880000000005</v>
      </c>
      <c r="P72" s="17">
        <v>26244.269999999997</v>
      </c>
      <c r="Q72" s="20">
        <v>782.15</v>
      </c>
      <c r="R72" s="20">
        <v>586.73</v>
      </c>
      <c r="S72" s="20">
        <v>671.44</v>
      </c>
      <c r="T72" s="20">
        <v>357.46</v>
      </c>
      <c r="U72" s="20">
        <v>468.7</v>
      </c>
      <c r="V72" s="20">
        <v>478.83</v>
      </c>
      <c r="W72" s="20">
        <v>395.92</v>
      </c>
      <c r="X72" s="20">
        <v>916.19</v>
      </c>
      <c r="Y72" s="20">
        <v>1050.51</v>
      </c>
      <c r="Z72" s="20">
        <v>979.09</v>
      </c>
      <c r="AA72" s="20">
        <v>1457.24</v>
      </c>
      <c r="AB72" s="20">
        <v>1312.21</v>
      </c>
      <c r="AC72" s="17">
        <v>3829.52</v>
      </c>
      <c r="AD72" s="17">
        <v>2845.38</v>
      </c>
      <c r="AE72" s="17">
        <v>3226.95</v>
      </c>
      <c r="AF72" s="17">
        <v>1701.3</v>
      </c>
      <c r="AG72" s="17">
        <v>2209.58</v>
      </c>
      <c r="AH72" s="17">
        <v>2235.02</v>
      </c>
      <c r="AI72" s="17">
        <v>1830.17</v>
      </c>
      <c r="AJ72" s="17">
        <v>4192.55</v>
      </c>
      <c r="AK72" s="17">
        <v>4758.2700000000004</v>
      </c>
      <c r="AL72" s="17">
        <v>4390.63</v>
      </c>
      <c r="AM72" s="17">
        <v>6466.97</v>
      </c>
      <c r="AN72" s="17">
        <v>5764.2</v>
      </c>
      <c r="AO72" s="20">
        <v>20254.68</v>
      </c>
      <c r="AP72" s="20">
        <v>15166.720000000001</v>
      </c>
      <c r="AQ72" s="20">
        <v>17327.28</v>
      </c>
      <c r="AR72" s="20">
        <v>9208.0000000000018</v>
      </c>
      <c r="AS72" s="20">
        <v>12052.199999999999</v>
      </c>
      <c r="AT72" s="20">
        <v>12290.350000000002</v>
      </c>
      <c r="AU72" s="20">
        <v>10144.389999999998</v>
      </c>
      <c r="AV72" s="20">
        <v>23432.559999999998</v>
      </c>
      <c r="AW72" s="20">
        <v>26819.019999999997</v>
      </c>
      <c r="AX72" s="20">
        <v>24951.52</v>
      </c>
      <c r="AY72" s="20">
        <v>37069.090000000004</v>
      </c>
      <c r="AZ72" s="20">
        <v>33320.679999999993</v>
      </c>
      <c r="BA72" s="17">
        <f t="shared" si="8"/>
        <v>189129.47999999998</v>
      </c>
      <c r="BB72" s="17">
        <f t="shared" si="9"/>
        <v>9456.4700000000012</v>
      </c>
      <c r="BC72" s="17">
        <f t="shared" si="10"/>
        <v>43450.539999999994</v>
      </c>
      <c r="BD72" s="17">
        <f t="shared" si="11"/>
        <v>242036.49</v>
      </c>
    </row>
    <row r="73" spans="1:56" x14ac:dyDescent="0.25">
      <c r="A73" t="str">
        <f t="shared" si="7"/>
        <v>MANH.SPCIMP</v>
      </c>
      <c r="B73" s="1" t="s">
        <v>132</v>
      </c>
      <c r="C73" s="1" t="s">
        <v>133</v>
      </c>
      <c r="D73" s="1" t="s">
        <v>73</v>
      </c>
      <c r="E73" s="17">
        <v>-580.72999999999911</v>
      </c>
      <c r="F73" s="17">
        <v>-89.370000000000061</v>
      </c>
      <c r="G73" s="17">
        <v>-172.47000000000006</v>
      </c>
      <c r="H73" s="17">
        <v>-15.860000000000007</v>
      </c>
      <c r="I73" s="17">
        <v>0</v>
      </c>
      <c r="J73" s="17">
        <v>0</v>
      </c>
      <c r="K73" s="17">
        <v>0</v>
      </c>
      <c r="L73" s="17">
        <v>0</v>
      </c>
      <c r="M73" s="17">
        <v>0</v>
      </c>
      <c r="N73" s="17">
        <v>65.090000000000046</v>
      </c>
      <c r="O73" s="17">
        <v>762.8299999999997</v>
      </c>
      <c r="P73" s="17">
        <v>0</v>
      </c>
      <c r="Q73" s="20">
        <v>-29.04</v>
      </c>
      <c r="R73" s="20">
        <v>-4.47</v>
      </c>
      <c r="S73" s="20">
        <v>-8.6199999999999992</v>
      </c>
      <c r="T73" s="20">
        <v>-0.79</v>
      </c>
      <c r="U73" s="20">
        <v>0</v>
      </c>
      <c r="V73" s="20">
        <v>0</v>
      </c>
      <c r="W73" s="20">
        <v>0</v>
      </c>
      <c r="X73" s="20">
        <v>0</v>
      </c>
      <c r="Y73" s="20">
        <v>0</v>
      </c>
      <c r="Z73" s="20">
        <v>3.25</v>
      </c>
      <c r="AA73" s="20">
        <v>38.14</v>
      </c>
      <c r="AB73" s="20">
        <v>0</v>
      </c>
      <c r="AC73" s="17">
        <v>-142.16999999999999</v>
      </c>
      <c r="AD73" s="17">
        <v>-21.67</v>
      </c>
      <c r="AE73" s="17">
        <v>-41.44</v>
      </c>
      <c r="AF73" s="17">
        <v>-3.77</v>
      </c>
      <c r="AG73" s="17">
        <v>0</v>
      </c>
      <c r="AH73" s="17">
        <v>0</v>
      </c>
      <c r="AI73" s="17">
        <v>0</v>
      </c>
      <c r="AJ73" s="17">
        <v>0</v>
      </c>
      <c r="AK73" s="17">
        <v>0</v>
      </c>
      <c r="AL73" s="17">
        <v>14.59</v>
      </c>
      <c r="AM73" s="17">
        <v>169.26</v>
      </c>
      <c r="AN73" s="17">
        <v>0</v>
      </c>
      <c r="AO73" s="20">
        <v>-751.93999999999903</v>
      </c>
      <c r="AP73" s="20">
        <v>-115.51000000000006</v>
      </c>
      <c r="AQ73" s="20">
        <v>-222.53000000000006</v>
      </c>
      <c r="AR73" s="20">
        <v>-20.420000000000005</v>
      </c>
      <c r="AS73" s="20">
        <v>0</v>
      </c>
      <c r="AT73" s="20">
        <v>0</v>
      </c>
      <c r="AU73" s="20">
        <v>0</v>
      </c>
      <c r="AV73" s="20">
        <v>0</v>
      </c>
      <c r="AW73" s="20">
        <v>0</v>
      </c>
      <c r="AX73" s="20">
        <v>82.930000000000049</v>
      </c>
      <c r="AY73" s="20">
        <v>970.22999999999968</v>
      </c>
      <c r="AZ73" s="20">
        <v>0</v>
      </c>
      <c r="BA73" s="17">
        <f t="shared" si="8"/>
        <v>-30.509999999999536</v>
      </c>
      <c r="BB73" s="17">
        <f t="shared" si="9"/>
        <v>-1.529999999999994</v>
      </c>
      <c r="BC73" s="17">
        <f t="shared" si="10"/>
        <v>-25.199999999999989</v>
      </c>
      <c r="BD73" s="17">
        <f t="shared" si="11"/>
        <v>-57.239999999999441</v>
      </c>
    </row>
    <row r="74" spans="1:56" x14ac:dyDescent="0.25">
      <c r="A74" t="str">
        <f t="shared" si="7"/>
        <v>MEGE.MEG1</v>
      </c>
      <c r="B74" s="1" t="s">
        <v>134</v>
      </c>
      <c r="C74" s="1" t="s">
        <v>135</v>
      </c>
      <c r="D74" s="1" t="s">
        <v>135</v>
      </c>
      <c r="E74" s="17">
        <v>934.27999999999304</v>
      </c>
      <c r="F74" s="17">
        <v>458.34000000001862</v>
      </c>
      <c r="G74" s="17">
        <v>541.30999999998653</v>
      </c>
      <c r="H74" s="17">
        <v>6209.2600000000048</v>
      </c>
      <c r="I74" s="17">
        <v>5674.5200000000077</v>
      </c>
      <c r="J74" s="17">
        <v>9013.4799999999959</v>
      </c>
      <c r="K74" s="17">
        <v>11492.959999999992</v>
      </c>
      <c r="L74" s="17">
        <v>37890.03</v>
      </c>
      <c r="M74" s="17">
        <v>6828.47</v>
      </c>
      <c r="N74" s="17">
        <v>54767.600000000013</v>
      </c>
      <c r="O74" s="17">
        <v>52881.76999999999</v>
      </c>
      <c r="P74" s="17">
        <v>36375.86</v>
      </c>
      <c r="Q74" s="20">
        <v>46.71</v>
      </c>
      <c r="R74" s="20">
        <v>22.92</v>
      </c>
      <c r="S74" s="20">
        <v>27.07</v>
      </c>
      <c r="T74" s="20">
        <v>310.45999999999998</v>
      </c>
      <c r="U74" s="20">
        <v>283.73</v>
      </c>
      <c r="V74" s="20">
        <v>450.67</v>
      </c>
      <c r="W74" s="20">
        <v>574.65</v>
      </c>
      <c r="X74" s="20">
        <v>1894.5</v>
      </c>
      <c r="Y74" s="20">
        <v>341.42</v>
      </c>
      <c r="Z74" s="20">
        <v>2738.38</v>
      </c>
      <c r="AA74" s="20">
        <v>2644.09</v>
      </c>
      <c r="AB74" s="20">
        <v>1818.79</v>
      </c>
      <c r="AC74" s="17">
        <v>228.72</v>
      </c>
      <c r="AD74" s="17">
        <v>111.14</v>
      </c>
      <c r="AE74" s="17">
        <v>130.08000000000001</v>
      </c>
      <c r="AF74" s="17">
        <v>1477.62</v>
      </c>
      <c r="AG74" s="17">
        <v>1337.57</v>
      </c>
      <c r="AH74" s="17">
        <v>2103.62</v>
      </c>
      <c r="AI74" s="17">
        <v>2656.39</v>
      </c>
      <c r="AJ74" s="17">
        <v>8669.36</v>
      </c>
      <c r="AK74" s="17">
        <v>1546.47</v>
      </c>
      <c r="AL74" s="17">
        <v>12279.98</v>
      </c>
      <c r="AM74" s="17">
        <v>11733.96</v>
      </c>
      <c r="AN74" s="17">
        <v>7989.46</v>
      </c>
      <c r="AO74" s="20">
        <v>1209.709999999993</v>
      </c>
      <c r="AP74" s="20">
        <v>592.40000000001862</v>
      </c>
      <c r="AQ74" s="20">
        <v>698.45999999998662</v>
      </c>
      <c r="AR74" s="20">
        <v>7997.3400000000047</v>
      </c>
      <c r="AS74" s="20">
        <v>7295.820000000007</v>
      </c>
      <c r="AT74" s="20">
        <v>11567.769999999997</v>
      </c>
      <c r="AU74" s="20">
        <v>14723.999999999991</v>
      </c>
      <c r="AV74" s="20">
        <v>48453.89</v>
      </c>
      <c r="AW74" s="20">
        <v>8716.36</v>
      </c>
      <c r="AX74" s="20">
        <v>69785.960000000006</v>
      </c>
      <c r="AY74" s="20">
        <v>67259.819999999978</v>
      </c>
      <c r="AZ74" s="20">
        <v>46184.11</v>
      </c>
      <c r="BA74" s="17">
        <f t="shared" si="8"/>
        <v>223067.88</v>
      </c>
      <c r="BB74" s="17">
        <f t="shared" si="9"/>
        <v>11153.39</v>
      </c>
      <c r="BC74" s="17">
        <f t="shared" si="10"/>
        <v>50264.37</v>
      </c>
      <c r="BD74" s="17">
        <f t="shared" si="11"/>
        <v>284485.64</v>
      </c>
    </row>
    <row r="75" spans="1:56" x14ac:dyDescent="0.25">
      <c r="A75" t="str">
        <f t="shared" si="7"/>
        <v>SCE.MKR1</v>
      </c>
      <c r="B75" s="1" t="s">
        <v>137</v>
      </c>
      <c r="C75" s="1" t="s">
        <v>138</v>
      </c>
      <c r="D75" s="1" t="s">
        <v>138</v>
      </c>
      <c r="E75" s="17">
        <v>119222.01999999999</v>
      </c>
      <c r="F75" s="17">
        <v>34255.660000000003</v>
      </c>
      <c r="G75" s="17">
        <v>28515.030000000002</v>
      </c>
      <c r="H75" s="17">
        <v>8104.13</v>
      </c>
      <c r="I75" s="17">
        <v>14864.500000000002</v>
      </c>
      <c r="J75" s="17">
        <v>38548.39</v>
      </c>
      <c r="K75" s="17">
        <v>31412.65</v>
      </c>
      <c r="L75" s="17">
        <v>44970.219999999987</v>
      </c>
      <c r="M75" s="17">
        <v>126596.73000000001</v>
      </c>
      <c r="N75" s="17">
        <v>73326.179999999993</v>
      </c>
      <c r="O75" s="17">
        <v>109862</v>
      </c>
      <c r="P75" s="17">
        <v>58633.289999999994</v>
      </c>
      <c r="Q75" s="20">
        <v>5961.1</v>
      </c>
      <c r="R75" s="20">
        <v>1712.78</v>
      </c>
      <c r="S75" s="20">
        <v>1425.75</v>
      </c>
      <c r="T75" s="20">
        <v>405.21</v>
      </c>
      <c r="U75" s="20">
        <v>743.23</v>
      </c>
      <c r="V75" s="20">
        <v>1927.42</v>
      </c>
      <c r="W75" s="20">
        <v>1570.63</v>
      </c>
      <c r="X75" s="20">
        <v>2248.5100000000002</v>
      </c>
      <c r="Y75" s="20">
        <v>6329.84</v>
      </c>
      <c r="Z75" s="20">
        <v>3666.31</v>
      </c>
      <c r="AA75" s="20">
        <v>5493.1</v>
      </c>
      <c r="AB75" s="20">
        <v>2931.66</v>
      </c>
      <c r="AC75" s="17">
        <v>29186.41</v>
      </c>
      <c r="AD75" s="17">
        <v>8306.24</v>
      </c>
      <c r="AE75" s="17">
        <v>6852.13</v>
      </c>
      <c r="AF75" s="17">
        <v>1928.54</v>
      </c>
      <c r="AG75" s="17">
        <v>3503.8</v>
      </c>
      <c r="AH75" s="17">
        <v>8996.67</v>
      </c>
      <c r="AI75" s="17">
        <v>7260.48</v>
      </c>
      <c r="AJ75" s="17">
        <v>10289.32</v>
      </c>
      <c r="AK75" s="17">
        <v>28670.85</v>
      </c>
      <c r="AL75" s="17">
        <v>16441.18</v>
      </c>
      <c r="AM75" s="17">
        <v>24377.33</v>
      </c>
      <c r="AN75" s="17">
        <v>12878.01</v>
      </c>
      <c r="AO75" s="20">
        <v>154369.53</v>
      </c>
      <c r="AP75" s="20">
        <v>44274.68</v>
      </c>
      <c r="AQ75" s="20">
        <v>36792.910000000003</v>
      </c>
      <c r="AR75" s="20">
        <v>10437.880000000001</v>
      </c>
      <c r="AS75" s="20">
        <v>19111.530000000002</v>
      </c>
      <c r="AT75" s="20">
        <v>49472.479999999996</v>
      </c>
      <c r="AU75" s="20">
        <v>40243.759999999995</v>
      </c>
      <c r="AV75" s="20">
        <v>57508.049999999988</v>
      </c>
      <c r="AW75" s="20">
        <v>161597.42000000001</v>
      </c>
      <c r="AX75" s="20">
        <v>93433.669999999984</v>
      </c>
      <c r="AY75" s="20">
        <v>139732.43</v>
      </c>
      <c r="AZ75" s="20">
        <v>74442.959999999992</v>
      </c>
      <c r="BA75" s="17">
        <f t="shared" si="8"/>
        <v>688310.8</v>
      </c>
      <c r="BB75" s="17">
        <f t="shared" si="9"/>
        <v>34415.540000000008</v>
      </c>
      <c r="BC75" s="17">
        <f t="shared" si="10"/>
        <v>158690.96000000002</v>
      </c>
      <c r="BD75" s="17">
        <f t="shared" si="11"/>
        <v>881417.29999999981</v>
      </c>
    </row>
    <row r="76" spans="1:56" x14ac:dyDescent="0.25">
      <c r="A76" t="str">
        <f t="shared" si="7"/>
        <v>TCN.MKRC</v>
      </c>
      <c r="B76" s="1" t="s">
        <v>33</v>
      </c>
      <c r="C76" s="1" t="s">
        <v>139</v>
      </c>
      <c r="D76" s="1" t="s">
        <v>139</v>
      </c>
      <c r="E76" s="17">
        <v>95905.589999999982</v>
      </c>
      <c r="F76" s="17">
        <v>44912.170000000006</v>
      </c>
      <c r="G76" s="17">
        <v>53446.149999999994</v>
      </c>
      <c r="H76" s="17">
        <v>47023.44999999999</v>
      </c>
      <c r="I76" s="17">
        <v>41615.080000000009</v>
      </c>
      <c r="J76" s="17">
        <v>65828.570000000022</v>
      </c>
      <c r="K76" s="17">
        <v>82778.22</v>
      </c>
      <c r="L76" s="17">
        <v>39922.299999999996</v>
      </c>
      <c r="M76" s="17">
        <v>0</v>
      </c>
      <c r="N76" s="17">
        <v>162874.10999999999</v>
      </c>
      <c r="O76" s="17">
        <v>202496.8</v>
      </c>
      <c r="P76" s="17">
        <v>137395.49000000002</v>
      </c>
      <c r="Q76" s="20">
        <v>4795.28</v>
      </c>
      <c r="R76" s="20">
        <v>2245.61</v>
      </c>
      <c r="S76" s="20">
        <v>2672.31</v>
      </c>
      <c r="T76" s="20">
        <v>2351.17</v>
      </c>
      <c r="U76" s="20">
        <v>2080.75</v>
      </c>
      <c r="V76" s="20">
        <v>3291.43</v>
      </c>
      <c r="W76" s="20">
        <v>4138.91</v>
      </c>
      <c r="X76" s="20">
        <v>1996.12</v>
      </c>
      <c r="Y76" s="20">
        <v>0</v>
      </c>
      <c r="Z76" s="20">
        <v>8143.71</v>
      </c>
      <c r="AA76" s="20">
        <v>10124.84</v>
      </c>
      <c r="AB76" s="20">
        <v>6869.77</v>
      </c>
      <c r="AC76" s="17">
        <v>23478.38</v>
      </c>
      <c r="AD76" s="17">
        <v>10890.21</v>
      </c>
      <c r="AE76" s="17">
        <v>12843.06</v>
      </c>
      <c r="AF76" s="17">
        <v>11190.16</v>
      </c>
      <c r="AG76" s="17">
        <v>9809.33</v>
      </c>
      <c r="AH76" s="17">
        <v>15363.49</v>
      </c>
      <c r="AI76" s="17">
        <v>19132.72</v>
      </c>
      <c r="AJ76" s="17">
        <v>9134.34</v>
      </c>
      <c r="AK76" s="17">
        <v>0</v>
      </c>
      <c r="AL76" s="17">
        <v>36519.589999999997</v>
      </c>
      <c r="AM76" s="17">
        <v>44932.12</v>
      </c>
      <c r="AN76" s="17">
        <v>30177.05</v>
      </c>
      <c r="AO76" s="20">
        <v>124179.24999999999</v>
      </c>
      <c r="AP76" s="20">
        <v>58047.990000000005</v>
      </c>
      <c r="AQ76" s="20">
        <v>68961.51999999999</v>
      </c>
      <c r="AR76" s="20">
        <v>60564.779999999984</v>
      </c>
      <c r="AS76" s="20">
        <v>53505.160000000011</v>
      </c>
      <c r="AT76" s="20">
        <v>84483.49000000002</v>
      </c>
      <c r="AU76" s="20">
        <v>106049.85</v>
      </c>
      <c r="AV76" s="20">
        <v>51052.759999999995</v>
      </c>
      <c r="AW76" s="20">
        <v>0</v>
      </c>
      <c r="AX76" s="20">
        <v>207537.40999999997</v>
      </c>
      <c r="AY76" s="20">
        <v>257553.75999999998</v>
      </c>
      <c r="AZ76" s="20">
        <v>174442.31</v>
      </c>
      <c r="BA76" s="17">
        <f t="shared" si="8"/>
        <v>974197.92999999993</v>
      </c>
      <c r="BB76" s="17">
        <f t="shared" si="9"/>
        <v>48709.899999999994</v>
      </c>
      <c r="BC76" s="17">
        <f t="shared" si="10"/>
        <v>223470.44999999998</v>
      </c>
      <c r="BD76" s="17">
        <f t="shared" si="11"/>
        <v>1246378.28</v>
      </c>
    </row>
    <row r="77" spans="1:56" x14ac:dyDescent="0.25">
      <c r="A77" t="str">
        <f t="shared" si="7"/>
        <v>MSCG.BCHIMP</v>
      </c>
      <c r="B77" s="1" t="s">
        <v>140</v>
      </c>
      <c r="C77" s="1" t="s">
        <v>141</v>
      </c>
      <c r="D77" s="1" t="s">
        <v>21</v>
      </c>
      <c r="E77" s="17">
        <v>-130.44</v>
      </c>
      <c r="F77" s="17">
        <v>-248.71999999999997</v>
      </c>
      <c r="G77" s="17">
        <v>-883.54</v>
      </c>
      <c r="H77" s="17">
        <v>0</v>
      </c>
      <c r="I77" s="17">
        <v>0</v>
      </c>
      <c r="J77" s="17">
        <v>0</v>
      </c>
      <c r="K77" s="17">
        <v>0</v>
      </c>
      <c r="L77" s="17">
        <v>0</v>
      </c>
      <c r="M77" s="17">
        <v>-62.099999999999994</v>
      </c>
      <c r="N77" s="17">
        <v>-336.45</v>
      </c>
      <c r="O77" s="17">
        <v>-363.26</v>
      </c>
      <c r="P77" s="17">
        <v>-855.92000000000007</v>
      </c>
      <c r="Q77" s="20">
        <v>-6.52</v>
      </c>
      <c r="R77" s="20">
        <v>-12.44</v>
      </c>
      <c r="S77" s="20">
        <v>-44.18</v>
      </c>
      <c r="T77" s="20">
        <v>0</v>
      </c>
      <c r="U77" s="20">
        <v>0</v>
      </c>
      <c r="V77" s="20">
        <v>0</v>
      </c>
      <c r="W77" s="20">
        <v>0</v>
      </c>
      <c r="X77" s="20">
        <v>0</v>
      </c>
      <c r="Y77" s="20">
        <v>-3.11</v>
      </c>
      <c r="Z77" s="20">
        <v>-16.82</v>
      </c>
      <c r="AA77" s="20">
        <v>-18.16</v>
      </c>
      <c r="AB77" s="20">
        <v>-42.8</v>
      </c>
      <c r="AC77" s="17">
        <v>-31.93</v>
      </c>
      <c r="AD77" s="17">
        <v>-60.31</v>
      </c>
      <c r="AE77" s="17">
        <v>-212.31</v>
      </c>
      <c r="AF77" s="17">
        <v>0</v>
      </c>
      <c r="AG77" s="17">
        <v>0</v>
      </c>
      <c r="AH77" s="17">
        <v>0</v>
      </c>
      <c r="AI77" s="17">
        <v>0</v>
      </c>
      <c r="AJ77" s="17">
        <v>0</v>
      </c>
      <c r="AK77" s="17">
        <v>-14.06</v>
      </c>
      <c r="AL77" s="17">
        <v>-75.44</v>
      </c>
      <c r="AM77" s="17">
        <v>-80.599999999999994</v>
      </c>
      <c r="AN77" s="17">
        <v>-187.99</v>
      </c>
      <c r="AO77" s="20">
        <v>-168.89000000000001</v>
      </c>
      <c r="AP77" s="20">
        <v>-321.46999999999997</v>
      </c>
      <c r="AQ77" s="20">
        <v>-1140.03</v>
      </c>
      <c r="AR77" s="20">
        <v>0</v>
      </c>
      <c r="AS77" s="20">
        <v>0</v>
      </c>
      <c r="AT77" s="20">
        <v>0</v>
      </c>
      <c r="AU77" s="20">
        <v>0</v>
      </c>
      <c r="AV77" s="20">
        <v>0</v>
      </c>
      <c r="AW77" s="20">
        <v>-79.27</v>
      </c>
      <c r="AX77" s="20">
        <v>-428.71</v>
      </c>
      <c r="AY77" s="20">
        <v>-462.02</v>
      </c>
      <c r="AZ77" s="20">
        <v>-1086.71</v>
      </c>
      <c r="BA77" s="17">
        <f t="shared" si="8"/>
        <v>-2880.43</v>
      </c>
      <c r="BB77" s="17">
        <f t="shared" si="9"/>
        <v>-144.02999999999997</v>
      </c>
      <c r="BC77" s="17">
        <f t="shared" si="10"/>
        <v>-662.64</v>
      </c>
      <c r="BD77" s="17">
        <f t="shared" si="11"/>
        <v>-3687.1</v>
      </c>
    </row>
    <row r="78" spans="1:56" x14ac:dyDescent="0.25">
      <c r="A78" t="str">
        <f t="shared" si="7"/>
        <v>MSCG.BCHEXP</v>
      </c>
      <c r="B78" s="1" t="s">
        <v>140</v>
      </c>
      <c r="C78" s="1" t="s">
        <v>143</v>
      </c>
      <c r="D78" s="1" t="s">
        <v>28</v>
      </c>
      <c r="E78" s="17">
        <v>0</v>
      </c>
      <c r="F78" s="17">
        <v>0</v>
      </c>
      <c r="G78" s="17">
        <v>0</v>
      </c>
      <c r="H78" s="17">
        <v>0</v>
      </c>
      <c r="I78" s="17">
        <v>0</v>
      </c>
      <c r="J78" s="17">
        <v>0</v>
      </c>
      <c r="K78" s="17">
        <v>0</v>
      </c>
      <c r="L78" s="17">
        <v>7.9999999999999988E-2</v>
      </c>
      <c r="M78" s="17">
        <v>0</v>
      </c>
      <c r="N78" s="17">
        <v>0</v>
      </c>
      <c r="O78" s="17">
        <v>0</v>
      </c>
      <c r="P78" s="17">
        <v>0</v>
      </c>
      <c r="Q78" s="20">
        <v>0</v>
      </c>
      <c r="R78" s="20">
        <v>0</v>
      </c>
      <c r="S78" s="20">
        <v>0</v>
      </c>
      <c r="T78" s="20">
        <v>0</v>
      </c>
      <c r="U78" s="20">
        <v>0</v>
      </c>
      <c r="V78" s="20">
        <v>0</v>
      </c>
      <c r="W78" s="20">
        <v>0</v>
      </c>
      <c r="X78" s="20">
        <v>0</v>
      </c>
      <c r="Y78" s="20">
        <v>0</v>
      </c>
      <c r="Z78" s="20">
        <v>0</v>
      </c>
      <c r="AA78" s="20">
        <v>0</v>
      </c>
      <c r="AB78" s="20">
        <v>0</v>
      </c>
      <c r="AC78" s="17">
        <v>0</v>
      </c>
      <c r="AD78" s="17">
        <v>0</v>
      </c>
      <c r="AE78" s="17">
        <v>0</v>
      </c>
      <c r="AF78" s="17">
        <v>0</v>
      </c>
      <c r="AG78" s="17">
        <v>0</v>
      </c>
      <c r="AH78" s="17">
        <v>0</v>
      </c>
      <c r="AI78" s="17">
        <v>0</v>
      </c>
      <c r="AJ78" s="17">
        <v>0.02</v>
      </c>
      <c r="AK78" s="17">
        <v>0</v>
      </c>
      <c r="AL78" s="17">
        <v>0</v>
      </c>
      <c r="AM78" s="17">
        <v>0</v>
      </c>
      <c r="AN78" s="17">
        <v>0</v>
      </c>
      <c r="AO78" s="20">
        <v>0</v>
      </c>
      <c r="AP78" s="20">
        <v>0</v>
      </c>
      <c r="AQ78" s="20">
        <v>0</v>
      </c>
      <c r="AR78" s="20">
        <v>0</v>
      </c>
      <c r="AS78" s="20">
        <v>0</v>
      </c>
      <c r="AT78" s="20">
        <v>0</v>
      </c>
      <c r="AU78" s="20">
        <v>0</v>
      </c>
      <c r="AV78" s="20">
        <v>9.9999999999999992E-2</v>
      </c>
      <c r="AW78" s="20">
        <v>0</v>
      </c>
      <c r="AX78" s="20">
        <v>0</v>
      </c>
      <c r="AY78" s="20">
        <v>0</v>
      </c>
      <c r="AZ78" s="20">
        <v>0</v>
      </c>
      <c r="BA78" s="17">
        <f t="shared" si="8"/>
        <v>7.9999999999999988E-2</v>
      </c>
      <c r="BB78" s="17">
        <f t="shared" si="9"/>
        <v>0</v>
      </c>
      <c r="BC78" s="17">
        <f t="shared" si="10"/>
        <v>0.02</v>
      </c>
      <c r="BD78" s="17">
        <f t="shared" si="11"/>
        <v>9.9999999999999992E-2</v>
      </c>
    </row>
    <row r="79" spans="1:56" x14ac:dyDescent="0.25">
      <c r="A79" t="str">
        <f t="shared" si="7"/>
        <v>GPWF.NEP1</v>
      </c>
      <c r="B79" s="1" t="s">
        <v>144</v>
      </c>
      <c r="C79" s="1" t="s">
        <v>145</v>
      </c>
      <c r="D79" s="1" t="s">
        <v>145</v>
      </c>
      <c r="E79" s="17">
        <v>15312.720000000003</v>
      </c>
      <c r="F79" s="17">
        <v>8031.1600000000071</v>
      </c>
      <c r="G79" s="17">
        <v>11932.180000000002</v>
      </c>
      <c r="H79" s="17">
        <v>10728.410000000005</v>
      </c>
      <c r="I79" s="17">
        <v>5066.1199999999981</v>
      </c>
      <c r="J79" s="17">
        <v>7524.56</v>
      </c>
      <c r="K79" s="17">
        <v>4102.9499999999989</v>
      </c>
      <c r="L79" s="17">
        <v>12303.109999999999</v>
      </c>
      <c r="M79" s="17">
        <v>30805.1</v>
      </c>
      <c r="N79" s="17">
        <v>32638.219999999998</v>
      </c>
      <c r="O79" s="17">
        <v>23941.329999999998</v>
      </c>
      <c r="P79" s="17">
        <v>12001.730000000003</v>
      </c>
      <c r="Q79" s="20">
        <v>765.64</v>
      </c>
      <c r="R79" s="20">
        <v>401.56</v>
      </c>
      <c r="S79" s="20">
        <v>596.61</v>
      </c>
      <c r="T79" s="20">
        <v>536.41999999999996</v>
      </c>
      <c r="U79" s="20">
        <v>253.31</v>
      </c>
      <c r="V79" s="20">
        <v>376.23</v>
      </c>
      <c r="W79" s="20">
        <v>205.15</v>
      </c>
      <c r="X79" s="20">
        <v>615.16</v>
      </c>
      <c r="Y79" s="20">
        <v>1540.26</v>
      </c>
      <c r="Z79" s="20">
        <v>1631.91</v>
      </c>
      <c r="AA79" s="20">
        <v>1197.07</v>
      </c>
      <c r="AB79" s="20">
        <v>600.09</v>
      </c>
      <c r="AC79" s="17">
        <v>3748.66</v>
      </c>
      <c r="AD79" s="17">
        <v>1947.38</v>
      </c>
      <c r="AE79" s="17">
        <v>2867.29</v>
      </c>
      <c r="AF79" s="17">
        <v>2553.04</v>
      </c>
      <c r="AG79" s="17">
        <v>1194.1600000000001</v>
      </c>
      <c r="AH79" s="17">
        <v>1756.13</v>
      </c>
      <c r="AI79" s="17">
        <v>948.32</v>
      </c>
      <c r="AJ79" s="17">
        <v>2814.99</v>
      </c>
      <c r="AK79" s="17">
        <v>6976.55</v>
      </c>
      <c r="AL79" s="17">
        <v>7318.13</v>
      </c>
      <c r="AM79" s="17">
        <v>5312.35</v>
      </c>
      <c r="AN79" s="17">
        <v>2636.02</v>
      </c>
      <c r="AO79" s="20">
        <v>19827.020000000004</v>
      </c>
      <c r="AP79" s="20">
        <v>10380.100000000006</v>
      </c>
      <c r="AQ79" s="20">
        <v>15396.080000000002</v>
      </c>
      <c r="AR79" s="20">
        <v>13817.870000000006</v>
      </c>
      <c r="AS79" s="20">
        <v>6513.5899999999983</v>
      </c>
      <c r="AT79" s="20">
        <v>9656.9200000000019</v>
      </c>
      <c r="AU79" s="20">
        <v>5256.4199999999983</v>
      </c>
      <c r="AV79" s="20">
        <v>15733.259999999998</v>
      </c>
      <c r="AW79" s="20">
        <v>39321.909999999996</v>
      </c>
      <c r="AX79" s="20">
        <v>41588.259999999995</v>
      </c>
      <c r="AY79" s="20">
        <v>30450.75</v>
      </c>
      <c r="AZ79" s="20">
        <v>15237.840000000004</v>
      </c>
      <c r="BA79" s="17">
        <f t="shared" si="8"/>
        <v>174387.59</v>
      </c>
      <c r="BB79" s="17">
        <f t="shared" si="9"/>
        <v>8719.41</v>
      </c>
      <c r="BC79" s="17">
        <f t="shared" si="10"/>
        <v>40073.019999999997</v>
      </c>
      <c r="BD79" s="17">
        <f t="shared" si="11"/>
        <v>223180.02</v>
      </c>
    </row>
    <row r="80" spans="1:56" x14ac:dyDescent="0.25">
      <c r="A80" t="str">
        <f t="shared" si="7"/>
        <v>APNC.NOVAGEN15M</v>
      </c>
      <c r="B80" s="1" t="s">
        <v>146</v>
      </c>
      <c r="C80" s="1" t="s">
        <v>147</v>
      </c>
      <c r="D80" s="1" t="s">
        <v>147</v>
      </c>
      <c r="E80" s="17">
        <v>-82874.559999999998</v>
      </c>
      <c r="F80" s="17">
        <v>-32984.649999999994</v>
      </c>
      <c r="G80" s="17">
        <v>-35175.83</v>
      </c>
      <c r="H80" s="17">
        <v>-16974.049999999996</v>
      </c>
      <c r="I80" s="17">
        <v>-13552.309999999998</v>
      </c>
      <c r="J80" s="17">
        <v>-21673.629999999997</v>
      </c>
      <c r="K80" s="17">
        <v>-26794.14</v>
      </c>
      <c r="L80" s="17">
        <v>46919.28</v>
      </c>
      <c r="M80" s="17">
        <v>104334.96999999997</v>
      </c>
      <c r="N80" s="17">
        <v>8607.239999999998</v>
      </c>
      <c r="O80" s="17">
        <v>25239.589999999993</v>
      </c>
      <c r="P80" s="17">
        <v>31138.80000000001</v>
      </c>
      <c r="Q80" s="20">
        <v>-4143.7299999999996</v>
      </c>
      <c r="R80" s="20">
        <v>-1649.23</v>
      </c>
      <c r="S80" s="20">
        <v>-1758.79</v>
      </c>
      <c r="T80" s="20">
        <v>-848.7</v>
      </c>
      <c r="U80" s="20">
        <v>-677.62</v>
      </c>
      <c r="V80" s="20">
        <v>-1083.68</v>
      </c>
      <c r="W80" s="20">
        <v>-1339.71</v>
      </c>
      <c r="X80" s="20">
        <v>2345.96</v>
      </c>
      <c r="Y80" s="20">
        <v>5216.75</v>
      </c>
      <c r="Z80" s="20">
        <v>430.36</v>
      </c>
      <c r="AA80" s="20">
        <v>1261.98</v>
      </c>
      <c r="AB80" s="20">
        <v>1556.94</v>
      </c>
      <c r="AC80" s="17">
        <v>-20288.29</v>
      </c>
      <c r="AD80" s="17">
        <v>-7998.05</v>
      </c>
      <c r="AE80" s="17">
        <v>-8452.7199999999993</v>
      </c>
      <c r="AF80" s="17">
        <v>-4039.31</v>
      </c>
      <c r="AG80" s="17">
        <v>-3194.49</v>
      </c>
      <c r="AH80" s="17">
        <v>-5058.33</v>
      </c>
      <c r="AI80" s="17">
        <v>-6192.99</v>
      </c>
      <c r="AJ80" s="17">
        <v>10735.28</v>
      </c>
      <c r="AK80" s="17">
        <v>23629.14</v>
      </c>
      <c r="AL80" s="17">
        <v>1929.91</v>
      </c>
      <c r="AM80" s="17">
        <v>5600.43</v>
      </c>
      <c r="AN80" s="17">
        <v>6839.21</v>
      </c>
      <c r="AO80" s="20">
        <v>-107306.57999999999</v>
      </c>
      <c r="AP80" s="20">
        <v>-42631.93</v>
      </c>
      <c r="AQ80" s="20">
        <v>-45387.340000000004</v>
      </c>
      <c r="AR80" s="20">
        <v>-21862.059999999998</v>
      </c>
      <c r="AS80" s="20">
        <v>-17424.419999999998</v>
      </c>
      <c r="AT80" s="20">
        <v>-27815.64</v>
      </c>
      <c r="AU80" s="20">
        <v>-34326.839999999997</v>
      </c>
      <c r="AV80" s="20">
        <v>60000.52</v>
      </c>
      <c r="AW80" s="20">
        <v>133180.85999999999</v>
      </c>
      <c r="AX80" s="20">
        <v>10967.509999999998</v>
      </c>
      <c r="AY80" s="20">
        <v>32101.999999999993</v>
      </c>
      <c r="AZ80" s="20">
        <v>39534.950000000012</v>
      </c>
      <c r="BA80" s="17">
        <f t="shared" si="8"/>
        <v>-13789.290000000015</v>
      </c>
      <c r="BB80" s="17">
        <f t="shared" si="9"/>
        <v>-689.4699999999998</v>
      </c>
      <c r="BC80" s="17">
        <f t="shared" si="10"/>
        <v>-6490.2099999999946</v>
      </c>
      <c r="BD80" s="17">
        <f t="shared" si="11"/>
        <v>-20968.969999999965</v>
      </c>
    </row>
    <row r="81" spans="1:56" x14ac:dyDescent="0.25">
      <c r="A81" t="str">
        <f t="shared" si="7"/>
        <v>NPC.NPC1</v>
      </c>
      <c r="B81" s="1" t="s">
        <v>148</v>
      </c>
      <c r="C81" s="1" t="s">
        <v>149</v>
      </c>
      <c r="D81" s="1" t="s">
        <v>149</v>
      </c>
      <c r="E81" s="17">
        <v>-9149.09</v>
      </c>
      <c r="F81" s="17">
        <v>-9.77</v>
      </c>
      <c r="G81" s="17">
        <v>-488.15</v>
      </c>
      <c r="H81" s="17">
        <v>-2427.71</v>
      </c>
      <c r="I81" s="17">
        <v>-47.83</v>
      </c>
      <c r="J81" s="17">
        <v>-53.33</v>
      </c>
      <c r="K81" s="17">
        <v>-2919.38</v>
      </c>
      <c r="L81" s="17">
        <v>-335.78999999999991</v>
      </c>
      <c r="M81" s="17">
        <v>-3632.0500000000015</v>
      </c>
      <c r="N81" s="17">
        <v>-3219.08</v>
      </c>
      <c r="O81" s="17">
        <v>-4537.78</v>
      </c>
      <c r="P81" s="17">
        <v>-1978.4100000000003</v>
      </c>
      <c r="Q81" s="20">
        <v>-457.45</v>
      </c>
      <c r="R81" s="20">
        <v>-0.49</v>
      </c>
      <c r="S81" s="20">
        <v>-24.41</v>
      </c>
      <c r="T81" s="20">
        <v>-121.39</v>
      </c>
      <c r="U81" s="20">
        <v>-2.39</v>
      </c>
      <c r="V81" s="20">
        <v>-2.67</v>
      </c>
      <c r="W81" s="20">
        <v>-145.97</v>
      </c>
      <c r="X81" s="20">
        <v>-16.79</v>
      </c>
      <c r="Y81" s="20">
        <v>-181.6</v>
      </c>
      <c r="Z81" s="20">
        <v>-160.94999999999999</v>
      </c>
      <c r="AA81" s="20">
        <v>-226.89</v>
      </c>
      <c r="AB81" s="20">
        <v>-98.92</v>
      </c>
      <c r="AC81" s="17">
        <v>-2239.7600000000002</v>
      </c>
      <c r="AD81" s="17">
        <v>-2.37</v>
      </c>
      <c r="AE81" s="17">
        <v>-117.3</v>
      </c>
      <c r="AF81" s="17">
        <v>-577.72</v>
      </c>
      <c r="AG81" s="17">
        <v>-11.27</v>
      </c>
      <c r="AH81" s="17">
        <v>-12.45</v>
      </c>
      <c r="AI81" s="17">
        <v>-674.76</v>
      </c>
      <c r="AJ81" s="17">
        <v>-76.83</v>
      </c>
      <c r="AK81" s="17">
        <v>-822.56</v>
      </c>
      <c r="AL81" s="17">
        <v>-721.78</v>
      </c>
      <c r="AM81" s="17">
        <v>-1006.89</v>
      </c>
      <c r="AN81" s="17">
        <v>-434.53</v>
      </c>
      <c r="AO81" s="20">
        <v>-11846.300000000001</v>
      </c>
      <c r="AP81" s="20">
        <v>-12.629999999999999</v>
      </c>
      <c r="AQ81" s="20">
        <v>-629.8599999999999</v>
      </c>
      <c r="AR81" s="20">
        <v>-3126.8199999999997</v>
      </c>
      <c r="AS81" s="20">
        <v>-61.489999999999995</v>
      </c>
      <c r="AT81" s="20">
        <v>-68.45</v>
      </c>
      <c r="AU81" s="20">
        <v>-3740.1099999999997</v>
      </c>
      <c r="AV81" s="20">
        <v>-429.40999999999991</v>
      </c>
      <c r="AW81" s="20">
        <v>-4636.2100000000009</v>
      </c>
      <c r="AX81" s="20">
        <v>-4101.8099999999995</v>
      </c>
      <c r="AY81" s="20">
        <v>-5771.56</v>
      </c>
      <c r="AZ81" s="20">
        <v>-2511.8600000000006</v>
      </c>
      <c r="BA81" s="17">
        <f t="shared" si="8"/>
        <v>-28798.37</v>
      </c>
      <c r="BB81" s="17">
        <f t="shared" si="9"/>
        <v>-1439.92</v>
      </c>
      <c r="BC81" s="17">
        <f t="shared" si="10"/>
        <v>-6698.22</v>
      </c>
      <c r="BD81" s="17">
        <f t="shared" si="11"/>
        <v>-36936.509999999995</v>
      </c>
    </row>
    <row r="82" spans="1:56" x14ac:dyDescent="0.25">
      <c r="A82" t="str">
        <f t="shared" si="7"/>
        <v>GPI.NPP1</v>
      </c>
      <c r="B82" s="1" t="s">
        <v>150</v>
      </c>
      <c r="C82" s="1" t="s">
        <v>151</v>
      </c>
      <c r="D82" s="1" t="s">
        <v>151</v>
      </c>
      <c r="E82" s="17">
        <v>-246089.32999999996</v>
      </c>
      <c r="F82" s="17">
        <v>-80104.460000000006</v>
      </c>
      <c r="G82" s="17">
        <v>-117704.19</v>
      </c>
      <c r="H82" s="17">
        <v>-55628.02</v>
      </c>
      <c r="I82" s="17">
        <v>-44595.58</v>
      </c>
      <c r="J82" s="17">
        <v>-118871.56999999998</v>
      </c>
      <c r="K82" s="17">
        <v>-191726.47</v>
      </c>
      <c r="L82" s="17">
        <v>-106584.56999999996</v>
      </c>
      <c r="M82" s="17">
        <v>-241234.22999999989</v>
      </c>
      <c r="N82" s="17">
        <v>-182437.13999999998</v>
      </c>
      <c r="O82" s="17">
        <v>-155842.03999999998</v>
      </c>
      <c r="P82" s="17">
        <v>-76787.389999999985</v>
      </c>
      <c r="Q82" s="20">
        <v>-12304.47</v>
      </c>
      <c r="R82" s="20">
        <v>-4005.22</v>
      </c>
      <c r="S82" s="20">
        <v>-5885.21</v>
      </c>
      <c r="T82" s="20">
        <v>-2781.4</v>
      </c>
      <c r="U82" s="20">
        <v>-2229.7800000000002</v>
      </c>
      <c r="V82" s="20">
        <v>-5943.58</v>
      </c>
      <c r="W82" s="20">
        <v>-9586.32</v>
      </c>
      <c r="X82" s="20">
        <v>-5329.23</v>
      </c>
      <c r="Y82" s="20">
        <v>-12061.71</v>
      </c>
      <c r="Z82" s="20">
        <v>-9121.86</v>
      </c>
      <c r="AA82" s="20">
        <v>-7792.1</v>
      </c>
      <c r="AB82" s="20">
        <v>-3839.37</v>
      </c>
      <c r="AC82" s="17">
        <v>-60244.43</v>
      </c>
      <c r="AD82" s="17">
        <v>-19423.560000000001</v>
      </c>
      <c r="AE82" s="17">
        <v>-28284.2</v>
      </c>
      <c r="AF82" s="17">
        <v>-13237.79</v>
      </c>
      <c r="AG82" s="17">
        <v>-10511.88</v>
      </c>
      <c r="AH82" s="17">
        <v>-27743.01</v>
      </c>
      <c r="AI82" s="17">
        <v>-44314.18</v>
      </c>
      <c r="AJ82" s="17">
        <v>-24386.880000000001</v>
      </c>
      <c r="AK82" s="17">
        <v>-54633.24</v>
      </c>
      <c r="AL82" s="17">
        <v>-40906.01</v>
      </c>
      <c r="AM82" s="17">
        <v>-34579.870000000003</v>
      </c>
      <c r="AN82" s="17">
        <v>-16865.310000000001</v>
      </c>
      <c r="AO82" s="20">
        <v>-318638.23</v>
      </c>
      <c r="AP82" s="20">
        <v>-103533.24</v>
      </c>
      <c r="AQ82" s="20">
        <v>-151873.60000000001</v>
      </c>
      <c r="AR82" s="20">
        <v>-71647.209999999992</v>
      </c>
      <c r="AS82" s="20">
        <v>-57337.24</v>
      </c>
      <c r="AT82" s="20">
        <v>-152558.15999999997</v>
      </c>
      <c r="AU82" s="20">
        <v>-245626.97</v>
      </c>
      <c r="AV82" s="20">
        <v>-136300.67999999996</v>
      </c>
      <c r="AW82" s="20">
        <v>-307929.17999999988</v>
      </c>
      <c r="AX82" s="20">
        <v>-232465.01</v>
      </c>
      <c r="AY82" s="20">
        <v>-198214.00999999998</v>
      </c>
      <c r="AZ82" s="20">
        <v>-97492.069999999978</v>
      </c>
      <c r="BA82" s="17">
        <f t="shared" si="8"/>
        <v>-1617604.9899999995</v>
      </c>
      <c r="BB82" s="17">
        <f t="shared" si="9"/>
        <v>-80880.25</v>
      </c>
      <c r="BC82" s="17">
        <f t="shared" si="10"/>
        <v>-375130.36000000004</v>
      </c>
      <c r="BD82" s="17">
        <f t="shared" si="11"/>
        <v>-2073615.5999999999</v>
      </c>
    </row>
    <row r="83" spans="1:56" x14ac:dyDescent="0.25">
      <c r="A83" t="str">
        <f t="shared" si="7"/>
        <v>NXI.NX01</v>
      </c>
      <c r="B83" s="1" t="s">
        <v>154</v>
      </c>
      <c r="C83" s="1" t="s">
        <v>155</v>
      </c>
      <c r="D83" s="1" t="s">
        <v>155</v>
      </c>
      <c r="E83" s="17">
        <v>-143617.60000000001</v>
      </c>
      <c r="F83" s="17">
        <v>-66066.91</v>
      </c>
      <c r="G83" s="17">
        <v>-80845.409999999989</v>
      </c>
      <c r="H83" s="17">
        <v>-51642.93</v>
      </c>
      <c r="I83" s="17">
        <v>-29463.78</v>
      </c>
      <c r="J83" s="17">
        <v>-47189.63</v>
      </c>
      <c r="K83" s="17">
        <v>-65913.009999999995</v>
      </c>
      <c r="L83" s="17">
        <v>-25691.17</v>
      </c>
      <c r="M83" s="17">
        <v>-50880.079999999994</v>
      </c>
      <c r="N83" s="17">
        <v>-35580.909999999996</v>
      </c>
      <c r="O83" s="17">
        <v>-62642.430000000008</v>
      </c>
      <c r="P83" s="17">
        <v>-43180.76999999999</v>
      </c>
      <c r="Q83" s="20">
        <v>-7180.88</v>
      </c>
      <c r="R83" s="20">
        <v>-3303.35</v>
      </c>
      <c r="S83" s="20">
        <v>-4042.27</v>
      </c>
      <c r="T83" s="20">
        <v>-2582.15</v>
      </c>
      <c r="U83" s="20">
        <v>-1473.19</v>
      </c>
      <c r="V83" s="20">
        <v>-2359.48</v>
      </c>
      <c r="W83" s="20">
        <v>-3295.65</v>
      </c>
      <c r="X83" s="20">
        <v>-1284.56</v>
      </c>
      <c r="Y83" s="20">
        <v>-2544</v>
      </c>
      <c r="Z83" s="20">
        <v>-1779.05</v>
      </c>
      <c r="AA83" s="20">
        <v>-3132.12</v>
      </c>
      <c r="AB83" s="20">
        <v>-2159.04</v>
      </c>
      <c r="AC83" s="17">
        <v>-35158.620000000003</v>
      </c>
      <c r="AD83" s="17">
        <v>-16019.77</v>
      </c>
      <c r="AE83" s="17">
        <v>-19427.07</v>
      </c>
      <c r="AF83" s="17">
        <v>-12289.45</v>
      </c>
      <c r="AG83" s="17">
        <v>-6945.07</v>
      </c>
      <c r="AH83" s="17">
        <v>-11013.42</v>
      </c>
      <c r="AI83" s="17">
        <v>-15234.63</v>
      </c>
      <c r="AJ83" s="17">
        <v>-5878.22</v>
      </c>
      <c r="AK83" s="17">
        <v>-11523.01</v>
      </c>
      <c r="AL83" s="17">
        <v>-7977.94</v>
      </c>
      <c r="AM83" s="17">
        <v>-13899.76</v>
      </c>
      <c r="AN83" s="17">
        <v>-9484.07</v>
      </c>
      <c r="AO83" s="20">
        <v>-185957.1</v>
      </c>
      <c r="AP83" s="20">
        <v>-85390.030000000013</v>
      </c>
      <c r="AQ83" s="20">
        <v>-104314.75</v>
      </c>
      <c r="AR83" s="20">
        <v>-66514.53</v>
      </c>
      <c r="AS83" s="20">
        <v>-37882.039999999994</v>
      </c>
      <c r="AT83" s="20">
        <v>-60562.53</v>
      </c>
      <c r="AU83" s="20">
        <v>-84443.29</v>
      </c>
      <c r="AV83" s="20">
        <v>-32853.949999999997</v>
      </c>
      <c r="AW83" s="20">
        <v>-64947.09</v>
      </c>
      <c r="AX83" s="20">
        <v>-45337.9</v>
      </c>
      <c r="AY83" s="20">
        <v>-79674.31</v>
      </c>
      <c r="AZ83" s="20">
        <v>-54823.87999999999</v>
      </c>
      <c r="BA83" s="17">
        <f t="shared" si="8"/>
        <v>-702714.63000000012</v>
      </c>
      <c r="BB83" s="17">
        <f t="shared" si="9"/>
        <v>-35135.740000000005</v>
      </c>
      <c r="BC83" s="17">
        <f t="shared" si="10"/>
        <v>-164851.03</v>
      </c>
      <c r="BD83" s="17">
        <f t="shared" si="11"/>
        <v>-902701.4</v>
      </c>
    </row>
    <row r="84" spans="1:56" x14ac:dyDescent="0.25">
      <c r="A84" t="str">
        <f t="shared" si="7"/>
        <v>NXI.NX02</v>
      </c>
      <c r="B84" s="1" t="s">
        <v>154</v>
      </c>
      <c r="C84" s="1" t="s">
        <v>156</v>
      </c>
      <c r="D84" s="1" t="s">
        <v>156</v>
      </c>
      <c r="E84" s="17">
        <v>19406.84</v>
      </c>
      <c r="F84" s="17">
        <v>21094.859999999997</v>
      </c>
      <c r="G84" s="17">
        <v>23424.130000000008</v>
      </c>
      <c r="H84" s="17">
        <v>3995.8699999999994</v>
      </c>
      <c r="I84" s="17">
        <v>12288.039999999999</v>
      </c>
      <c r="J84" s="17">
        <v>23615.030000000006</v>
      </c>
      <c r="K84" s="17">
        <v>48461.899999999994</v>
      </c>
      <c r="L84" s="17">
        <v>9869.9599999999991</v>
      </c>
      <c r="M84" s="17">
        <v>88645.259999999966</v>
      </c>
      <c r="N84" s="17">
        <v>66102.67</v>
      </c>
      <c r="O84" s="17">
        <v>76998.939999999988</v>
      </c>
      <c r="P84" s="17">
        <v>54151.19000000001</v>
      </c>
      <c r="Q84" s="20">
        <v>970.34</v>
      </c>
      <c r="R84" s="20">
        <v>1054.74</v>
      </c>
      <c r="S84" s="20">
        <v>1171.21</v>
      </c>
      <c r="T84" s="20">
        <v>199.79</v>
      </c>
      <c r="U84" s="20">
        <v>614.4</v>
      </c>
      <c r="V84" s="20">
        <v>1180.75</v>
      </c>
      <c r="W84" s="20">
        <v>2423.1</v>
      </c>
      <c r="X84" s="20">
        <v>493.5</v>
      </c>
      <c r="Y84" s="20">
        <v>4432.26</v>
      </c>
      <c r="Z84" s="20">
        <v>3305.13</v>
      </c>
      <c r="AA84" s="20">
        <v>3849.95</v>
      </c>
      <c r="AB84" s="20">
        <v>2707.56</v>
      </c>
      <c r="AC84" s="17">
        <v>4750.93</v>
      </c>
      <c r="AD84" s="17">
        <v>5115.04</v>
      </c>
      <c r="AE84" s="17">
        <v>5628.79</v>
      </c>
      <c r="AF84" s="17">
        <v>950.9</v>
      </c>
      <c r="AG84" s="17">
        <v>2896.48</v>
      </c>
      <c r="AH84" s="17">
        <v>5511.43</v>
      </c>
      <c r="AI84" s="17">
        <v>11201.11</v>
      </c>
      <c r="AJ84" s="17">
        <v>2258.2800000000002</v>
      </c>
      <c r="AK84" s="17">
        <v>20075.830000000002</v>
      </c>
      <c r="AL84" s="17">
        <v>14821.52</v>
      </c>
      <c r="AM84" s="17">
        <v>17085.330000000002</v>
      </c>
      <c r="AN84" s="17">
        <v>11893.57</v>
      </c>
      <c r="AO84" s="20">
        <v>25128.11</v>
      </c>
      <c r="AP84" s="20">
        <v>27264.639999999999</v>
      </c>
      <c r="AQ84" s="20">
        <v>30224.130000000008</v>
      </c>
      <c r="AR84" s="20">
        <v>5146.5599999999995</v>
      </c>
      <c r="AS84" s="20">
        <v>15798.919999999998</v>
      </c>
      <c r="AT84" s="20">
        <v>30307.210000000006</v>
      </c>
      <c r="AU84" s="20">
        <v>62086.109999999993</v>
      </c>
      <c r="AV84" s="20">
        <v>12621.74</v>
      </c>
      <c r="AW84" s="20">
        <v>113153.34999999996</v>
      </c>
      <c r="AX84" s="20">
        <v>84229.32</v>
      </c>
      <c r="AY84" s="20">
        <v>97934.219999999987</v>
      </c>
      <c r="AZ84" s="20">
        <v>68752.320000000007</v>
      </c>
      <c r="BA84" s="17">
        <f t="shared" si="8"/>
        <v>448054.68999999994</v>
      </c>
      <c r="BB84" s="17">
        <f t="shared" si="9"/>
        <v>22402.730000000003</v>
      </c>
      <c r="BC84" s="17">
        <f t="shared" si="10"/>
        <v>102189.21000000002</v>
      </c>
      <c r="BD84" s="17">
        <f t="shared" si="11"/>
        <v>572646.62999999989</v>
      </c>
    </row>
    <row r="85" spans="1:56" x14ac:dyDescent="0.25">
      <c r="A85" t="str">
        <f t="shared" si="7"/>
        <v>CUPC.OMRH</v>
      </c>
      <c r="B85" s="1" t="s">
        <v>157</v>
      </c>
      <c r="C85" s="1" t="s">
        <v>158</v>
      </c>
      <c r="D85" s="1" t="s">
        <v>158</v>
      </c>
      <c r="E85" s="17">
        <v>-1241.9499999999998</v>
      </c>
      <c r="F85" s="17">
        <v>-411.72999999999996</v>
      </c>
      <c r="G85" s="17">
        <v>-748.92000000000007</v>
      </c>
      <c r="H85" s="17">
        <v>-942.03000000000065</v>
      </c>
      <c r="I85" s="17">
        <v>-2764.380000000001</v>
      </c>
      <c r="J85" s="17">
        <v>-4865.8800000000028</v>
      </c>
      <c r="K85" s="17">
        <v>-6855.7299999999959</v>
      </c>
      <c r="L85" s="17">
        <v>5948.5200000000013</v>
      </c>
      <c r="M85" s="17">
        <v>8415.7500000000018</v>
      </c>
      <c r="N85" s="17">
        <v>1853.6700000000019</v>
      </c>
      <c r="O85" s="17">
        <v>1989.3500000000013</v>
      </c>
      <c r="P85" s="17">
        <v>782.78</v>
      </c>
      <c r="Q85" s="20">
        <v>-62.1</v>
      </c>
      <c r="R85" s="20">
        <v>-20.59</v>
      </c>
      <c r="S85" s="20">
        <v>-37.450000000000003</v>
      </c>
      <c r="T85" s="20">
        <v>-47.1</v>
      </c>
      <c r="U85" s="20">
        <v>-138.22</v>
      </c>
      <c r="V85" s="20">
        <v>-243.29</v>
      </c>
      <c r="W85" s="20">
        <v>-342.79</v>
      </c>
      <c r="X85" s="20">
        <v>297.43</v>
      </c>
      <c r="Y85" s="20">
        <v>420.79</v>
      </c>
      <c r="Z85" s="20">
        <v>92.68</v>
      </c>
      <c r="AA85" s="20">
        <v>99.47</v>
      </c>
      <c r="AB85" s="20">
        <v>39.14</v>
      </c>
      <c r="AC85" s="17">
        <v>-304.04000000000002</v>
      </c>
      <c r="AD85" s="17">
        <v>-99.84</v>
      </c>
      <c r="AE85" s="17">
        <v>-179.96</v>
      </c>
      <c r="AF85" s="17">
        <v>-224.17</v>
      </c>
      <c r="AG85" s="17">
        <v>-651.61</v>
      </c>
      <c r="AH85" s="17">
        <v>-1135.6300000000001</v>
      </c>
      <c r="AI85" s="17">
        <v>-1584.58</v>
      </c>
      <c r="AJ85" s="17">
        <v>1361.04</v>
      </c>
      <c r="AK85" s="17">
        <v>1905.95</v>
      </c>
      <c r="AL85" s="17">
        <v>415.63</v>
      </c>
      <c r="AM85" s="17">
        <v>441.42</v>
      </c>
      <c r="AN85" s="17">
        <v>171.93</v>
      </c>
      <c r="AO85" s="20">
        <v>-1608.0899999999997</v>
      </c>
      <c r="AP85" s="20">
        <v>-532.16</v>
      </c>
      <c r="AQ85" s="20">
        <v>-966.33000000000015</v>
      </c>
      <c r="AR85" s="20">
        <v>-1213.3000000000006</v>
      </c>
      <c r="AS85" s="20">
        <v>-3554.2100000000009</v>
      </c>
      <c r="AT85" s="20">
        <v>-6244.8000000000029</v>
      </c>
      <c r="AU85" s="20">
        <v>-8783.0999999999949</v>
      </c>
      <c r="AV85" s="20">
        <v>7606.9900000000016</v>
      </c>
      <c r="AW85" s="20">
        <v>10742.490000000003</v>
      </c>
      <c r="AX85" s="20">
        <v>2361.9800000000018</v>
      </c>
      <c r="AY85" s="20">
        <v>2530.2400000000011</v>
      </c>
      <c r="AZ85" s="20">
        <v>993.84999999999991</v>
      </c>
      <c r="BA85" s="17">
        <f t="shared" si="8"/>
        <v>1159.4500000000028</v>
      </c>
      <c r="BB85" s="17">
        <f t="shared" si="9"/>
        <v>57.970000000000127</v>
      </c>
      <c r="BC85" s="17">
        <f t="shared" si="10"/>
        <v>116.1400000000001</v>
      </c>
      <c r="BD85" s="17">
        <f t="shared" si="11"/>
        <v>1333.5600000000099</v>
      </c>
    </row>
    <row r="86" spans="1:56" x14ac:dyDescent="0.25">
      <c r="A86" t="str">
        <f t="shared" si="7"/>
        <v>CUPC.PH1</v>
      </c>
      <c r="B86" s="1" t="s">
        <v>157</v>
      </c>
      <c r="C86" s="1" t="s">
        <v>161</v>
      </c>
      <c r="D86" s="1" t="s">
        <v>161</v>
      </c>
      <c r="E86" s="17">
        <v>-62646.719999999994</v>
      </c>
      <c r="F86" s="17">
        <v>-13093.95</v>
      </c>
      <c r="G86" s="17">
        <v>-21933.16</v>
      </c>
      <c r="H86" s="17">
        <v>-15723.52</v>
      </c>
      <c r="I86" s="17">
        <v>-11914.969999999998</v>
      </c>
      <c r="J86" s="17">
        <v>-22101.26</v>
      </c>
      <c r="K86" s="17">
        <v>-18350.62</v>
      </c>
      <c r="L86" s="17">
        <v>-8253.9100000000035</v>
      </c>
      <c r="M86" s="17">
        <v>-20339.68</v>
      </c>
      <c r="N86" s="17">
        <v>-35700.33</v>
      </c>
      <c r="O86" s="17">
        <v>-44166.590000000004</v>
      </c>
      <c r="P86" s="17">
        <v>-20010.699999999997</v>
      </c>
      <c r="Q86" s="20">
        <v>-3132.34</v>
      </c>
      <c r="R86" s="20">
        <v>-654.70000000000005</v>
      </c>
      <c r="S86" s="20">
        <v>-1096.6600000000001</v>
      </c>
      <c r="T86" s="20">
        <v>-786.18</v>
      </c>
      <c r="U86" s="20">
        <v>-595.75</v>
      </c>
      <c r="V86" s="20">
        <v>-1105.06</v>
      </c>
      <c r="W86" s="20">
        <v>-917.53</v>
      </c>
      <c r="X86" s="20">
        <v>-412.7</v>
      </c>
      <c r="Y86" s="20">
        <v>-1016.98</v>
      </c>
      <c r="Z86" s="20">
        <v>-1785.02</v>
      </c>
      <c r="AA86" s="20">
        <v>-2208.33</v>
      </c>
      <c r="AB86" s="20">
        <v>-1000.54</v>
      </c>
      <c r="AC86" s="17">
        <v>-15336.37</v>
      </c>
      <c r="AD86" s="17">
        <v>-3174.99</v>
      </c>
      <c r="AE86" s="17">
        <v>-5270.52</v>
      </c>
      <c r="AF86" s="17">
        <v>-3741.72</v>
      </c>
      <c r="AG86" s="17">
        <v>-2808.54</v>
      </c>
      <c r="AH86" s="17">
        <v>-5158.13</v>
      </c>
      <c r="AI86" s="17">
        <v>-4241.42</v>
      </c>
      <c r="AJ86" s="17">
        <v>-1888.52</v>
      </c>
      <c r="AK86" s="17">
        <v>-4606.41</v>
      </c>
      <c r="AL86" s="17">
        <v>-8004.72</v>
      </c>
      <c r="AM86" s="17">
        <v>-9800.15</v>
      </c>
      <c r="AN86" s="17">
        <v>-4395.08</v>
      </c>
      <c r="AO86" s="20">
        <v>-81115.429999999993</v>
      </c>
      <c r="AP86" s="20">
        <v>-16923.64</v>
      </c>
      <c r="AQ86" s="20">
        <v>-28300.34</v>
      </c>
      <c r="AR86" s="20">
        <v>-20251.420000000002</v>
      </c>
      <c r="AS86" s="20">
        <v>-15319.259999999998</v>
      </c>
      <c r="AT86" s="20">
        <v>-28364.45</v>
      </c>
      <c r="AU86" s="20">
        <v>-23509.57</v>
      </c>
      <c r="AV86" s="20">
        <v>-10555.130000000005</v>
      </c>
      <c r="AW86" s="20">
        <v>-25963.07</v>
      </c>
      <c r="AX86" s="20">
        <v>-45490.07</v>
      </c>
      <c r="AY86" s="20">
        <v>-56175.070000000007</v>
      </c>
      <c r="AZ86" s="20">
        <v>-25406.32</v>
      </c>
      <c r="BA86" s="17">
        <f t="shared" si="8"/>
        <v>-294235.41000000003</v>
      </c>
      <c r="BB86" s="17">
        <f t="shared" si="9"/>
        <v>-14711.79</v>
      </c>
      <c r="BC86" s="17">
        <f t="shared" si="10"/>
        <v>-68426.569999999992</v>
      </c>
      <c r="BD86" s="17">
        <f t="shared" si="11"/>
        <v>-377373.77</v>
      </c>
    </row>
    <row r="87" spans="1:56" x14ac:dyDescent="0.25">
      <c r="A87" t="str">
        <f t="shared" si="7"/>
        <v>CHD.PKNE</v>
      </c>
      <c r="B87" s="1" t="s">
        <v>240</v>
      </c>
      <c r="C87" s="1" t="s">
        <v>162</v>
      </c>
      <c r="D87" s="1" t="s">
        <v>162</v>
      </c>
      <c r="E87" s="17">
        <v>2737.02</v>
      </c>
      <c r="F87" s="17">
        <v>2869.0899999999992</v>
      </c>
      <c r="G87" s="17">
        <v>1632.45</v>
      </c>
      <c r="H87" s="17">
        <v>1262.81</v>
      </c>
      <c r="I87" s="17">
        <v>1744.48</v>
      </c>
      <c r="J87" s="17">
        <v>2105.6200000000003</v>
      </c>
      <c r="K87" s="17">
        <v>967.67000000000007</v>
      </c>
      <c r="L87" s="17">
        <v>3564.0600000000013</v>
      </c>
      <c r="M87" s="17">
        <v>4070.01</v>
      </c>
      <c r="N87" s="17">
        <v>4155.62</v>
      </c>
      <c r="O87" s="17">
        <v>6264.17</v>
      </c>
      <c r="P87" s="17">
        <v>5098.7299999999996</v>
      </c>
      <c r="Q87" s="20">
        <v>136.85</v>
      </c>
      <c r="R87" s="20">
        <v>143.44999999999999</v>
      </c>
      <c r="S87" s="20">
        <v>81.62</v>
      </c>
      <c r="T87" s="20">
        <v>63.14</v>
      </c>
      <c r="U87" s="20">
        <v>87.22</v>
      </c>
      <c r="V87" s="20">
        <v>105.28</v>
      </c>
      <c r="W87" s="20">
        <v>48.38</v>
      </c>
      <c r="X87" s="20">
        <v>178.2</v>
      </c>
      <c r="Y87" s="20">
        <v>203.5</v>
      </c>
      <c r="Z87" s="20">
        <v>207.78</v>
      </c>
      <c r="AA87" s="20">
        <v>313.20999999999998</v>
      </c>
      <c r="AB87" s="20">
        <v>254.94</v>
      </c>
      <c r="AC87" s="17">
        <v>670.04</v>
      </c>
      <c r="AD87" s="17">
        <v>695.69</v>
      </c>
      <c r="AE87" s="17">
        <v>392.28</v>
      </c>
      <c r="AF87" s="17">
        <v>300.51</v>
      </c>
      <c r="AG87" s="17">
        <v>411.2</v>
      </c>
      <c r="AH87" s="17">
        <v>491.42</v>
      </c>
      <c r="AI87" s="17">
        <v>223.66</v>
      </c>
      <c r="AJ87" s="17">
        <v>815.47</v>
      </c>
      <c r="AK87" s="17">
        <v>921.75</v>
      </c>
      <c r="AL87" s="17">
        <v>931.77</v>
      </c>
      <c r="AM87" s="17">
        <v>1389.96</v>
      </c>
      <c r="AN87" s="17">
        <v>1119.8699999999999</v>
      </c>
      <c r="AO87" s="20">
        <v>3543.91</v>
      </c>
      <c r="AP87" s="20">
        <v>3708.2299999999991</v>
      </c>
      <c r="AQ87" s="20">
        <v>2106.3500000000004</v>
      </c>
      <c r="AR87" s="20">
        <v>1626.46</v>
      </c>
      <c r="AS87" s="20">
        <v>2242.9</v>
      </c>
      <c r="AT87" s="20">
        <v>2702.3200000000006</v>
      </c>
      <c r="AU87" s="20">
        <v>1239.71</v>
      </c>
      <c r="AV87" s="20">
        <v>4557.7300000000014</v>
      </c>
      <c r="AW87" s="20">
        <v>5195.26</v>
      </c>
      <c r="AX87" s="20">
        <v>5295.17</v>
      </c>
      <c r="AY87" s="20">
        <v>7967.34</v>
      </c>
      <c r="AZ87" s="20">
        <v>6473.5399999999991</v>
      </c>
      <c r="BA87" s="17">
        <f t="shared" si="8"/>
        <v>36471.729999999996</v>
      </c>
      <c r="BB87" s="17">
        <f t="shared" si="9"/>
        <v>1823.57</v>
      </c>
      <c r="BC87" s="17">
        <f t="shared" si="10"/>
        <v>8363.619999999999</v>
      </c>
      <c r="BD87" s="17">
        <f t="shared" si="11"/>
        <v>46658.920000000006</v>
      </c>
    </row>
    <row r="88" spans="1:56" x14ac:dyDescent="0.25">
      <c r="A88" t="str">
        <f t="shared" si="7"/>
        <v>TAU.POC</v>
      </c>
      <c r="B88" s="1" t="s">
        <v>31</v>
      </c>
      <c r="C88" s="1" t="s">
        <v>163</v>
      </c>
      <c r="D88" s="1" t="s">
        <v>163</v>
      </c>
      <c r="E88" s="17">
        <v>8842.42</v>
      </c>
      <c r="F88" s="17">
        <v>3303.83</v>
      </c>
      <c r="G88" s="17">
        <v>5060.5099999999993</v>
      </c>
      <c r="H88" s="17">
        <v>4059.4700000000003</v>
      </c>
      <c r="I88" s="17">
        <v>2355.13</v>
      </c>
      <c r="J88" s="17">
        <v>3235.53</v>
      </c>
      <c r="K88" s="17">
        <v>12134.45</v>
      </c>
      <c r="L88" s="17">
        <v>2280.79</v>
      </c>
      <c r="M88" s="17">
        <v>0</v>
      </c>
      <c r="N88" s="17">
        <v>0</v>
      </c>
      <c r="O88" s="17">
        <v>6885.51</v>
      </c>
      <c r="P88" s="17">
        <v>10315.98</v>
      </c>
      <c r="Q88" s="20">
        <v>442.12</v>
      </c>
      <c r="R88" s="20">
        <v>165.19</v>
      </c>
      <c r="S88" s="20">
        <v>253.03</v>
      </c>
      <c r="T88" s="20">
        <v>202.97</v>
      </c>
      <c r="U88" s="20">
        <v>117.76</v>
      </c>
      <c r="V88" s="20">
        <v>161.78</v>
      </c>
      <c r="W88" s="20">
        <v>606.72</v>
      </c>
      <c r="X88" s="20">
        <v>114.04</v>
      </c>
      <c r="Y88" s="20">
        <v>0</v>
      </c>
      <c r="Z88" s="20">
        <v>0</v>
      </c>
      <c r="AA88" s="20">
        <v>344.28</v>
      </c>
      <c r="AB88" s="20">
        <v>515.79999999999995</v>
      </c>
      <c r="AC88" s="17">
        <v>2164.69</v>
      </c>
      <c r="AD88" s="17">
        <v>801.11</v>
      </c>
      <c r="AE88" s="17">
        <v>1216.04</v>
      </c>
      <c r="AF88" s="17">
        <v>966.03</v>
      </c>
      <c r="AG88" s="17">
        <v>555.14</v>
      </c>
      <c r="AH88" s="17">
        <v>755.13</v>
      </c>
      <c r="AI88" s="17">
        <v>2804.66</v>
      </c>
      <c r="AJ88" s="17">
        <v>521.85</v>
      </c>
      <c r="AK88" s="17">
        <v>0</v>
      </c>
      <c r="AL88" s="17">
        <v>0</v>
      </c>
      <c r="AM88" s="17">
        <v>1527.83</v>
      </c>
      <c r="AN88" s="17">
        <v>2265.7600000000002</v>
      </c>
      <c r="AO88" s="20">
        <v>11449.230000000001</v>
      </c>
      <c r="AP88" s="20">
        <v>4270.13</v>
      </c>
      <c r="AQ88" s="20">
        <v>6529.579999999999</v>
      </c>
      <c r="AR88" s="20">
        <v>5228.47</v>
      </c>
      <c r="AS88" s="20">
        <v>3028.03</v>
      </c>
      <c r="AT88" s="20">
        <v>4152.4400000000005</v>
      </c>
      <c r="AU88" s="20">
        <v>15545.83</v>
      </c>
      <c r="AV88" s="20">
        <v>2916.68</v>
      </c>
      <c r="AW88" s="20">
        <v>0</v>
      </c>
      <c r="AX88" s="20">
        <v>0</v>
      </c>
      <c r="AY88" s="20">
        <v>8757.619999999999</v>
      </c>
      <c r="AZ88" s="20">
        <v>13097.539999999999</v>
      </c>
      <c r="BA88" s="17">
        <f t="shared" si="8"/>
        <v>58473.619999999995</v>
      </c>
      <c r="BB88" s="17">
        <f t="shared" si="9"/>
        <v>2923.6900000000005</v>
      </c>
      <c r="BC88" s="17">
        <f t="shared" si="10"/>
        <v>13578.24</v>
      </c>
      <c r="BD88" s="17">
        <f t="shared" si="11"/>
        <v>74975.549999999988</v>
      </c>
    </row>
    <row r="89" spans="1:56" x14ac:dyDescent="0.25">
      <c r="A89" t="str">
        <f t="shared" si="7"/>
        <v>ACRL.PR1</v>
      </c>
      <c r="B89" s="1" t="s">
        <v>164</v>
      </c>
      <c r="C89" s="1" t="s">
        <v>165</v>
      </c>
      <c r="D89" s="1" t="s">
        <v>165</v>
      </c>
      <c r="E89" s="17">
        <v>-621.96000000000208</v>
      </c>
      <c r="F89" s="17">
        <v>-121.28000000000054</v>
      </c>
      <c r="G89" s="17">
        <v>-2.9200000000000097</v>
      </c>
      <c r="H89" s="17">
        <v>17.080000000000013</v>
      </c>
      <c r="I89" s="17">
        <v>84.289999999999964</v>
      </c>
      <c r="J89" s="17">
        <v>0</v>
      </c>
      <c r="K89" s="17">
        <v>3.2300000000000013</v>
      </c>
      <c r="L89" s="17">
        <v>208.37</v>
      </c>
      <c r="M89" s="17">
        <v>244.09999999999997</v>
      </c>
      <c r="N89" s="17">
        <v>23.710000000000008</v>
      </c>
      <c r="O89" s="17">
        <v>63.119999999999983</v>
      </c>
      <c r="P89" s="17">
        <v>0.15000000000000002</v>
      </c>
      <c r="Q89" s="20">
        <v>-31.1</v>
      </c>
      <c r="R89" s="20">
        <v>-6.06</v>
      </c>
      <c r="S89" s="20">
        <v>-0.15</v>
      </c>
      <c r="T89" s="20">
        <v>0.85</v>
      </c>
      <c r="U89" s="20">
        <v>4.21</v>
      </c>
      <c r="V89" s="20">
        <v>0</v>
      </c>
      <c r="W89" s="20">
        <v>0.16</v>
      </c>
      <c r="X89" s="20">
        <v>10.42</v>
      </c>
      <c r="Y89" s="20">
        <v>12.21</v>
      </c>
      <c r="Z89" s="20">
        <v>1.19</v>
      </c>
      <c r="AA89" s="20">
        <v>3.16</v>
      </c>
      <c r="AB89" s="20">
        <v>0.01</v>
      </c>
      <c r="AC89" s="17">
        <v>-152.26</v>
      </c>
      <c r="AD89" s="17">
        <v>-29.41</v>
      </c>
      <c r="AE89" s="17">
        <v>-0.7</v>
      </c>
      <c r="AF89" s="17">
        <v>4.0599999999999996</v>
      </c>
      <c r="AG89" s="17">
        <v>19.87</v>
      </c>
      <c r="AH89" s="17">
        <v>0</v>
      </c>
      <c r="AI89" s="17">
        <v>0.75</v>
      </c>
      <c r="AJ89" s="17">
        <v>47.68</v>
      </c>
      <c r="AK89" s="17">
        <v>55.28</v>
      </c>
      <c r="AL89" s="17">
        <v>5.32</v>
      </c>
      <c r="AM89" s="17">
        <v>14.01</v>
      </c>
      <c r="AN89" s="17">
        <v>0.03</v>
      </c>
      <c r="AO89" s="20">
        <v>-805.3200000000021</v>
      </c>
      <c r="AP89" s="20">
        <v>-156.75000000000054</v>
      </c>
      <c r="AQ89" s="20">
        <v>-3.7700000000000093</v>
      </c>
      <c r="AR89" s="20">
        <v>21.990000000000013</v>
      </c>
      <c r="AS89" s="20">
        <v>108.36999999999996</v>
      </c>
      <c r="AT89" s="20">
        <v>0</v>
      </c>
      <c r="AU89" s="20">
        <v>4.1400000000000015</v>
      </c>
      <c r="AV89" s="20">
        <v>266.46999999999997</v>
      </c>
      <c r="AW89" s="20">
        <v>311.58999999999992</v>
      </c>
      <c r="AX89" s="20">
        <v>30.22000000000001</v>
      </c>
      <c r="AY89" s="20">
        <v>80.289999999999992</v>
      </c>
      <c r="AZ89" s="20">
        <v>0.19000000000000003</v>
      </c>
      <c r="BA89" s="17">
        <f t="shared" si="8"/>
        <v>-102.1100000000026</v>
      </c>
      <c r="BB89" s="17">
        <f t="shared" si="9"/>
        <v>-5.1000000000000014</v>
      </c>
      <c r="BC89" s="17">
        <f t="shared" si="10"/>
        <v>-35.369999999999962</v>
      </c>
      <c r="BD89" s="17">
        <f t="shared" si="11"/>
        <v>-142.58000000000271</v>
      </c>
    </row>
    <row r="90" spans="1:56" x14ac:dyDescent="0.25">
      <c r="A90" t="str">
        <f t="shared" si="7"/>
        <v>PWX.BCHEXP</v>
      </c>
      <c r="B90" s="1" t="s">
        <v>101</v>
      </c>
      <c r="C90" s="1" t="s">
        <v>166</v>
      </c>
      <c r="D90" s="1" t="s">
        <v>28</v>
      </c>
      <c r="E90" s="17">
        <v>-697.93000000000006</v>
      </c>
      <c r="F90" s="17">
        <v>-660.1400000000001</v>
      </c>
      <c r="G90" s="17">
        <v>-728.6</v>
      </c>
      <c r="H90" s="17">
        <v>0</v>
      </c>
      <c r="I90" s="17">
        <v>0</v>
      </c>
      <c r="J90" s="17">
        <v>0</v>
      </c>
      <c r="K90" s="17">
        <v>0</v>
      </c>
      <c r="L90" s="17">
        <v>17.150000000000006</v>
      </c>
      <c r="M90" s="17">
        <v>412.48</v>
      </c>
      <c r="N90" s="17">
        <v>-46.519999999999754</v>
      </c>
      <c r="O90" s="17">
        <v>0</v>
      </c>
      <c r="P90" s="17">
        <v>-16.559999999999945</v>
      </c>
      <c r="Q90" s="20">
        <v>-34.9</v>
      </c>
      <c r="R90" s="20">
        <v>-33.01</v>
      </c>
      <c r="S90" s="20">
        <v>-36.43</v>
      </c>
      <c r="T90" s="20">
        <v>0</v>
      </c>
      <c r="U90" s="20">
        <v>0</v>
      </c>
      <c r="V90" s="20">
        <v>0</v>
      </c>
      <c r="W90" s="20">
        <v>0</v>
      </c>
      <c r="X90" s="20">
        <v>0.86</v>
      </c>
      <c r="Y90" s="20">
        <v>20.62</v>
      </c>
      <c r="Z90" s="20">
        <v>-2.33</v>
      </c>
      <c r="AA90" s="20">
        <v>0</v>
      </c>
      <c r="AB90" s="20">
        <v>-0.83</v>
      </c>
      <c r="AC90" s="17">
        <v>-170.86</v>
      </c>
      <c r="AD90" s="17">
        <v>-160.07</v>
      </c>
      <c r="AE90" s="17">
        <v>-175.08</v>
      </c>
      <c r="AF90" s="17">
        <v>0</v>
      </c>
      <c r="AG90" s="17">
        <v>0</v>
      </c>
      <c r="AH90" s="17">
        <v>0</v>
      </c>
      <c r="AI90" s="17">
        <v>0</v>
      </c>
      <c r="AJ90" s="17">
        <v>3.92</v>
      </c>
      <c r="AK90" s="17">
        <v>93.42</v>
      </c>
      <c r="AL90" s="17">
        <v>-10.43</v>
      </c>
      <c r="AM90" s="17">
        <v>0</v>
      </c>
      <c r="AN90" s="17">
        <v>-3.64</v>
      </c>
      <c r="AO90" s="20">
        <v>-903.69</v>
      </c>
      <c r="AP90" s="20">
        <v>-853.22</v>
      </c>
      <c r="AQ90" s="20">
        <v>-940.11</v>
      </c>
      <c r="AR90" s="20">
        <v>0</v>
      </c>
      <c r="AS90" s="20">
        <v>0</v>
      </c>
      <c r="AT90" s="20">
        <v>0</v>
      </c>
      <c r="AU90" s="20">
        <v>0</v>
      </c>
      <c r="AV90" s="20">
        <v>21.930000000000007</v>
      </c>
      <c r="AW90" s="20">
        <v>526.52</v>
      </c>
      <c r="AX90" s="20">
        <v>-59.279999999999752</v>
      </c>
      <c r="AY90" s="20">
        <v>0</v>
      </c>
      <c r="AZ90" s="20">
        <v>-21.029999999999944</v>
      </c>
      <c r="BA90" s="17">
        <f t="shared" si="8"/>
        <v>-1720.1199999999997</v>
      </c>
      <c r="BB90" s="17">
        <f t="shared" si="9"/>
        <v>-86.02</v>
      </c>
      <c r="BC90" s="17">
        <f t="shared" si="10"/>
        <v>-422.73999999999995</v>
      </c>
      <c r="BD90" s="17">
        <f t="shared" si="11"/>
        <v>-2228.8799999999997</v>
      </c>
    </row>
    <row r="91" spans="1:56" x14ac:dyDescent="0.25">
      <c r="A91" t="str">
        <f t="shared" si="7"/>
        <v>PWX.SPCEXP</v>
      </c>
      <c r="B91" s="1" t="s">
        <v>101</v>
      </c>
      <c r="C91" s="1" t="s">
        <v>231</v>
      </c>
      <c r="D91" s="1" t="s">
        <v>74</v>
      </c>
      <c r="E91" s="17">
        <v>0</v>
      </c>
      <c r="F91" s="17">
        <v>0</v>
      </c>
      <c r="G91" s="17">
        <v>0</v>
      </c>
      <c r="H91" s="17">
        <v>0</v>
      </c>
      <c r="I91" s="17">
        <v>0</v>
      </c>
      <c r="J91" s="17">
        <v>0</v>
      </c>
      <c r="K91" s="17">
        <v>-4.269999999999996</v>
      </c>
      <c r="L91" s="17">
        <v>0</v>
      </c>
      <c r="M91" s="17">
        <v>0</v>
      </c>
      <c r="N91" s="17">
        <v>0</v>
      </c>
      <c r="O91" s="17">
        <v>0</v>
      </c>
      <c r="P91" s="17">
        <v>0</v>
      </c>
      <c r="Q91" s="20">
        <v>0</v>
      </c>
      <c r="R91" s="20">
        <v>0</v>
      </c>
      <c r="S91" s="20">
        <v>0</v>
      </c>
      <c r="T91" s="20">
        <v>0</v>
      </c>
      <c r="U91" s="20">
        <v>0</v>
      </c>
      <c r="V91" s="20">
        <v>0</v>
      </c>
      <c r="W91" s="20">
        <v>-0.21</v>
      </c>
      <c r="X91" s="20">
        <v>0</v>
      </c>
      <c r="Y91" s="20">
        <v>0</v>
      </c>
      <c r="Z91" s="20">
        <v>0</v>
      </c>
      <c r="AA91" s="20">
        <v>0</v>
      </c>
      <c r="AB91" s="20">
        <v>0</v>
      </c>
      <c r="AC91" s="17">
        <v>0</v>
      </c>
      <c r="AD91" s="17">
        <v>0</v>
      </c>
      <c r="AE91" s="17">
        <v>0</v>
      </c>
      <c r="AF91" s="17">
        <v>0</v>
      </c>
      <c r="AG91" s="17">
        <v>0</v>
      </c>
      <c r="AH91" s="17">
        <v>0</v>
      </c>
      <c r="AI91" s="17">
        <v>-0.99</v>
      </c>
      <c r="AJ91" s="17">
        <v>0</v>
      </c>
      <c r="AK91" s="17">
        <v>0</v>
      </c>
      <c r="AL91" s="17">
        <v>0</v>
      </c>
      <c r="AM91" s="17">
        <v>0</v>
      </c>
      <c r="AN91" s="17">
        <v>0</v>
      </c>
      <c r="AO91" s="20">
        <v>0</v>
      </c>
      <c r="AP91" s="20">
        <v>0</v>
      </c>
      <c r="AQ91" s="20">
        <v>0</v>
      </c>
      <c r="AR91" s="20">
        <v>0</v>
      </c>
      <c r="AS91" s="20">
        <v>0</v>
      </c>
      <c r="AT91" s="20">
        <v>0</v>
      </c>
      <c r="AU91" s="20">
        <v>-5.4699999999999962</v>
      </c>
      <c r="AV91" s="20">
        <v>0</v>
      </c>
      <c r="AW91" s="20">
        <v>0</v>
      </c>
      <c r="AX91" s="20">
        <v>0</v>
      </c>
      <c r="AY91" s="20">
        <v>0</v>
      </c>
      <c r="AZ91" s="20">
        <v>0</v>
      </c>
      <c r="BA91" s="17">
        <f t="shared" si="8"/>
        <v>-4.269999999999996</v>
      </c>
      <c r="BB91" s="17">
        <f t="shared" si="9"/>
        <v>-0.21</v>
      </c>
      <c r="BC91" s="17">
        <f t="shared" si="10"/>
        <v>-0.99</v>
      </c>
      <c r="BD91" s="17">
        <f t="shared" si="11"/>
        <v>-5.4699999999999962</v>
      </c>
    </row>
    <row r="92" spans="1:56" x14ac:dyDescent="0.25">
      <c r="A92" t="str">
        <f t="shared" si="7"/>
        <v>PWX.BCHIMP</v>
      </c>
      <c r="B92" s="1" t="s">
        <v>101</v>
      </c>
      <c r="C92" s="1" t="s">
        <v>167</v>
      </c>
      <c r="D92" s="1" t="s">
        <v>21</v>
      </c>
      <c r="E92" s="17">
        <v>-274689.30000000005</v>
      </c>
      <c r="F92" s="17">
        <v>-138869.85</v>
      </c>
      <c r="G92" s="17">
        <v>-191375.31000000003</v>
      </c>
      <c r="H92" s="17">
        <v>-174245.55</v>
      </c>
      <c r="I92" s="17">
        <v>-119210.16</v>
      </c>
      <c r="J92" s="17">
        <v>-151069.89000000001</v>
      </c>
      <c r="K92" s="17">
        <v>-268281.44</v>
      </c>
      <c r="L92" s="17">
        <v>-41121.119999999988</v>
      </c>
      <c r="M92" s="17">
        <v>-49584.850000000006</v>
      </c>
      <c r="N92" s="17">
        <v>-130450.92000000001</v>
      </c>
      <c r="O92" s="17">
        <v>-194320.31</v>
      </c>
      <c r="P92" s="17">
        <v>-118066.84</v>
      </c>
      <c r="Q92" s="20">
        <v>-13734.47</v>
      </c>
      <c r="R92" s="20">
        <v>-6943.49</v>
      </c>
      <c r="S92" s="20">
        <v>-9568.77</v>
      </c>
      <c r="T92" s="20">
        <v>-8712.2800000000007</v>
      </c>
      <c r="U92" s="20">
        <v>-5960.51</v>
      </c>
      <c r="V92" s="20">
        <v>-7553.49</v>
      </c>
      <c r="W92" s="20">
        <v>-13414.07</v>
      </c>
      <c r="X92" s="20">
        <v>-2056.06</v>
      </c>
      <c r="Y92" s="20">
        <v>-2479.2399999999998</v>
      </c>
      <c r="Z92" s="20">
        <v>-6522.55</v>
      </c>
      <c r="AA92" s="20">
        <v>-9716.02</v>
      </c>
      <c r="AB92" s="20">
        <v>-5903.34</v>
      </c>
      <c r="AC92" s="17">
        <v>-67245.91</v>
      </c>
      <c r="AD92" s="17">
        <v>-33672.870000000003</v>
      </c>
      <c r="AE92" s="17">
        <v>-45987.29</v>
      </c>
      <c r="AF92" s="17">
        <v>-41465.17</v>
      </c>
      <c r="AG92" s="17">
        <v>-28099.7</v>
      </c>
      <c r="AH92" s="17">
        <v>-35257.660000000003</v>
      </c>
      <c r="AI92" s="17">
        <v>-62008.51</v>
      </c>
      <c r="AJ92" s="17">
        <v>-9408.64</v>
      </c>
      <c r="AK92" s="17">
        <v>-11229.67</v>
      </c>
      <c r="AL92" s="17">
        <v>-29249.67</v>
      </c>
      <c r="AM92" s="17">
        <v>-43117.83</v>
      </c>
      <c r="AN92" s="17">
        <v>-25931.78</v>
      </c>
      <c r="AO92" s="20">
        <v>-355669.68000000005</v>
      </c>
      <c r="AP92" s="20">
        <v>-179486.21</v>
      </c>
      <c r="AQ92" s="20">
        <v>-246931.37000000002</v>
      </c>
      <c r="AR92" s="20">
        <v>-224423</v>
      </c>
      <c r="AS92" s="20">
        <v>-153270.37</v>
      </c>
      <c r="AT92" s="20">
        <v>-193881.04</v>
      </c>
      <c r="AU92" s="20">
        <v>-343704.02</v>
      </c>
      <c r="AV92" s="20">
        <v>-52585.819999999985</v>
      </c>
      <c r="AW92" s="20">
        <v>-63293.760000000002</v>
      </c>
      <c r="AX92" s="20">
        <v>-166223.14000000001</v>
      </c>
      <c r="AY92" s="20">
        <v>-247154.15999999997</v>
      </c>
      <c r="AZ92" s="20">
        <v>-149901.96</v>
      </c>
      <c r="BA92" s="17">
        <f t="shared" si="8"/>
        <v>-1851285.54</v>
      </c>
      <c r="BB92" s="17">
        <f t="shared" si="9"/>
        <v>-92564.290000000008</v>
      </c>
      <c r="BC92" s="17">
        <f t="shared" si="10"/>
        <v>-432674.69999999995</v>
      </c>
      <c r="BD92" s="17">
        <f t="shared" si="11"/>
        <v>-2376524.5300000003</v>
      </c>
    </row>
    <row r="93" spans="1:56" x14ac:dyDescent="0.25">
      <c r="A93" t="str">
        <f t="shared" si="7"/>
        <v>PWX.SPCIMP</v>
      </c>
      <c r="B93" s="1" t="s">
        <v>101</v>
      </c>
      <c r="C93" s="1" t="s">
        <v>232</v>
      </c>
      <c r="D93" s="1" t="s">
        <v>73</v>
      </c>
      <c r="E93" s="17">
        <v>-84.699999999999918</v>
      </c>
      <c r="F93" s="17">
        <v>-272.52999999999997</v>
      </c>
      <c r="G93" s="17">
        <v>-7.8100000000000014</v>
      </c>
      <c r="H93" s="17">
        <v>-2046.5000000000045</v>
      </c>
      <c r="I93" s="17">
        <v>-1631.88</v>
      </c>
      <c r="J93" s="17">
        <v>-233.40999999999929</v>
      </c>
      <c r="K93" s="17">
        <v>-195.75000000000017</v>
      </c>
      <c r="L93" s="17">
        <v>4205.699999999998</v>
      </c>
      <c r="M93" s="17">
        <v>19005.189999999999</v>
      </c>
      <c r="N93" s="17">
        <v>0</v>
      </c>
      <c r="O93" s="17">
        <v>2.4499999999999984</v>
      </c>
      <c r="P93" s="17">
        <v>6.8800000000000008</v>
      </c>
      <c r="Q93" s="20">
        <v>-4.24</v>
      </c>
      <c r="R93" s="20">
        <v>-13.63</v>
      </c>
      <c r="S93" s="20">
        <v>-0.39</v>
      </c>
      <c r="T93" s="20">
        <v>-102.33</v>
      </c>
      <c r="U93" s="20">
        <v>-81.59</v>
      </c>
      <c r="V93" s="20">
        <v>-11.67</v>
      </c>
      <c r="W93" s="20">
        <v>-9.7899999999999991</v>
      </c>
      <c r="X93" s="20">
        <v>210.29</v>
      </c>
      <c r="Y93" s="20">
        <v>950.26</v>
      </c>
      <c r="Z93" s="20">
        <v>0</v>
      </c>
      <c r="AA93" s="20">
        <v>0.12</v>
      </c>
      <c r="AB93" s="20">
        <v>0.34</v>
      </c>
      <c r="AC93" s="17">
        <v>-20.74</v>
      </c>
      <c r="AD93" s="17">
        <v>-66.08</v>
      </c>
      <c r="AE93" s="17">
        <v>-1.88</v>
      </c>
      <c r="AF93" s="17">
        <v>-487.01</v>
      </c>
      <c r="AG93" s="17">
        <v>-384.66</v>
      </c>
      <c r="AH93" s="17">
        <v>-54.47</v>
      </c>
      <c r="AI93" s="17">
        <v>-45.24</v>
      </c>
      <c r="AJ93" s="17">
        <v>962.28</v>
      </c>
      <c r="AK93" s="17">
        <v>4304.18</v>
      </c>
      <c r="AL93" s="17">
        <v>0</v>
      </c>
      <c r="AM93" s="17">
        <v>0.54</v>
      </c>
      <c r="AN93" s="17">
        <v>1.51</v>
      </c>
      <c r="AO93" s="20">
        <v>-109.67999999999991</v>
      </c>
      <c r="AP93" s="20">
        <v>-352.23999999999995</v>
      </c>
      <c r="AQ93" s="20">
        <v>-10.080000000000002</v>
      </c>
      <c r="AR93" s="20">
        <v>-2635.8400000000047</v>
      </c>
      <c r="AS93" s="20">
        <v>-2098.13</v>
      </c>
      <c r="AT93" s="20">
        <v>-299.54999999999927</v>
      </c>
      <c r="AU93" s="20">
        <v>-250.78000000000017</v>
      </c>
      <c r="AV93" s="20">
        <v>5378.2699999999977</v>
      </c>
      <c r="AW93" s="20">
        <v>24259.629999999997</v>
      </c>
      <c r="AX93" s="20">
        <v>0</v>
      </c>
      <c r="AY93" s="20">
        <v>3.1099999999999985</v>
      </c>
      <c r="AZ93" s="20">
        <v>8.73</v>
      </c>
      <c r="BA93" s="17">
        <f t="shared" si="8"/>
        <v>18747.639999999996</v>
      </c>
      <c r="BB93" s="17">
        <f t="shared" si="9"/>
        <v>937.37</v>
      </c>
      <c r="BC93" s="17">
        <f t="shared" si="10"/>
        <v>4208.43</v>
      </c>
      <c r="BD93" s="17">
        <f t="shared" si="11"/>
        <v>23893.439999999991</v>
      </c>
    </row>
    <row r="94" spans="1:56" x14ac:dyDescent="0.25">
      <c r="A94" t="str">
        <f t="shared" si="7"/>
        <v>CUPC.RB2</v>
      </c>
      <c r="B94" s="1" t="s">
        <v>157</v>
      </c>
      <c r="C94" s="1" t="s">
        <v>234</v>
      </c>
      <c r="D94" s="1" t="s">
        <v>234</v>
      </c>
      <c r="E94" s="17">
        <v>-52570.23</v>
      </c>
      <c r="F94" s="17">
        <v>-6901.14</v>
      </c>
      <c r="G94" s="17">
        <v>-10431.42</v>
      </c>
      <c r="H94" s="17">
        <v>-8612.94</v>
      </c>
      <c r="I94" s="17">
        <v>-1122.9800000000002</v>
      </c>
      <c r="J94" s="17">
        <v>-4194.8100000000004</v>
      </c>
      <c r="K94" s="17">
        <v>-13114.710000000001</v>
      </c>
      <c r="L94" s="17">
        <v>-10726.56</v>
      </c>
      <c r="M94" s="17">
        <v>-18112.230000000003</v>
      </c>
      <c r="N94" s="17">
        <v>-7951.0700000000006</v>
      </c>
      <c r="O94" s="17">
        <v>0</v>
      </c>
      <c r="P94" s="17">
        <v>0</v>
      </c>
      <c r="Q94" s="20">
        <v>-2628.51</v>
      </c>
      <c r="R94" s="20">
        <v>-345.06</v>
      </c>
      <c r="S94" s="20">
        <v>-521.57000000000005</v>
      </c>
      <c r="T94" s="20">
        <v>-430.65</v>
      </c>
      <c r="U94" s="20">
        <v>-56.15</v>
      </c>
      <c r="V94" s="20">
        <v>-209.74</v>
      </c>
      <c r="W94" s="20">
        <v>-655.74</v>
      </c>
      <c r="X94" s="20">
        <v>-536.33000000000004</v>
      </c>
      <c r="Y94" s="20">
        <v>-905.61</v>
      </c>
      <c r="Z94" s="20">
        <v>-397.55</v>
      </c>
      <c r="AA94" s="20">
        <v>0</v>
      </c>
      <c r="AB94" s="20">
        <v>0</v>
      </c>
      <c r="AC94" s="17">
        <v>-12869.57</v>
      </c>
      <c r="AD94" s="17">
        <v>-1673.37</v>
      </c>
      <c r="AE94" s="17">
        <v>-2506.66</v>
      </c>
      <c r="AF94" s="17">
        <v>-2049.62</v>
      </c>
      <c r="AG94" s="17">
        <v>-264.7</v>
      </c>
      <c r="AH94" s="17">
        <v>-979.01</v>
      </c>
      <c r="AI94" s="17">
        <v>-3031.23</v>
      </c>
      <c r="AJ94" s="17">
        <v>-2454.27</v>
      </c>
      <c r="AK94" s="17">
        <v>-4101.95</v>
      </c>
      <c r="AL94" s="17">
        <v>-1782.79</v>
      </c>
      <c r="AM94" s="17">
        <v>0</v>
      </c>
      <c r="AN94" s="17">
        <v>0</v>
      </c>
      <c r="AO94" s="20">
        <v>-68068.31</v>
      </c>
      <c r="AP94" s="20">
        <v>-8919.57</v>
      </c>
      <c r="AQ94" s="20">
        <v>-13459.65</v>
      </c>
      <c r="AR94" s="20">
        <v>-11093.21</v>
      </c>
      <c r="AS94" s="20">
        <v>-1443.8300000000004</v>
      </c>
      <c r="AT94" s="20">
        <v>-5383.56</v>
      </c>
      <c r="AU94" s="20">
        <v>-16801.68</v>
      </c>
      <c r="AV94" s="20">
        <v>-13717.16</v>
      </c>
      <c r="AW94" s="20">
        <v>-23119.790000000005</v>
      </c>
      <c r="AX94" s="20">
        <v>-10131.41</v>
      </c>
      <c r="AY94" s="20">
        <v>0</v>
      </c>
      <c r="AZ94" s="20">
        <v>0</v>
      </c>
      <c r="BA94" s="17">
        <f t="shared" si="8"/>
        <v>-133738.09000000003</v>
      </c>
      <c r="BB94" s="17">
        <f t="shared" si="9"/>
        <v>-6686.91</v>
      </c>
      <c r="BC94" s="17">
        <f t="shared" si="10"/>
        <v>-31713.17</v>
      </c>
      <c r="BD94" s="17">
        <f t="shared" si="11"/>
        <v>-172138.17</v>
      </c>
    </row>
    <row r="95" spans="1:56" x14ac:dyDescent="0.25">
      <c r="A95" t="str">
        <f t="shared" si="7"/>
        <v>CUPC.RB5</v>
      </c>
      <c r="B95" s="1" t="s">
        <v>157</v>
      </c>
      <c r="C95" s="1" t="s">
        <v>168</v>
      </c>
      <c r="D95" s="1" t="s">
        <v>168</v>
      </c>
      <c r="E95" s="17">
        <v>-223745.19999999998</v>
      </c>
      <c r="F95" s="17">
        <v>-67934.98</v>
      </c>
      <c r="G95" s="17">
        <v>-67392.330000000016</v>
      </c>
      <c r="H95" s="17">
        <v>-63978.25</v>
      </c>
      <c r="I95" s="17">
        <v>-30497.370000000003</v>
      </c>
      <c r="J95" s="17">
        <v>-95438.03</v>
      </c>
      <c r="K95" s="17">
        <v>-137118.31</v>
      </c>
      <c r="L95" s="17">
        <v>-85758.87</v>
      </c>
      <c r="M95" s="17">
        <v>-169433.03999999998</v>
      </c>
      <c r="N95" s="17">
        <v>-169796.47000000003</v>
      </c>
      <c r="O95" s="17">
        <v>-140237.61000000002</v>
      </c>
      <c r="P95" s="17">
        <v>-108489.37</v>
      </c>
      <c r="Q95" s="20">
        <v>-11187.26</v>
      </c>
      <c r="R95" s="20">
        <v>-3396.75</v>
      </c>
      <c r="S95" s="20">
        <v>-3369.62</v>
      </c>
      <c r="T95" s="20">
        <v>-3198.91</v>
      </c>
      <c r="U95" s="20">
        <v>-1524.87</v>
      </c>
      <c r="V95" s="20">
        <v>-4771.8999999999996</v>
      </c>
      <c r="W95" s="20">
        <v>-6855.92</v>
      </c>
      <c r="X95" s="20">
        <v>-4287.9399999999996</v>
      </c>
      <c r="Y95" s="20">
        <v>-8471.65</v>
      </c>
      <c r="Z95" s="20">
        <v>-8489.82</v>
      </c>
      <c r="AA95" s="20">
        <v>-7011.88</v>
      </c>
      <c r="AB95" s="20">
        <v>-5424.47</v>
      </c>
      <c r="AC95" s="17">
        <v>-54774.43</v>
      </c>
      <c r="AD95" s="17">
        <v>-16472.73</v>
      </c>
      <c r="AE95" s="17">
        <v>-16194.31</v>
      </c>
      <c r="AF95" s="17">
        <v>-15224.89</v>
      </c>
      <c r="AG95" s="17">
        <v>-7188.71</v>
      </c>
      <c r="AH95" s="17">
        <v>-22273.94</v>
      </c>
      <c r="AI95" s="17">
        <v>-31692.47</v>
      </c>
      <c r="AJ95" s="17">
        <v>-19621.89</v>
      </c>
      <c r="AK95" s="17">
        <v>-38372.15</v>
      </c>
      <c r="AL95" s="17">
        <v>-38071.72</v>
      </c>
      <c r="AM95" s="17">
        <v>-31117.39</v>
      </c>
      <c r="AN95" s="17">
        <v>-23828.22</v>
      </c>
      <c r="AO95" s="20">
        <v>-289706.89</v>
      </c>
      <c r="AP95" s="20">
        <v>-87804.459999999992</v>
      </c>
      <c r="AQ95" s="20">
        <v>-86956.260000000009</v>
      </c>
      <c r="AR95" s="20">
        <v>-82402.05</v>
      </c>
      <c r="AS95" s="20">
        <v>-39210.950000000004</v>
      </c>
      <c r="AT95" s="20">
        <v>-122483.87</v>
      </c>
      <c r="AU95" s="20">
        <v>-175666.7</v>
      </c>
      <c r="AV95" s="20">
        <v>-109668.7</v>
      </c>
      <c r="AW95" s="20">
        <v>-216276.83999999997</v>
      </c>
      <c r="AX95" s="20">
        <v>-216358.01000000004</v>
      </c>
      <c r="AY95" s="20">
        <v>-178366.88</v>
      </c>
      <c r="AZ95" s="20">
        <v>-137742.06</v>
      </c>
      <c r="BA95" s="17">
        <f t="shared" si="8"/>
        <v>-1359819.83</v>
      </c>
      <c r="BB95" s="17">
        <f t="shared" si="9"/>
        <v>-67990.989999999991</v>
      </c>
      <c r="BC95" s="17">
        <f t="shared" si="10"/>
        <v>-314832.84999999998</v>
      </c>
      <c r="BD95" s="17">
        <f t="shared" si="11"/>
        <v>-1742643.67</v>
      </c>
    </row>
    <row r="96" spans="1:56" x14ac:dyDescent="0.25">
      <c r="A96" t="str">
        <f t="shared" si="7"/>
        <v>REMC.BCHIMP</v>
      </c>
      <c r="B96" s="1" t="s">
        <v>169</v>
      </c>
      <c r="C96" s="1" t="s">
        <v>170</v>
      </c>
      <c r="D96" s="1" t="s">
        <v>21</v>
      </c>
      <c r="E96" s="17">
        <v>0</v>
      </c>
      <c r="F96" s="17">
        <v>-900.56000000000006</v>
      </c>
      <c r="G96" s="17">
        <v>-1964.9</v>
      </c>
      <c r="H96" s="17">
        <v>0</v>
      </c>
      <c r="I96" s="17">
        <v>0</v>
      </c>
      <c r="J96" s="17">
        <v>0</v>
      </c>
      <c r="K96" s="17">
        <v>-47.03</v>
      </c>
      <c r="L96" s="17">
        <v>-14.2</v>
      </c>
      <c r="M96" s="17">
        <v>0</v>
      </c>
      <c r="N96" s="17">
        <v>-122.75</v>
      </c>
      <c r="O96" s="17">
        <v>-3.4899999999999993</v>
      </c>
      <c r="P96" s="17">
        <v>-12.650000000000002</v>
      </c>
      <c r="Q96" s="20">
        <v>0</v>
      </c>
      <c r="R96" s="20">
        <v>-45.03</v>
      </c>
      <c r="S96" s="20">
        <v>-98.25</v>
      </c>
      <c r="T96" s="20">
        <v>0</v>
      </c>
      <c r="U96" s="20">
        <v>0</v>
      </c>
      <c r="V96" s="20">
        <v>0</v>
      </c>
      <c r="W96" s="20">
        <v>-2.35</v>
      </c>
      <c r="X96" s="20">
        <v>-0.71</v>
      </c>
      <c r="Y96" s="20">
        <v>0</v>
      </c>
      <c r="Z96" s="20">
        <v>-6.14</v>
      </c>
      <c r="AA96" s="20">
        <v>-0.17</v>
      </c>
      <c r="AB96" s="20">
        <v>-0.63</v>
      </c>
      <c r="AC96" s="17">
        <v>0</v>
      </c>
      <c r="AD96" s="17">
        <v>-218.37</v>
      </c>
      <c r="AE96" s="17">
        <v>-472.16</v>
      </c>
      <c r="AF96" s="17">
        <v>0</v>
      </c>
      <c r="AG96" s="17">
        <v>0</v>
      </c>
      <c r="AH96" s="17">
        <v>0</v>
      </c>
      <c r="AI96" s="17">
        <v>-10.87</v>
      </c>
      <c r="AJ96" s="17">
        <v>-3.25</v>
      </c>
      <c r="AK96" s="17">
        <v>0</v>
      </c>
      <c r="AL96" s="17">
        <v>-27.52</v>
      </c>
      <c r="AM96" s="17">
        <v>-0.77</v>
      </c>
      <c r="AN96" s="17">
        <v>-2.78</v>
      </c>
      <c r="AO96" s="20">
        <v>0</v>
      </c>
      <c r="AP96" s="20">
        <v>-1163.96</v>
      </c>
      <c r="AQ96" s="20">
        <v>-2535.31</v>
      </c>
      <c r="AR96" s="20">
        <v>0</v>
      </c>
      <c r="AS96" s="20">
        <v>0</v>
      </c>
      <c r="AT96" s="20">
        <v>0</v>
      </c>
      <c r="AU96" s="20">
        <v>-60.25</v>
      </c>
      <c r="AV96" s="20">
        <v>-18.16</v>
      </c>
      <c r="AW96" s="20">
        <v>0</v>
      </c>
      <c r="AX96" s="20">
        <v>-156.41</v>
      </c>
      <c r="AY96" s="20">
        <v>-4.43</v>
      </c>
      <c r="AZ96" s="20">
        <v>-16.060000000000002</v>
      </c>
      <c r="BA96" s="17">
        <f t="shared" si="8"/>
        <v>-3065.58</v>
      </c>
      <c r="BB96" s="17">
        <f t="shared" si="9"/>
        <v>-153.27999999999997</v>
      </c>
      <c r="BC96" s="17">
        <f t="shared" si="10"/>
        <v>-735.71999999999991</v>
      </c>
      <c r="BD96" s="17">
        <f t="shared" si="11"/>
        <v>-3954.5799999999995</v>
      </c>
    </row>
    <row r="97" spans="1:56" x14ac:dyDescent="0.25">
      <c r="A97" t="str">
        <f t="shared" si="7"/>
        <v>REMC.SPCIMP</v>
      </c>
      <c r="B97" s="1" t="s">
        <v>169</v>
      </c>
      <c r="C97" s="1" t="s">
        <v>171</v>
      </c>
      <c r="D97" s="1" t="s">
        <v>73</v>
      </c>
      <c r="E97" s="17">
        <v>-1165.6599999999992</v>
      </c>
      <c r="F97" s="17">
        <v>-206.07999999999981</v>
      </c>
      <c r="G97" s="17">
        <v>-130.68000000000009</v>
      </c>
      <c r="H97" s="17">
        <v>-49.880000000000095</v>
      </c>
      <c r="I97" s="17">
        <v>-4.6299999999999901</v>
      </c>
      <c r="J97" s="17">
        <v>-522.35999999999876</v>
      </c>
      <c r="K97" s="17">
        <v>0</v>
      </c>
      <c r="L97" s="17">
        <v>90.390000000000015</v>
      </c>
      <c r="M97" s="17">
        <v>1500.5699999999997</v>
      </c>
      <c r="N97" s="17">
        <v>1717.8300000000008</v>
      </c>
      <c r="O97" s="17">
        <v>1980.7899999999977</v>
      </c>
      <c r="P97" s="17">
        <v>637.20000000000073</v>
      </c>
      <c r="Q97" s="20">
        <v>-58.28</v>
      </c>
      <c r="R97" s="20">
        <v>-10.3</v>
      </c>
      <c r="S97" s="20">
        <v>-6.53</v>
      </c>
      <c r="T97" s="20">
        <v>-2.4900000000000002</v>
      </c>
      <c r="U97" s="20">
        <v>-0.23</v>
      </c>
      <c r="V97" s="20">
        <v>-26.12</v>
      </c>
      <c r="W97" s="20">
        <v>0</v>
      </c>
      <c r="X97" s="20">
        <v>4.5199999999999996</v>
      </c>
      <c r="Y97" s="20">
        <v>75.03</v>
      </c>
      <c r="Z97" s="20">
        <v>85.89</v>
      </c>
      <c r="AA97" s="20">
        <v>99.04</v>
      </c>
      <c r="AB97" s="20">
        <v>31.86</v>
      </c>
      <c r="AC97" s="17">
        <v>-285.36</v>
      </c>
      <c r="AD97" s="17">
        <v>-49.97</v>
      </c>
      <c r="AE97" s="17">
        <v>-31.4</v>
      </c>
      <c r="AF97" s="17">
        <v>-11.87</v>
      </c>
      <c r="AG97" s="17">
        <v>-1.0900000000000001</v>
      </c>
      <c r="AH97" s="17">
        <v>-121.91</v>
      </c>
      <c r="AI97" s="17">
        <v>0</v>
      </c>
      <c r="AJ97" s="17">
        <v>20.68</v>
      </c>
      <c r="AK97" s="17">
        <v>339.84</v>
      </c>
      <c r="AL97" s="17">
        <v>385.17</v>
      </c>
      <c r="AM97" s="17">
        <v>439.52</v>
      </c>
      <c r="AN97" s="17">
        <v>139.94999999999999</v>
      </c>
      <c r="AO97" s="20">
        <v>-1509.2999999999993</v>
      </c>
      <c r="AP97" s="20">
        <v>-266.3499999999998</v>
      </c>
      <c r="AQ97" s="20">
        <v>-168.6100000000001</v>
      </c>
      <c r="AR97" s="20">
        <v>-64.240000000000094</v>
      </c>
      <c r="AS97" s="20">
        <v>-5.9499999999999904</v>
      </c>
      <c r="AT97" s="20">
        <v>-670.38999999999874</v>
      </c>
      <c r="AU97" s="20">
        <v>0</v>
      </c>
      <c r="AV97" s="20">
        <v>115.59</v>
      </c>
      <c r="AW97" s="20">
        <v>1915.4399999999996</v>
      </c>
      <c r="AX97" s="20">
        <v>2188.8900000000008</v>
      </c>
      <c r="AY97" s="20">
        <v>2519.3499999999976</v>
      </c>
      <c r="AZ97" s="20">
        <v>809.01000000000067</v>
      </c>
      <c r="BA97" s="17">
        <f t="shared" si="8"/>
        <v>3847.4900000000016</v>
      </c>
      <c r="BB97" s="17">
        <f t="shared" si="9"/>
        <v>192.39</v>
      </c>
      <c r="BC97" s="17">
        <f t="shared" si="10"/>
        <v>823.56</v>
      </c>
      <c r="BD97" s="17">
        <f t="shared" si="11"/>
        <v>4863.4400000000005</v>
      </c>
    </row>
    <row r="98" spans="1:56" x14ac:dyDescent="0.25">
      <c r="A98" t="str">
        <f t="shared" si="7"/>
        <v>REMC.SPCEXP</v>
      </c>
      <c r="B98" s="1" t="s">
        <v>169</v>
      </c>
      <c r="C98" s="1" t="s">
        <v>236</v>
      </c>
      <c r="D98" s="1" t="s">
        <v>74</v>
      </c>
      <c r="E98" s="17">
        <v>0</v>
      </c>
      <c r="F98" s="17">
        <v>0</v>
      </c>
      <c r="G98" s="17">
        <v>0</v>
      </c>
      <c r="H98" s="17">
        <v>0</v>
      </c>
      <c r="I98" s="17">
        <v>0</v>
      </c>
      <c r="J98" s="17">
        <v>0</v>
      </c>
      <c r="K98" s="17">
        <v>-36.289999999999935</v>
      </c>
      <c r="L98" s="17">
        <v>42.829999999999984</v>
      </c>
      <c r="M98" s="17">
        <v>0</v>
      </c>
      <c r="N98" s="17">
        <v>0</v>
      </c>
      <c r="O98" s="17">
        <v>0</v>
      </c>
      <c r="P98" s="17">
        <v>0</v>
      </c>
      <c r="Q98" s="20">
        <v>0</v>
      </c>
      <c r="R98" s="20">
        <v>0</v>
      </c>
      <c r="S98" s="20">
        <v>0</v>
      </c>
      <c r="T98" s="20">
        <v>0</v>
      </c>
      <c r="U98" s="20">
        <v>0</v>
      </c>
      <c r="V98" s="20">
        <v>0</v>
      </c>
      <c r="W98" s="20">
        <v>-1.81</v>
      </c>
      <c r="X98" s="20">
        <v>2.14</v>
      </c>
      <c r="Y98" s="20">
        <v>0</v>
      </c>
      <c r="Z98" s="20">
        <v>0</v>
      </c>
      <c r="AA98" s="20">
        <v>0</v>
      </c>
      <c r="AB98" s="20">
        <v>0</v>
      </c>
      <c r="AC98" s="17">
        <v>0</v>
      </c>
      <c r="AD98" s="17">
        <v>0</v>
      </c>
      <c r="AE98" s="17">
        <v>0</v>
      </c>
      <c r="AF98" s="17">
        <v>0</v>
      </c>
      <c r="AG98" s="17">
        <v>0</v>
      </c>
      <c r="AH98" s="17">
        <v>0</v>
      </c>
      <c r="AI98" s="17">
        <v>-8.39</v>
      </c>
      <c r="AJ98" s="17">
        <v>9.8000000000000007</v>
      </c>
      <c r="AK98" s="17">
        <v>0</v>
      </c>
      <c r="AL98" s="17">
        <v>0</v>
      </c>
      <c r="AM98" s="17">
        <v>0</v>
      </c>
      <c r="AN98" s="17">
        <v>0</v>
      </c>
      <c r="AO98" s="20">
        <v>0</v>
      </c>
      <c r="AP98" s="20">
        <v>0</v>
      </c>
      <c r="AQ98" s="20">
        <v>0</v>
      </c>
      <c r="AR98" s="20">
        <v>0</v>
      </c>
      <c r="AS98" s="20">
        <v>0</v>
      </c>
      <c r="AT98" s="20">
        <v>0</v>
      </c>
      <c r="AU98" s="20">
        <v>-46.489999999999938</v>
      </c>
      <c r="AV98" s="20">
        <v>54.769999999999982</v>
      </c>
      <c r="AW98" s="20">
        <v>0</v>
      </c>
      <c r="AX98" s="20">
        <v>0</v>
      </c>
      <c r="AY98" s="20">
        <v>0</v>
      </c>
      <c r="AZ98" s="20">
        <v>0</v>
      </c>
      <c r="BA98" s="17">
        <f t="shared" si="8"/>
        <v>6.5400000000000489</v>
      </c>
      <c r="BB98" s="17">
        <f t="shared" si="9"/>
        <v>0.33000000000000007</v>
      </c>
      <c r="BC98" s="17">
        <f t="shared" si="10"/>
        <v>1.4100000000000001</v>
      </c>
      <c r="BD98" s="17">
        <f t="shared" si="11"/>
        <v>8.2800000000000438</v>
      </c>
    </row>
    <row r="99" spans="1:56" x14ac:dyDescent="0.25">
      <c r="A99" t="str">
        <f t="shared" si="7"/>
        <v>CUPC.RL1</v>
      </c>
      <c r="B99" s="1" t="s">
        <v>157</v>
      </c>
      <c r="C99" s="1" t="s">
        <v>172</v>
      </c>
      <c r="D99" s="1" t="s">
        <v>172</v>
      </c>
      <c r="E99" s="17">
        <v>-386035.23</v>
      </c>
      <c r="F99" s="17">
        <v>-175008.34</v>
      </c>
      <c r="G99" s="17">
        <v>-214330.58</v>
      </c>
      <c r="H99" s="17">
        <v>-127049.24</v>
      </c>
      <c r="I99" s="17">
        <v>-104924.65000000001</v>
      </c>
      <c r="J99" s="17">
        <v>-166036.51999999999</v>
      </c>
      <c r="K99" s="17">
        <v>-215120.15000000002</v>
      </c>
      <c r="L99" s="17">
        <v>-165499.33000000002</v>
      </c>
      <c r="M99" s="17">
        <v>-289688.19000000006</v>
      </c>
      <c r="N99" s="17">
        <v>-315304.07999999996</v>
      </c>
      <c r="O99" s="17">
        <v>-95397.450000000012</v>
      </c>
      <c r="P99" s="17">
        <v>-140957.97</v>
      </c>
      <c r="Q99" s="20">
        <v>-19301.759999999998</v>
      </c>
      <c r="R99" s="20">
        <v>-8750.42</v>
      </c>
      <c r="S99" s="20">
        <v>-10716.53</v>
      </c>
      <c r="T99" s="20">
        <v>-6352.46</v>
      </c>
      <c r="U99" s="20">
        <v>-5246.23</v>
      </c>
      <c r="V99" s="20">
        <v>-8301.83</v>
      </c>
      <c r="W99" s="20">
        <v>-10756.01</v>
      </c>
      <c r="X99" s="20">
        <v>-8274.9699999999993</v>
      </c>
      <c r="Y99" s="20">
        <v>-14484.41</v>
      </c>
      <c r="Z99" s="20">
        <v>-15765.2</v>
      </c>
      <c r="AA99" s="20">
        <v>-4769.87</v>
      </c>
      <c r="AB99" s="20">
        <v>-7047.9</v>
      </c>
      <c r="AC99" s="17">
        <v>-94504.19</v>
      </c>
      <c r="AD99" s="17">
        <v>-42435.66</v>
      </c>
      <c r="AE99" s="17">
        <v>-51503.42</v>
      </c>
      <c r="AF99" s="17">
        <v>-30233.87</v>
      </c>
      <c r="AG99" s="17">
        <v>-24732.38</v>
      </c>
      <c r="AH99" s="17">
        <v>-38750.67</v>
      </c>
      <c r="AI99" s="17">
        <v>-49721.22</v>
      </c>
      <c r="AJ99" s="17">
        <v>-37866.76</v>
      </c>
      <c r="AK99" s="17">
        <v>-65606.8</v>
      </c>
      <c r="AL99" s="17">
        <v>-70697.399999999994</v>
      </c>
      <c r="AM99" s="17">
        <v>-21167.79</v>
      </c>
      <c r="AN99" s="17">
        <v>-30959.5</v>
      </c>
      <c r="AO99" s="20">
        <v>-499841.18</v>
      </c>
      <c r="AP99" s="20">
        <v>-226194.42</v>
      </c>
      <c r="AQ99" s="20">
        <v>-276550.52999999997</v>
      </c>
      <c r="AR99" s="20">
        <v>-163635.57</v>
      </c>
      <c r="AS99" s="20">
        <v>-134903.26</v>
      </c>
      <c r="AT99" s="20">
        <v>-213089.01999999996</v>
      </c>
      <c r="AU99" s="20">
        <v>-275597.38</v>
      </c>
      <c r="AV99" s="20">
        <v>-211641.06000000003</v>
      </c>
      <c r="AW99" s="20">
        <v>-369779.4</v>
      </c>
      <c r="AX99" s="20">
        <v>-401766.67999999993</v>
      </c>
      <c r="AY99" s="20">
        <v>-121335.11000000002</v>
      </c>
      <c r="AZ99" s="20">
        <v>-178965.37</v>
      </c>
      <c r="BA99" s="17">
        <f t="shared" si="8"/>
        <v>-2395351.7300000004</v>
      </c>
      <c r="BB99" s="17">
        <f t="shared" si="9"/>
        <v>-119767.58999999998</v>
      </c>
      <c r="BC99" s="17">
        <f t="shared" si="10"/>
        <v>-558179.66</v>
      </c>
      <c r="BD99" s="17">
        <f t="shared" si="11"/>
        <v>-3073298.98</v>
      </c>
    </row>
    <row r="100" spans="1:56" x14ac:dyDescent="0.25">
      <c r="A100" t="str">
        <f t="shared" si="7"/>
        <v>TAU.RUN</v>
      </c>
      <c r="B100" s="1" t="s">
        <v>31</v>
      </c>
      <c r="C100" s="1" t="s">
        <v>173</v>
      </c>
      <c r="D100" s="1" t="s">
        <v>173</v>
      </c>
      <c r="E100" s="17">
        <v>1243.9100000000005</v>
      </c>
      <c r="F100" s="17">
        <v>478.63000000000005</v>
      </c>
      <c r="G100" s="17">
        <v>605.92000000000019</v>
      </c>
      <c r="H100" s="17">
        <v>1370.77</v>
      </c>
      <c r="I100" s="17">
        <v>1058.95</v>
      </c>
      <c r="J100" s="17">
        <v>2635.9900000000002</v>
      </c>
      <c r="K100" s="17">
        <v>7319.88</v>
      </c>
      <c r="L100" s="17">
        <v>12186.66</v>
      </c>
      <c r="M100" s="17">
        <v>14249.29</v>
      </c>
      <c r="N100" s="17">
        <v>5073.88</v>
      </c>
      <c r="O100" s="17">
        <v>7885.0300000000007</v>
      </c>
      <c r="P100" s="17">
        <v>5265.05</v>
      </c>
      <c r="Q100" s="20">
        <v>62.2</v>
      </c>
      <c r="R100" s="20">
        <v>23.93</v>
      </c>
      <c r="S100" s="20">
        <v>30.3</v>
      </c>
      <c r="T100" s="20">
        <v>68.540000000000006</v>
      </c>
      <c r="U100" s="20">
        <v>52.95</v>
      </c>
      <c r="V100" s="20">
        <v>131.80000000000001</v>
      </c>
      <c r="W100" s="20">
        <v>365.99</v>
      </c>
      <c r="X100" s="20">
        <v>609.33000000000004</v>
      </c>
      <c r="Y100" s="20">
        <v>712.46</v>
      </c>
      <c r="Z100" s="20">
        <v>253.69</v>
      </c>
      <c r="AA100" s="20">
        <v>394.25</v>
      </c>
      <c r="AB100" s="20">
        <v>263.25</v>
      </c>
      <c r="AC100" s="17">
        <v>304.52</v>
      </c>
      <c r="AD100" s="17">
        <v>116.06</v>
      </c>
      <c r="AE100" s="17">
        <v>145.6</v>
      </c>
      <c r="AF100" s="17">
        <v>326.2</v>
      </c>
      <c r="AG100" s="17">
        <v>249.61</v>
      </c>
      <c r="AH100" s="17">
        <v>615.20000000000005</v>
      </c>
      <c r="AI100" s="17">
        <v>1691.86</v>
      </c>
      <c r="AJ100" s="17">
        <v>2788.35</v>
      </c>
      <c r="AK100" s="17">
        <v>3227.09</v>
      </c>
      <c r="AL100" s="17">
        <v>1137.6600000000001</v>
      </c>
      <c r="AM100" s="17">
        <v>1749.61</v>
      </c>
      <c r="AN100" s="17">
        <v>1156.4000000000001</v>
      </c>
      <c r="AO100" s="20">
        <v>1610.6300000000006</v>
      </c>
      <c r="AP100" s="20">
        <v>618.62000000000012</v>
      </c>
      <c r="AQ100" s="20">
        <v>781.82000000000016</v>
      </c>
      <c r="AR100" s="20">
        <v>1765.51</v>
      </c>
      <c r="AS100" s="20">
        <v>1361.5100000000002</v>
      </c>
      <c r="AT100" s="20">
        <v>3382.9900000000007</v>
      </c>
      <c r="AU100" s="20">
        <v>9377.73</v>
      </c>
      <c r="AV100" s="20">
        <v>15584.34</v>
      </c>
      <c r="AW100" s="20">
        <v>18188.84</v>
      </c>
      <c r="AX100" s="20">
        <v>6465.23</v>
      </c>
      <c r="AY100" s="20">
        <v>10028.890000000001</v>
      </c>
      <c r="AZ100" s="20">
        <v>6684.7000000000007</v>
      </c>
      <c r="BA100" s="17">
        <f t="shared" si="8"/>
        <v>59373.96</v>
      </c>
      <c r="BB100" s="17">
        <f t="shared" si="9"/>
        <v>2968.69</v>
      </c>
      <c r="BC100" s="17">
        <f t="shared" si="10"/>
        <v>13508.16</v>
      </c>
      <c r="BD100" s="17">
        <f t="shared" si="11"/>
        <v>75850.81</v>
      </c>
    </row>
    <row r="101" spans="1:56" x14ac:dyDescent="0.25">
      <c r="A101" t="str">
        <f t="shared" si="7"/>
        <v>SCL.SCL1</v>
      </c>
      <c r="B101" s="1" t="s">
        <v>175</v>
      </c>
      <c r="C101" s="1" t="s">
        <v>176</v>
      </c>
      <c r="D101" s="1" t="s">
        <v>176</v>
      </c>
      <c r="E101" s="17">
        <v>96518.180000000008</v>
      </c>
      <c r="F101" s="17">
        <v>25535.620000000003</v>
      </c>
      <c r="G101" s="17">
        <v>43455.05</v>
      </c>
      <c r="H101" s="17">
        <v>38482.339999999997</v>
      </c>
      <c r="I101" s="17">
        <v>17388.23</v>
      </c>
      <c r="J101" s="17">
        <v>76133.300000000017</v>
      </c>
      <c r="K101" s="17">
        <v>77455.03</v>
      </c>
      <c r="L101" s="17">
        <v>39.620000000000005</v>
      </c>
      <c r="M101" s="17">
        <v>2607.9700000000003</v>
      </c>
      <c r="N101" s="17">
        <v>1327.7199999999996</v>
      </c>
      <c r="O101" s="17">
        <v>8429.76</v>
      </c>
      <c r="P101" s="17">
        <v>156.67000000000002</v>
      </c>
      <c r="Q101" s="20">
        <v>4825.91</v>
      </c>
      <c r="R101" s="20">
        <v>1276.78</v>
      </c>
      <c r="S101" s="20">
        <v>2172.75</v>
      </c>
      <c r="T101" s="20">
        <v>1924.12</v>
      </c>
      <c r="U101" s="20">
        <v>869.41</v>
      </c>
      <c r="V101" s="20">
        <v>3806.67</v>
      </c>
      <c r="W101" s="20">
        <v>3872.75</v>
      </c>
      <c r="X101" s="20">
        <v>1.98</v>
      </c>
      <c r="Y101" s="20">
        <v>130.4</v>
      </c>
      <c r="Z101" s="20">
        <v>66.39</v>
      </c>
      <c r="AA101" s="20">
        <v>421.49</v>
      </c>
      <c r="AB101" s="20">
        <v>7.83</v>
      </c>
      <c r="AC101" s="17">
        <v>23628.34</v>
      </c>
      <c r="AD101" s="17">
        <v>6191.82</v>
      </c>
      <c r="AE101" s="17">
        <v>10442.200000000001</v>
      </c>
      <c r="AF101" s="17">
        <v>9157.6299999999992</v>
      </c>
      <c r="AG101" s="17">
        <v>4098.68</v>
      </c>
      <c r="AH101" s="17">
        <v>17768.48</v>
      </c>
      <c r="AI101" s="17">
        <v>17902.36</v>
      </c>
      <c r="AJ101" s="17">
        <v>9.07</v>
      </c>
      <c r="AK101" s="17">
        <v>590.64</v>
      </c>
      <c r="AL101" s="17">
        <v>297.7</v>
      </c>
      <c r="AM101" s="17">
        <v>1870.48</v>
      </c>
      <c r="AN101" s="17">
        <v>34.409999999999997</v>
      </c>
      <c r="AO101" s="20">
        <v>124972.43000000001</v>
      </c>
      <c r="AP101" s="20">
        <v>33004.22</v>
      </c>
      <c r="AQ101" s="20">
        <v>56070</v>
      </c>
      <c r="AR101" s="20">
        <v>49564.09</v>
      </c>
      <c r="AS101" s="20">
        <v>22356.32</v>
      </c>
      <c r="AT101" s="20">
        <v>97708.450000000012</v>
      </c>
      <c r="AU101" s="20">
        <v>99230.14</v>
      </c>
      <c r="AV101" s="20">
        <v>50.67</v>
      </c>
      <c r="AW101" s="20">
        <v>3329.01</v>
      </c>
      <c r="AX101" s="20">
        <v>1691.8099999999997</v>
      </c>
      <c r="AY101" s="20">
        <v>10721.73</v>
      </c>
      <c r="AZ101" s="20">
        <v>198.91000000000003</v>
      </c>
      <c r="BA101" s="17">
        <f t="shared" ref="BA101:BA129" si="12">SUM(E101:P101)</f>
        <v>387529.49000000005</v>
      </c>
      <c r="BB101" s="17">
        <f t="shared" ref="BB101:BB129" si="13">SUM(Q101:AB101)</f>
        <v>19376.480000000003</v>
      </c>
      <c r="BC101" s="17">
        <f t="shared" si="10"/>
        <v>91991.81</v>
      </c>
      <c r="BD101" s="17">
        <f t="shared" si="11"/>
        <v>498897.77999999997</v>
      </c>
    </row>
    <row r="102" spans="1:56" x14ac:dyDescent="0.25">
      <c r="A102" t="str">
        <f t="shared" si="7"/>
        <v>SCR.SCR1</v>
      </c>
      <c r="B102" s="1" t="s">
        <v>177</v>
      </c>
      <c r="C102" s="1" t="s">
        <v>178</v>
      </c>
      <c r="D102" s="1" t="s">
        <v>178</v>
      </c>
      <c r="E102" s="17">
        <v>-25232.650000000031</v>
      </c>
      <c r="F102" s="17">
        <v>-16695.780000000021</v>
      </c>
      <c r="G102" s="17">
        <v>-29947.940000000006</v>
      </c>
      <c r="H102" s="17">
        <v>4503.5099999999838</v>
      </c>
      <c r="I102" s="17">
        <v>2180.4499999999971</v>
      </c>
      <c r="J102" s="17">
        <v>4470.8999999999905</v>
      </c>
      <c r="K102" s="17">
        <v>5911.4200000000055</v>
      </c>
      <c r="L102" s="17">
        <v>21311.759999999987</v>
      </c>
      <c r="M102" s="17">
        <v>80141.810000000027</v>
      </c>
      <c r="N102" s="17">
        <v>6284.6199999999953</v>
      </c>
      <c r="O102" s="17">
        <v>7172.9100000000908</v>
      </c>
      <c r="P102" s="17">
        <v>4554.3999999999796</v>
      </c>
      <c r="Q102" s="20">
        <v>-1261.6300000000001</v>
      </c>
      <c r="R102" s="20">
        <v>-834.79</v>
      </c>
      <c r="S102" s="20">
        <v>-1497.4</v>
      </c>
      <c r="T102" s="20">
        <v>225.18</v>
      </c>
      <c r="U102" s="20">
        <v>109.02</v>
      </c>
      <c r="V102" s="20">
        <v>223.55</v>
      </c>
      <c r="W102" s="20">
        <v>295.57</v>
      </c>
      <c r="X102" s="20">
        <v>1065.5899999999999</v>
      </c>
      <c r="Y102" s="20">
        <v>4007.09</v>
      </c>
      <c r="Z102" s="20">
        <v>314.23</v>
      </c>
      <c r="AA102" s="20">
        <v>358.65</v>
      </c>
      <c r="AB102" s="20">
        <v>227.72</v>
      </c>
      <c r="AC102" s="17">
        <v>-6177.13</v>
      </c>
      <c r="AD102" s="17">
        <v>-4048.36</v>
      </c>
      <c r="AE102" s="17">
        <v>-7196.46</v>
      </c>
      <c r="AF102" s="17">
        <v>1071.7</v>
      </c>
      <c r="AG102" s="17">
        <v>513.97</v>
      </c>
      <c r="AH102" s="17">
        <v>1043.45</v>
      </c>
      <c r="AI102" s="17">
        <v>1366.32</v>
      </c>
      <c r="AJ102" s="17">
        <v>4876.2</v>
      </c>
      <c r="AK102" s="17">
        <v>18150.02</v>
      </c>
      <c r="AL102" s="17">
        <v>1409.14</v>
      </c>
      <c r="AM102" s="17">
        <v>1591.6</v>
      </c>
      <c r="AN102" s="17">
        <v>1000.31</v>
      </c>
      <c r="AO102" s="20">
        <v>-32671.410000000033</v>
      </c>
      <c r="AP102" s="20">
        <v>-21578.930000000022</v>
      </c>
      <c r="AQ102" s="20">
        <v>-38641.80000000001</v>
      </c>
      <c r="AR102" s="20">
        <v>5800.389999999984</v>
      </c>
      <c r="AS102" s="20">
        <v>2803.4399999999969</v>
      </c>
      <c r="AT102" s="20">
        <v>5737.8999999999905</v>
      </c>
      <c r="AU102" s="20">
        <v>7573.3100000000049</v>
      </c>
      <c r="AV102" s="20">
        <v>27253.549999999988</v>
      </c>
      <c r="AW102" s="20">
        <v>102298.92000000003</v>
      </c>
      <c r="AX102" s="20">
        <v>8007.9899999999952</v>
      </c>
      <c r="AY102" s="20">
        <v>9123.1600000000908</v>
      </c>
      <c r="AZ102" s="20">
        <v>5782.4299999999803</v>
      </c>
      <c r="BA102" s="17">
        <f t="shared" si="12"/>
        <v>64655.41</v>
      </c>
      <c r="BB102" s="17">
        <f t="shared" si="13"/>
        <v>3232.78</v>
      </c>
      <c r="BC102" s="17">
        <f t="shared" si="10"/>
        <v>13600.759999999998</v>
      </c>
      <c r="BD102" s="17">
        <f t="shared" si="11"/>
        <v>81488.949999999983</v>
      </c>
    </row>
    <row r="103" spans="1:56" x14ac:dyDescent="0.25">
      <c r="A103" t="str">
        <f t="shared" si="7"/>
        <v>SEPI.SCR2</v>
      </c>
      <c r="B103" s="1" t="s">
        <v>179</v>
      </c>
      <c r="C103" s="1" t="s">
        <v>180</v>
      </c>
      <c r="D103" s="1" t="s">
        <v>180</v>
      </c>
      <c r="E103" s="17">
        <v>7949.35</v>
      </c>
      <c r="F103" s="17">
        <v>4329.16</v>
      </c>
      <c r="G103" s="17">
        <v>6093.7599999999984</v>
      </c>
      <c r="H103" s="17">
        <v>3472.15</v>
      </c>
      <c r="I103" s="17">
        <v>3144.7400000000002</v>
      </c>
      <c r="J103" s="17">
        <v>4523.2400000000007</v>
      </c>
      <c r="K103" s="17">
        <v>2267.4599999999996</v>
      </c>
      <c r="L103" s="17">
        <v>7674.4300000000012</v>
      </c>
      <c r="M103" s="17">
        <v>7691.45</v>
      </c>
      <c r="N103" s="17">
        <v>11765.07</v>
      </c>
      <c r="O103" s="17">
        <v>9438.59</v>
      </c>
      <c r="P103" s="17">
        <v>10667.600000000002</v>
      </c>
      <c r="Q103" s="20">
        <v>397.47</v>
      </c>
      <c r="R103" s="20">
        <v>216.46</v>
      </c>
      <c r="S103" s="20">
        <v>304.69</v>
      </c>
      <c r="T103" s="20">
        <v>173.61</v>
      </c>
      <c r="U103" s="20">
        <v>157.24</v>
      </c>
      <c r="V103" s="20">
        <v>226.16</v>
      </c>
      <c r="W103" s="20">
        <v>113.37</v>
      </c>
      <c r="X103" s="20">
        <v>383.72</v>
      </c>
      <c r="Y103" s="20">
        <v>384.57</v>
      </c>
      <c r="Z103" s="20">
        <v>588.25</v>
      </c>
      <c r="AA103" s="20">
        <v>471.93</v>
      </c>
      <c r="AB103" s="20">
        <v>533.38</v>
      </c>
      <c r="AC103" s="17">
        <v>1946.06</v>
      </c>
      <c r="AD103" s="17">
        <v>1049.73</v>
      </c>
      <c r="AE103" s="17">
        <v>1464.32</v>
      </c>
      <c r="AF103" s="17">
        <v>826.27</v>
      </c>
      <c r="AG103" s="17">
        <v>741.26</v>
      </c>
      <c r="AH103" s="17">
        <v>1055.6600000000001</v>
      </c>
      <c r="AI103" s="17">
        <v>524.08000000000004</v>
      </c>
      <c r="AJ103" s="17">
        <v>1755.93</v>
      </c>
      <c r="AK103" s="17">
        <v>1741.91</v>
      </c>
      <c r="AL103" s="17">
        <v>2637.96</v>
      </c>
      <c r="AM103" s="17">
        <v>2094.33</v>
      </c>
      <c r="AN103" s="17">
        <v>2342.9899999999998</v>
      </c>
      <c r="AO103" s="20">
        <v>10292.879999999999</v>
      </c>
      <c r="AP103" s="20">
        <v>5595.35</v>
      </c>
      <c r="AQ103" s="20">
        <v>7862.7699999999977</v>
      </c>
      <c r="AR103" s="20">
        <v>4472.0300000000007</v>
      </c>
      <c r="AS103" s="20">
        <v>4043.2400000000007</v>
      </c>
      <c r="AT103" s="20">
        <v>5805.06</v>
      </c>
      <c r="AU103" s="20">
        <v>2904.9099999999994</v>
      </c>
      <c r="AV103" s="20">
        <v>9814.0800000000017</v>
      </c>
      <c r="AW103" s="20">
        <v>9817.93</v>
      </c>
      <c r="AX103" s="20">
        <v>14991.279999999999</v>
      </c>
      <c r="AY103" s="20">
        <v>12004.85</v>
      </c>
      <c r="AZ103" s="20">
        <v>13543.970000000001</v>
      </c>
      <c r="BA103" s="17">
        <f t="shared" si="12"/>
        <v>79017</v>
      </c>
      <c r="BB103" s="17">
        <f t="shared" si="13"/>
        <v>3950.85</v>
      </c>
      <c r="BC103" s="17">
        <f t="shared" si="10"/>
        <v>18180.5</v>
      </c>
      <c r="BD103" s="17">
        <f t="shared" si="11"/>
        <v>101148.35</v>
      </c>
    </row>
    <row r="104" spans="1:56" x14ac:dyDescent="0.25">
      <c r="A104" t="str">
        <f t="shared" si="7"/>
        <v>SEPI.SCR3</v>
      </c>
      <c r="B104" s="1" t="s">
        <v>179</v>
      </c>
      <c r="C104" s="1" t="s">
        <v>181</v>
      </c>
      <c r="D104" s="1" t="s">
        <v>181</v>
      </c>
      <c r="E104" s="17">
        <v>2429.3099999999995</v>
      </c>
      <c r="F104" s="17">
        <v>1400.8199999999995</v>
      </c>
      <c r="G104" s="17">
        <v>1939.8399999999992</v>
      </c>
      <c r="H104" s="17">
        <v>1493.68</v>
      </c>
      <c r="I104" s="17">
        <v>1206.5</v>
      </c>
      <c r="J104" s="17">
        <v>1777.1699999999996</v>
      </c>
      <c r="K104" s="17">
        <v>801.79</v>
      </c>
      <c r="L104" s="17">
        <v>4398.6500000000005</v>
      </c>
      <c r="M104" s="17">
        <v>4925.37</v>
      </c>
      <c r="N104" s="17">
        <v>9969.8799999999992</v>
      </c>
      <c r="O104" s="17">
        <v>7736.2199999999993</v>
      </c>
      <c r="P104" s="17">
        <v>5752.3700000000008</v>
      </c>
      <c r="Q104" s="20">
        <v>121.47</v>
      </c>
      <c r="R104" s="20">
        <v>70.040000000000006</v>
      </c>
      <c r="S104" s="20">
        <v>96.99</v>
      </c>
      <c r="T104" s="20">
        <v>74.680000000000007</v>
      </c>
      <c r="U104" s="20">
        <v>60.33</v>
      </c>
      <c r="V104" s="20">
        <v>88.86</v>
      </c>
      <c r="W104" s="20">
        <v>40.090000000000003</v>
      </c>
      <c r="X104" s="20">
        <v>219.93</v>
      </c>
      <c r="Y104" s="20">
        <v>246.27</v>
      </c>
      <c r="Z104" s="20">
        <v>498.49</v>
      </c>
      <c r="AA104" s="20">
        <v>386.81</v>
      </c>
      <c r="AB104" s="20">
        <v>287.62</v>
      </c>
      <c r="AC104" s="17">
        <v>594.71</v>
      </c>
      <c r="AD104" s="17">
        <v>339.67</v>
      </c>
      <c r="AE104" s="17">
        <v>466.14</v>
      </c>
      <c r="AF104" s="17">
        <v>355.45</v>
      </c>
      <c r="AG104" s="17">
        <v>284.39</v>
      </c>
      <c r="AH104" s="17">
        <v>414.77</v>
      </c>
      <c r="AI104" s="17">
        <v>185.32</v>
      </c>
      <c r="AJ104" s="17">
        <v>1006.42</v>
      </c>
      <c r="AK104" s="17">
        <v>1115.47</v>
      </c>
      <c r="AL104" s="17">
        <v>2235.44</v>
      </c>
      <c r="AM104" s="17">
        <v>1716.59</v>
      </c>
      <c r="AN104" s="17">
        <v>1263.43</v>
      </c>
      <c r="AO104" s="20">
        <v>3145.4899999999993</v>
      </c>
      <c r="AP104" s="20">
        <v>1810.5299999999995</v>
      </c>
      <c r="AQ104" s="20">
        <v>2502.9699999999993</v>
      </c>
      <c r="AR104" s="20">
        <v>1923.8100000000002</v>
      </c>
      <c r="AS104" s="20">
        <v>1551.2199999999998</v>
      </c>
      <c r="AT104" s="20">
        <v>2280.7999999999993</v>
      </c>
      <c r="AU104" s="20">
        <v>1027.2</v>
      </c>
      <c r="AV104" s="20">
        <v>5625.0000000000009</v>
      </c>
      <c r="AW104" s="20">
        <v>6287.1100000000006</v>
      </c>
      <c r="AX104" s="20">
        <v>12703.81</v>
      </c>
      <c r="AY104" s="20">
        <v>9839.619999999999</v>
      </c>
      <c r="AZ104" s="20">
        <v>7303.420000000001</v>
      </c>
      <c r="BA104" s="17">
        <f t="shared" si="12"/>
        <v>43831.6</v>
      </c>
      <c r="BB104" s="17">
        <f t="shared" si="13"/>
        <v>2191.58</v>
      </c>
      <c r="BC104" s="17">
        <f t="shared" si="10"/>
        <v>9977.8000000000011</v>
      </c>
      <c r="BD104" s="17">
        <f t="shared" si="11"/>
        <v>56000.979999999996</v>
      </c>
    </row>
    <row r="105" spans="1:56" x14ac:dyDescent="0.25">
      <c r="A105" t="str">
        <f t="shared" si="7"/>
        <v>SEPI.SCR4</v>
      </c>
      <c r="B105" s="1" t="s">
        <v>179</v>
      </c>
      <c r="C105" s="1" t="s">
        <v>183</v>
      </c>
      <c r="D105" s="1" t="s">
        <v>183</v>
      </c>
      <c r="E105" s="17">
        <v>26495.020000000011</v>
      </c>
      <c r="F105" s="17">
        <v>15602.289999999995</v>
      </c>
      <c r="G105" s="17">
        <v>28377.519999999993</v>
      </c>
      <c r="H105" s="17">
        <v>16668.280000000006</v>
      </c>
      <c r="I105" s="17">
        <v>7246.8600000000015</v>
      </c>
      <c r="J105" s="17">
        <v>13863.039999999997</v>
      </c>
      <c r="K105" s="17">
        <v>10215.209999999999</v>
      </c>
      <c r="L105" s="17">
        <v>31328.090000000004</v>
      </c>
      <c r="M105" s="17">
        <v>43292.3</v>
      </c>
      <c r="N105" s="17">
        <v>60135.939999999995</v>
      </c>
      <c r="O105" s="17">
        <v>48865.530000000013</v>
      </c>
      <c r="P105" s="17">
        <v>27707.530000000002</v>
      </c>
      <c r="Q105" s="20">
        <v>1324.75</v>
      </c>
      <c r="R105" s="20">
        <v>780.11</v>
      </c>
      <c r="S105" s="20">
        <v>1418.88</v>
      </c>
      <c r="T105" s="20">
        <v>833.41</v>
      </c>
      <c r="U105" s="20">
        <v>362.34</v>
      </c>
      <c r="V105" s="20">
        <v>693.15</v>
      </c>
      <c r="W105" s="20">
        <v>510.76</v>
      </c>
      <c r="X105" s="20">
        <v>1566.4</v>
      </c>
      <c r="Y105" s="20">
        <v>2164.62</v>
      </c>
      <c r="Z105" s="20">
        <v>3006.8</v>
      </c>
      <c r="AA105" s="20">
        <v>2443.2800000000002</v>
      </c>
      <c r="AB105" s="20">
        <v>1385.38</v>
      </c>
      <c r="AC105" s="17">
        <v>6486.17</v>
      </c>
      <c r="AD105" s="17">
        <v>3783.21</v>
      </c>
      <c r="AE105" s="17">
        <v>6819.09</v>
      </c>
      <c r="AF105" s="17">
        <v>3966.55</v>
      </c>
      <c r="AG105" s="17">
        <v>1708.2</v>
      </c>
      <c r="AH105" s="17">
        <v>3235.45</v>
      </c>
      <c r="AI105" s="17">
        <v>2361.0700000000002</v>
      </c>
      <c r="AJ105" s="17">
        <v>7167.96</v>
      </c>
      <c r="AK105" s="17">
        <v>9804.57</v>
      </c>
      <c r="AL105" s="17">
        <v>13483.66</v>
      </c>
      <c r="AM105" s="17">
        <v>10842.8</v>
      </c>
      <c r="AN105" s="17">
        <v>6085.58</v>
      </c>
      <c r="AO105" s="20">
        <v>34305.94000000001</v>
      </c>
      <c r="AP105" s="20">
        <v>20165.609999999997</v>
      </c>
      <c r="AQ105" s="20">
        <v>36615.489999999991</v>
      </c>
      <c r="AR105" s="20">
        <v>21468.240000000005</v>
      </c>
      <c r="AS105" s="20">
        <v>9317.4000000000015</v>
      </c>
      <c r="AT105" s="20">
        <v>17791.639999999996</v>
      </c>
      <c r="AU105" s="20">
        <v>13087.039999999999</v>
      </c>
      <c r="AV105" s="20">
        <v>40062.450000000004</v>
      </c>
      <c r="AW105" s="20">
        <v>55261.490000000005</v>
      </c>
      <c r="AX105" s="20">
        <v>76626.399999999994</v>
      </c>
      <c r="AY105" s="20">
        <v>62151.610000000015</v>
      </c>
      <c r="AZ105" s="20">
        <v>35178.490000000005</v>
      </c>
      <c r="BA105" s="17">
        <f t="shared" si="12"/>
        <v>329797.61000000004</v>
      </c>
      <c r="BB105" s="17">
        <f t="shared" si="13"/>
        <v>16489.88</v>
      </c>
      <c r="BC105" s="17">
        <f t="shared" si="10"/>
        <v>75744.310000000012</v>
      </c>
      <c r="BD105" s="17">
        <f t="shared" si="11"/>
        <v>422031.79999999993</v>
      </c>
    </row>
    <row r="106" spans="1:56" x14ac:dyDescent="0.25">
      <c r="A106" t="str">
        <f t="shared" si="7"/>
        <v>SHEL.SCTG</v>
      </c>
      <c r="B106" s="1" t="s">
        <v>184</v>
      </c>
      <c r="C106" s="1" t="s">
        <v>185</v>
      </c>
      <c r="D106" s="1" t="s">
        <v>185</v>
      </c>
      <c r="E106" s="17">
        <v>887.56000000000006</v>
      </c>
      <c r="F106" s="17">
        <v>0</v>
      </c>
      <c r="G106" s="17">
        <v>20.92</v>
      </c>
      <c r="H106" s="17">
        <v>5.6499999999999995</v>
      </c>
      <c r="I106" s="17">
        <v>25.509999999999998</v>
      </c>
      <c r="J106" s="17">
        <v>1274.7700000000004</v>
      </c>
      <c r="K106" s="17">
        <v>93.979999999999961</v>
      </c>
      <c r="L106" s="17">
        <v>3647.3199999999997</v>
      </c>
      <c r="M106" s="17">
        <v>205.07999999999998</v>
      </c>
      <c r="N106" s="17">
        <v>7255.9500000000016</v>
      </c>
      <c r="O106" s="17">
        <v>8744.3899999999976</v>
      </c>
      <c r="P106" s="17">
        <v>27.490000000000006</v>
      </c>
      <c r="Q106" s="20">
        <v>44.38</v>
      </c>
      <c r="R106" s="20">
        <v>0</v>
      </c>
      <c r="S106" s="20">
        <v>1.05</v>
      </c>
      <c r="T106" s="20">
        <v>0.28000000000000003</v>
      </c>
      <c r="U106" s="20">
        <v>1.28</v>
      </c>
      <c r="V106" s="20">
        <v>63.74</v>
      </c>
      <c r="W106" s="20">
        <v>4.7</v>
      </c>
      <c r="X106" s="20">
        <v>182.37</v>
      </c>
      <c r="Y106" s="20">
        <v>10.25</v>
      </c>
      <c r="Z106" s="20">
        <v>362.8</v>
      </c>
      <c r="AA106" s="20">
        <v>437.22</v>
      </c>
      <c r="AB106" s="20">
        <v>1.37</v>
      </c>
      <c r="AC106" s="17">
        <v>217.28</v>
      </c>
      <c r="AD106" s="17">
        <v>0</v>
      </c>
      <c r="AE106" s="17">
        <v>5.03</v>
      </c>
      <c r="AF106" s="17">
        <v>1.34</v>
      </c>
      <c r="AG106" s="17">
        <v>6.01</v>
      </c>
      <c r="AH106" s="17">
        <v>297.51</v>
      </c>
      <c r="AI106" s="17">
        <v>21.72</v>
      </c>
      <c r="AJ106" s="17">
        <v>834.52</v>
      </c>
      <c r="AK106" s="17">
        <v>46.45</v>
      </c>
      <c r="AL106" s="17">
        <v>1626.93</v>
      </c>
      <c r="AM106" s="17">
        <v>1940.3</v>
      </c>
      <c r="AN106" s="17">
        <v>6.04</v>
      </c>
      <c r="AO106" s="20">
        <v>1149.22</v>
      </c>
      <c r="AP106" s="20">
        <v>0</v>
      </c>
      <c r="AQ106" s="20">
        <v>27.000000000000004</v>
      </c>
      <c r="AR106" s="20">
        <v>7.27</v>
      </c>
      <c r="AS106" s="20">
        <v>32.799999999999997</v>
      </c>
      <c r="AT106" s="20">
        <v>1636.0200000000004</v>
      </c>
      <c r="AU106" s="20">
        <v>120.39999999999996</v>
      </c>
      <c r="AV106" s="20">
        <v>4664.2099999999991</v>
      </c>
      <c r="AW106" s="20">
        <v>261.77999999999997</v>
      </c>
      <c r="AX106" s="20">
        <v>9245.6800000000021</v>
      </c>
      <c r="AY106" s="20">
        <v>11121.909999999996</v>
      </c>
      <c r="AZ106" s="20">
        <v>34.900000000000006</v>
      </c>
      <c r="BA106" s="17">
        <f t="shared" si="12"/>
        <v>22188.62</v>
      </c>
      <c r="BB106" s="17">
        <f t="shared" si="13"/>
        <v>1109.44</v>
      </c>
      <c r="BC106" s="17">
        <f t="shared" si="10"/>
        <v>5003.13</v>
      </c>
      <c r="BD106" s="17">
        <f t="shared" si="11"/>
        <v>28301.19</v>
      </c>
    </row>
    <row r="107" spans="1:56" x14ac:dyDescent="0.25">
      <c r="A107" t="str">
        <f t="shared" ref="A107:A130" si="14">B107&amp;"."&amp;IF(D107="CES1/CES2",C107,IF(C107="CRE1/CRE2",C107,D107))</f>
        <v>TCN.SD2</v>
      </c>
      <c r="B107" s="1" t="s">
        <v>33</v>
      </c>
      <c r="C107" s="1" t="s">
        <v>187</v>
      </c>
      <c r="D107" s="1" t="s">
        <v>187</v>
      </c>
      <c r="E107" s="17">
        <v>0</v>
      </c>
      <c r="F107" s="17">
        <v>0</v>
      </c>
      <c r="G107" s="17">
        <v>0</v>
      </c>
      <c r="H107" s="17">
        <v>0</v>
      </c>
      <c r="I107" s="17">
        <v>0</v>
      </c>
      <c r="J107" s="17">
        <v>0</v>
      </c>
      <c r="K107" s="17">
        <v>0</v>
      </c>
      <c r="L107" s="17">
        <v>0</v>
      </c>
      <c r="M107" s="17">
        <v>0</v>
      </c>
      <c r="N107" s="17">
        <v>0</v>
      </c>
      <c r="O107" s="17">
        <v>0</v>
      </c>
      <c r="P107" s="17">
        <v>0</v>
      </c>
      <c r="Q107" s="20">
        <v>0</v>
      </c>
      <c r="R107" s="20">
        <v>0</v>
      </c>
      <c r="S107" s="20">
        <v>0</v>
      </c>
      <c r="T107" s="20">
        <v>0</v>
      </c>
      <c r="U107" s="20">
        <v>0</v>
      </c>
      <c r="V107" s="20">
        <v>0</v>
      </c>
      <c r="W107" s="20">
        <v>0</v>
      </c>
      <c r="X107" s="20">
        <v>0</v>
      </c>
      <c r="Y107" s="20">
        <v>0</v>
      </c>
      <c r="Z107" s="20">
        <v>0</v>
      </c>
      <c r="AA107" s="20">
        <v>0</v>
      </c>
      <c r="AB107" s="20">
        <v>0</v>
      </c>
      <c r="AC107" s="17">
        <v>0</v>
      </c>
      <c r="AD107" s="17">
        <v>0</v>
      </c>
      <c r="AE107" s="17">
        <v>0</v>
      </c>
      <c r="AF107" s="17">
        <v>0</v>
      </c>
      <c r="AG107" s="17">
        <v>0</v>
      </c>
      <c r="AH107" s="17">
        <v>0</v>
      </c>
      <c r="AI107" s="17">
        <v>0</v>
      </c>
      <c r="AJ107" s="17">
        <v>0</v>
      </c>
      <c r="AK107" s="17">
        <v>0</v>
      </c>
      <c r="AL107" s="17">
        <v>0</v>
      </c>
      <c r="AM107" s="17">
        <v>0</v>
      </c>
      <c r="AN107" s="17">
        <v>0</v>
      </c>
      <c r="AO107" s="20">
        <v>0</v>
      </c>
      <c r="AP107" s="20">
        <v>0</v>
      </c>
      <c r="AQ107" s="20">
        <v>0</v>
      </c>
      <c r="AR107" s="20">
        <v>0</v>
      </c>
      <c r="AS107" s="20">
        <v>0</v>
      </c>
      <c r="AT107" s="20">
        <v>0</v>
      </c>
      <c r="AU107" s="20">
        <v>0</v>
      </c>
      <c r="AV107" s="20">
        <v>0</v>
      </c>
      <c r="AW107" s="20">
        <v>0</v>
      </c>
      <c r="AX107" s="20">
        <v>0</v>
      </c>
      <c r="AY107" s="20">
        <v>0</v>
      </c>
      <c r="AZ107" s="20">
        <v>0</v>
      </c>
      <c r="BA107" s="17">
        <f t="shared" si="12"/>
        <v>0</v>
      </c>
      <c r="BB107" s="17">
        <f t="shared" si="13"/>
        <v>0</v>
      </c>
      <c r="BC107" s="17">
        <f t="shared" si="10"/>
        <v>0</v>
      </c>
      <c r="BD107" s="17">
        <f t="shared" si="11"/>
        <v>0</v>
      </c>
    </row>
    <row r="108" spans="1:56" x14ac:dyDescent="0.25">
      <c r="A108" t="str">
        <f t="shared" si="14"/>
        <v>ASTC.SD3</v>
      </c>
      <c r="B108" s="1" t="s">
        <v>188</v>
      </c>
      <c r="C108" s="1" t="s">
        <v>189</v>
      </c>
      <c r="D108" s="1" t="s">
        <v>189</v>
      </c>
      <c r="E108" s="17">
        <v>-115791.74999999994</v>
      </c>
      <c r="F108" s="17">
        <v>-54863.330000000009</v>
      </c>
      <c r="G108" s="17">
        <v>-65805.960000000036</v>
      </c>
      <c r="H108" s="17">
        <v>-18776.929999999964</v>
      </c>
      <c r="I108" s="17">
        <v>-9606.1199999999844</v>
      </c>
      <c r="J108" s="17">
        <v>-17003.070000000043</v>
      </c>
      <c r="K108" s="17">
        <v>-16339.380000000019</v>
      </c>
      <c r="L108" s="17">
        <v>0</v>
      </c>
      <c r="M108" s="17">
        <v>3873.0200000000004</v>
      </c>
      <c r="N108" s="17">
        <v>116501.69999999997</v>
      </c>
      <c r="O108" s="17">
        <v>63025.260000000038</v>
      </c>
      <c r="P108" s="17">
        <v>78974.000000000044</v>
      </c>
      <c r="Q108" s="20">
        <v>-5789.59</v>
      </c>
      <c r="R108" s="20">
        <v>-2743.17</v>
      </c>
      <c r="S108" s="20">
        <v>-3290.3</v>
      </c>
      <c r="T108" s="20">
        <v>-938.85</v>
      </c>
      <c r="U108" s="20">
        <v>-480.31</v>
      </c>
      <c r="V108" s="20">
        <v>-850.15</v>
      </c>
      <c r="W108" s="20">
        <v>-816.97</v>
      </c>
      <c r="X108" s="20">
        <v>0</v>
      </c>
      <c r="Y108" s="20">
        <v>193.65</v>
      </c>
      <c r="Z108" s="20">
        <v>5825.09</v>
      </c>
      <c r="AA108" s="20">
        <v>3151.26</v>
      </c>
      <c r="AB108" s="20">
        <v>3948.7</v>
      </c>
      <c r="AC108" s="17">
        <v>-28346.65</v>
      </c>
      <c r="AD108" s="17">
        <v>-13303.15</v>
      </c>
      <c r="AE108" s="17">
        <v>-15813.1</v>
      </c>
      <c r="AF108" s="17">
        <v>-4468.34</v>
      </c>
      <c r="AG108" s="17">
        <v>-2264.31</v>
      </c>
      <c r="AH108" s="17">
        <v>-3968.29</v>
      </c>
      <c r="AI108" s="17">
        <v>-3776.56</v>
      </c>
      <c r="AJ108" s="17">
        <v>0</v>
      </c>
      <c r="AK108" s="17">
        <v>877.14</v>
      </c>
      <c r="AL108" s="17">
        <v>26121.98</v>
      </c>
      <c r="AM108" s="17">
        <v>13984.71</v>
      </c>
      <c r="AN108" s="17">
        <v>17345.57</v>
      </c>
      <c r="AO108" s="20">
        <v>-149927.98999999993</v>
      </c>
      <c r="AP108" s="20">
        <v>-70909.650000000009</v>
      </c>
      <c r="AQ108" s="20">
        <v>-84909.360000000044</v>
      </c>
      <c r="AR108" s="20">
        <v>-24184.119999999963</v>
      </c>
      <c r="AS108" s="20">
        <v>-12350.739999999983</v>
      </c>
      <c r="AT108" s="20">
        <v>-21821.510000000046</v>
      </c>
      <c r="AU108" s="20">
        <v>-20932.910000000022</v>
      </c>
      <c r="AV108" s="20">
        <v>0</v>
      </c>
      <c r="AW108" s="20">
        <v>4943.8100000000004</v>
      </c>
      <c r="AX108" s="20">
        <v>148448.76999999996</v>
      </c>
      <c r="AY108" s="20">
        <v>80161.23000000004</v>
      </c>
      <c r="AZ108" s="20">
        <v>100268.27000000005</v>
      </c>
      <c r="BA108" s="17">
        <f t="shared" si="12"/>
        <v>-35812.559999999925</v>
      </c>
      <c r="BB108" s="17">
        <f t="shared" si="13"/>
        <v>-1790.6400000000003</v>
      </c>
      <c r="BC108" s="17">
        <f t="shared" si="10"/>
        <v>-13611</v>
      </c>
      <c r="BD108" s="17">
        <f t="shared" si="11"/>
        <v>-51214.199999999983</v>
      </c>
    </row>
    <row r="109" spans="1:56" x14ac:dyDescent="0.25">
      <c r="A109" t="str">
        <f t="shared" si="14"/>
        <v>ASTC.SD4</v>
      </c>
      <c r="B109" s="1" t="s">
        <v>188</v>
      </c>
      <c r="C109" s="1" t="s">
        <v>190</v>
      </c>
      <c r="D109" s="1" t="s">
        <v>190</v>
      </c>
      <c r="E109" s="17">
        <v>-186222.91</v>
      </c>
      <c r="F109" s="17">
        <v>-73293.619999999937</v>
      </c>
      <c r="G109" s="17">
        <v>-101780.64</v>
      </c>
      <c r="H109" s="17">
        <v>-34977.980000000054</v>
      </c>
      <c r="I109" s="17">
        <v>-28602.99</v>
      </c>
      <c r="J109" s="17">
        <v>-40299.940000000017</v>
      </c>
      <c r="K109" s="17">
        <v>-62553.509999999922</v>
      </c>
      <c r="L109" s="17">
        <v>83895.099999999977</v>
      </c>
      <c r="M109" s="17">
        <v>148943.61000000007</v>
      </c>
      <c r="N109" s="17">
        <v>71118.979999999938</v>
      </c>
      <c r="O109" s="17">
        <v>58574.009999999937</v>
      </c>
      <c r="P109" s="17">
        <v>46448.589999999909</v>
      </c>
      <c r="Q109" s="20">
        <v>-9311.15</v>
      </c>
      <c r="R109" s="20">
        <v>-3664.68</v>
      </c>
      <c r="S109" s="20">
        <v>-5089.03</v>
      </c>
      <c r="T109" s="20">
        <v>-1748.9</v>
      </c>
      <c r="U109" s="20">
        <v>-1430.15</v>
      </c>
      <c r="V109" s="20">
        <v>-2015</v>
      </c>
      <c r="W109" s="20">
        <v>-3127.68</v>
      </c>
      <c r="X109" s="20">
        <v>4194.76</v>
      </c>
      <c r="Y109" s="20">
        <v>7447.18</v>
      </c>
      <c r="Z109" s="20">
        <v>3555.95</v>
      </c>
      <c r="AA109" s="20">
        <v>2928.7</v>
      </c>
      <c r="AB109" s="20">
        <v>2322.4299999999998</v>
      </c>
      <c r="AC109" s="17">
        <v>-45588.7</v>
      </c>
      <c r="AD109" s="17">
        <v>-17772.09</v>
      </c>
      <c r="AE109" s="17">
        <v>-24457.78</v>
      </c>
      <c r="AF109" s="17">
        <v>-8323.7000000000007</v>
      </c>
      <c r="AG109" s="17">
        <v>-6742.17</v>
      </c>
      <c r="AH109" s="17">
        <v>-9405.4599999999991</v>
      </c>
      <c r="AI109" s="17">
        <v>-14458.14</v>
      </c>
      <c r="AJ109" s="17">
        <v>19195.46</v>
      </c>
      <c r="AK109" s="17">
        <v>33731.83</v>
      </c>
      <c r="AL109" s="17">
        <v>15946.28</v>
      </c>
      <c r="AM109" s="17">
        <v>12997.02</v>
      </c>
      <c r="AN109" s="17">
        <v>10201.799999999999</v>
      </c>
      <c r="AO109" s="20">
        <v>-241122.76</v>
      </c>
      <c r="AP109" s="20">
        <v>-94730.389999999927</v>
      </c>
      <c r="AQ109" s="20">
        <v>-131327.45000000001</v>
      </c>
      <c r="AR109" s="20">
        <v>-45050.58000000006</v>
      </c>
      <c r="AS109" s="20">
        <v>-36775.310000000005</v>
      </c>
      <c r="AT109" s="20">
        <v>-51720.400000000016</v>
      </c>
      <c r="AU109" s="20">
        <v>-80139.329999999914</v>
      </c>
      <c r="AV109" s="20">
        <v>107285.31999999998</v>
      </c>
      <c r="AW109" s="20">
        <v>190122.62000000005</v>
      </c>
      <c r="AX109" s="20">
        <v>90621.209999999934</v>
      </c>
      <c r="AY109" s="20">
        <v>74499.729999999938</v>
      </c>
      <c r="AZ109" s="20">
        <v>58972.819999999905</v>
      </c>
      <c r="BA109" s="17">
        <f t="shared" si="12"/>
        <v>-118751.29999999999</v>
      </c>
      <c r="BB109" s="17">
        <f t="shared" si="13"/>
        <v>-5937.57</v>
      </c>
      <c r="BC109" s="17">
        <f t="shared" si="10"/>
        <v>-34675.64999999998</v>
      </c>
      <c r="BD109" s="17">
        <f t="shared" si="11"/>
        <v>-159364.52000000025</v>
      </c>
    </row>
    <row r="110" spans="1:56" x14ac:dyDescent="0.25">
      <c r="A110" t="str">
        <f t="shared" si="14"/>
        <v>EPPA.SD5</v>
      </c>
      <c r="B110" s="1" t="s">
        <v>192</v>
      </c>
      <c r="C110" s="1" t="s">
        <v>191</v>
      </c>
      <c r="D110" s="1" t="s">
        <v>191</v>
      </c>
      <c r="E110" s="17">
        <v>-150344.44</v>
      </c>
      <c r="F110" s="17">
        <v>-59524.309999999954</v>
      </c>
      <c r="G110" s="17">
        <v>-73739.680000000022</v>
      </c>
      <c r="H110" s="17">
        <v>-18309.350000000017</v>
      </c>
      <c r="I110" s="17">
        <v>-23641.870000000003</v>
      </c>
      <c r="J110" s="17">
        <v>-9045.1399999999885</v>
      </c>
      <c r="K110" s="17">
        <v>-52600.459999999868</v>
      </c>
      <c r="L110" s="17">
        <v>129599.00000000006</v>
      </c>
      <c r="M110" s="17">
        <v>193939.58000000005</v>
      </c>
      <c r="N110" s="17">
        <v>42639.339999999989</v>
      </c>
      <c r="O110" s="17">
        <v>11570.009999999995</v>
      </c>
      <c r="P110" s="17">
        <v>50367.089999999975</v>
      </c>
      <c r="Q110" s="20">
        <v>-7517.22</v>
      </c>
      <c r="R110" s="20">
        <v>-2976.22</v>
      </c>
      <c r="S110" s="20">
        <v>-3686.98</v>
      </c>
      <c r="T110" s="20">
        <v>-915.47</v>
      </c>
      <c r="U110" s="20">
        <v>-1182.0899999999999</v>
      </c>
      <c r="V110" s="20">
        <v>-452.26</v>
      </c>
      <c r="W110" s="20">
        <v>-2630.02</v>
      </c>
      <c r="X110" s="20">
        <v>6479.95</v>
      </c>
      <c r="Y110" s="20">
        <v>9696.98</v>
      </c>
      <c r="Z110" s="20">
        <v>2131.9699999999998</v>
      </c>
      <c r="AA110" s="20">
        <v>578.5</v>
      </c>
      <c r="AB110" s="20">
        <v>2518.35</v>
      </c>
      <c r="AC110" s="17">
        <v>-36805.4</v>
      </c>
      <c r="AD110" s="17">
        <v>-14433.33</v>
      </c>
      <c r="AE110" s="17">
        <v>-17719.57</v>
      </c>
      <c r="AF110" s="17">
        <v>-4357.07</v>
      </c>
      <c r="AG110" s="17">
        <v>-5572.76</v>
      </c>
      <c r="AH110" s="17">
        <v>-2111.0100000000002</v>
      </c>
      <c r="AI110" s="17">
        <v>-12157.67</v>
      </c>
      <c r="AJ110" s="17">
        <v>29652.65</v>
      </c>
      <c r="AK110" s="17">
        <v>43922.239999999998</v>
      </c>
      <c r="AL110" s="17">
        <v>9560.58</v>
      </c>
      <c r="AM110" s="17">
        <v>2567.2800000000002</v>
      </c>
      <c r="AN110" s="17">
        <v>11062.45</v>
      </c>
      <c r="AO110" s="20">
        <v>-194667.06</v>
      </c>
      <c r="AP110" s="20">
        <v>-76933.859999999957</v>
      </c>
      <c r="AQ110" s="20">
        <v>-95146.23000000001</v>
      </c>
      <c r="AR110" s="20">
        <v>-23581.890000000018</v>
      </c>
      <c r="AS110" s="20">
        <v>-30396.720000000001</v>
      </c>
      <c r="AT110" s="20">
        <v>-11608.409999999989</v>
      </c>
      <c r="AU110" s="20">
        <v>-67388.149999999863</v>
      </c>
      <c r="AV110" s="20">
        <v>165731.60000000006</v>
      </c>
      <c r="AW110" s="20">
        <v>247558.80000000005</v>
      </c>
      <c r="AX110" s="20">
        <v>54331.889999999992</v>
      </c>
      <c r="AY110" s="20">
        <v>14715.789999999995</v>
      </c>
      <c r="AZ110" s="20">
        <v>63947.88999999997</v>
      </c>
      <c r="BA110" s="17">
        <f t="shared" si="12"/>
        <v>40909.770000000237</v>
      </c>
      <c r="BB110" s="17">
        <f t="shared" si="13"/>
        <v>2045.4900000000016</v>
      </c>
      <c r="BC110" s="17">
        <f t="shared" si="10"/>
        <v>3608.3900000000176</v>
      </c>
      <c r="BD110" s="17">
        <f t="shared" si="11"/>
        <v>46563.65000000038</v>
      </c>
    </row>
    <row r="111" spans="1:56" x14ac:dyDescent="0.25">
      <c r="A111" t="str">
        <f t="shared" si="14"/>
        <v>EPPA.SD6</v>
      </c>
      <c r="B111" s="1" t="s">
        <v>192</v>
      </c>
      <c r="C111" s="1" t="s">
        <v>193</v>
      </c>
      <c r="D111" s="1" t="s">
        <v>193</v>
      </c>
      <c r="E111" s="17">
        <v>-215756.91999999998</v>
      </c>
      <c r="F111" s="17">
        <v>-101743.20999999999</v>
      </c>
      <c r="G111" s="17">
        <v>-75160.920000000013</v>
      </c>
      <c r="H111" s="17">
        <v>-61443.510000000017</v>
      </c>
      <c r="I111" s="17">
        <v>-44550.03</v>
      </c>
      <c r="J111" s="17">
        <v>-72650.28</v>
      </c>
      <c r="K111" s="17">
        <v>-102615.95000000013</v>
      </c>
      <c r="L111" s="17">
        <v>85810.990000000107</v>
      </c>
      <c r="M111" s="17">
        <v>118356.28000000009</v>
      </c>
      <c r="N111" s="17">
        <v>46142.950000000084</v>
      </c>
      <c r="O111" s="17">
        <v>44636.429999999906</v>
      </c>
      <c r="P111" s="17">
        <v>26538.770000000019</v>
      </c>
      <c r="Q111" s="20">
        <v>-10787.85</v>
      </c>
      <c r="R111" s="20">
        <v>-5087.16</v>
      </c>
      <c r="S111" s="20">
        <v>-3758.05</v>
      </c>
      <c r="T111" s="20">
        <v>-3072.18</v>
      </c>
      <c r="U111" s="20">
        <v>-2227.5</v>
      </c>
      <c r="V111" s="20">
        <v>-3632.51</v>
      </c>
      <c r="W111" s="20">
        <v>-5130.8</v>
      </c>
      <c r="X111" s="20">
        <v>4290.55</v>
      </c>
      <c r="Y111" s="20">
        <v>5917.81</v>
      </c>
      <c r="Z111" s="20">
        <v>2307.15</v>
      </c>
      <c r="AA111" s="20">
        <v>2231.8200000000002</v>
      </c>
      <c r="AB111" s="20">
        <v>1326.94</v>
      </c>
      <c r="AC111" s="17">
        <v>-52818.84</v>
      </c>
      <c r="AD111" s="17">
        <v>-24670.48</v>
      </c>
      <c r="AE111" s="17">
        <v>-18061.09</v>
      </c>
      <c r="AF111" s="17">
        <v>-14621.7</v>
      </c>
      <c r="AG111" s="17">
        <v>-10501.14</v>
      </c>
      <c r="AH111" s="17">
        <v>-16955.59</v>
      </c>
      <c r="AI111" s="17">
        <v>-23717.86</v>
      </c>
      <c r="AJ111" s="17">
        <v>19633.82</v>
      </c>
      <c r="AK111" s="17">
        <v>26804.6</v>
      </c>
      <c r="AL111" s="17">
        <v>10346.16</v>
      </c>
      <c r="AM111" s="17">
        <v>9904.4</v>
      </c>
      <c r="AN111" s="17">
        <v>5828.88</v>
      </c>
      <c r="AO111" s="20">
        <v>-279363.61</v>
      </c>
      <c r="AP111" s="20">
        <v>-131500.85</v>
      </c>
      <c r="AQ111" s="20">
        <v>-96980.060000000012</v>
      </c>
      <c r="AR111" s="20">
        <v>-79137.390000000014</v>
      </c>
      <c r="AS111" s="20">
        <v>-57278.67</v>
      </c>
      <c r="AT111" s="20">
        <v>-93238.37999999999</v>
      </c>
      <c r="AU111" s="20">
        <v>-131464.61000000013</v>
      </c>
      <c r="AV111" s="20">
        <v>109735.3600000001</v>
      </c>
      <c r="AW111" s="20">
        <v>151078.69000000009</v>
      </c>
      <c r="AX111" s="20">
        <v>58796.260000000082</v>
      </c>
      <c r="AY111" s="20">
        <v>56772.649999999907</v>
      </c>
      <c r="AZ111" s="20">
        <v>33694.590000000018</v>
      </c>
      <c r="BA111" s="17">
        <f t="shared" si="12"/>
        <v>-352435.40000000014</v>
      </c>
      <c r="BB111" s="17">
        <f t="shared" si="13"/>
        <v>-17621.780000000002</v>
      </c>
      <c r="BC111" s="17">
        <f t="shared" si="10"/>
        <v>-88828.84</v>
      </c>
      <c r="BD111" s="17">
        <f t="shared" si="11"/>
        <v>-458886.01999999984</v>
      </c>
    </row>
    <row r="112" spans="1:56" x14ac:dyDescent="0.25">
      <c r="A112" t="str">
        <f t="shared" si="14"/>
        <v>TCN.SH1</v>
      </c>
      <c r="B112" s="1" t="s">
        <v>33</v>
      </c>
      <c r="C112" s="1" t="s">
        <v>194</v>
      </c>
      <c r="D112" s="1" t="s">
        <v>194</v>
      </c>
      <c r="E112" s="17">
        <v>106509.81000000001</v>
      </c>
      <c r="F112" s="17">
        <v>47537.10000000002</v>
      </c>
      <c r="G112" s="17">
        <v>60115.939999999988</v>
      </c>
      <c r="H112" s="17">
        <v>80281.720000000045</v>
      </c>
      <c r="I112" s="17">
        <v>27370.260000000024</v>
      </c>
      <c r="J112" s="17">
        <v>1519.6099999999983</v>
      </c>
      <c r="K112" s="17">
        <v>129815.04999999993</v>
      </c>
      <c r="L112" s="17">
        <v>298123.56999999995</v>
      </c>
      <c r="M112" s="17">
        <v>442366.04999999993</v>
      </c>
      <c r="N112" s="17">
        <v>390201.47000000009</v>
      </c>
      <c r="O112" s="17">
        <v>349031.67000000016</v>
      </c>
      <c r="P112" s="17">
        <v>221839.22000000006</v>
      </c>
      <c r="Q112" s="20">
        <v>5325.49</v>
      </c>
      <c r="R112" s="20">
        <v>2376.86</v>
      </c>
      <c r="S112" s="20">
        <v>3005.8</v>
      </c>
      <c r="T112" s="20">
        <v>4014.09</v>
      </c>
      <c r="U112" s="20">
        <v>1368.51</v>
      </c>
      <c r="V112" s="20">
        <v>75.98</v>
      </c>
      <c r="W112" s="20">
        <v>6490.75</v>
      </c>
      <c r="X112" s="20">
        <v>14906.18</v>
      </c>
      <c r="Y112" s="20">
        <v>22118.3</v>
      </c>
      <c r="Z112" s="20">
        <v>19510.07</v>
      </c>
      <c r="AA112" s="20">
        <v>17451.580000000002</v>
      </c>
      <c r="AB112" s="20">
        <v>11091.96</v>
      </c>
      <c r="AC112" s="17">
        <v>26074.37</v>
      </c>
      <c r="AD112" s="17">
        <v>11526.7</v>
      </c>
      <c r="AE112" s="17">
        <v>14445.8</v>
      </c>
      <c r="AF112" s="17">
        <v>19104.62</v>
      </c>
      <c r="AG112" s="17">
        <v>6451.6</v>
      </c>
      <c r="AH112" s="17">
        <v>354.66</v>
      </c>
      <c r="AI112" s="17">
        <v>30004.45</v>
      </c>
      <c r="AJ112" s="17">
        <v>68211.59</v>
      </c>
      <c r="AK112" s="17">
        <v>100184.34</v>
      </c>
      <c r="AL112" s="17">
        <v>87490.87</v>
      </c>
      <c r="AM112" s="17">
        <v>77446.81</v>
      </c>
      <c r="AN112" s="17">
        <v>48723.97</v>
      </c>
      <c r="AO112" s="20">
        <v>137909.67000000001</v>
      </c>
      <c r="AP112" s="20">
        <v>61440.660000000018</v>
      </c>
      <c r="AQ112" s="20">
        <v>77567.539999999994</v>
      </c>
      <c r="AR112" s="20">
        <v>103400.43000000004</v>
      </c>
      <c r="AS112" s="20">
        <v>35190.370000000024</v>
      </c>
      <c r="AT112" s="20">
        <v>1950.2499999999984</v>
      </c>
      <c r="AU112" s="20">
        <v>166310.24999999994</v>
      </c>
      <c r="AV112" s="20">
        <v>381241.33999999997</v>
      </c>
      <c r="AW112" s="20">
        <v>564668.68999999994</v>
      </c>
      <c r="AX112" s="20">
        <v>497202.41000000009</v>
      </c>
      <c r="AY112" s="20">
        <v>443930.06000000017</v>
      </c>
      <c r="AZ112" s="20">
        <v>281655.15000000002</v>
      </c>
      <c r="BA112" s="17">
        <f t="shared" si="12"/>
        <v>2154711.4700000002</v>
      </c>
      <c r="BB112" s="17">
        <f t="shared" si="13"/>
        <v>107735.57</v>
      </c>
      <c r="BC112" s="17">
        <f t="shared" si="10"/>
        <v>490019.78</v>
      </c>
      <c r="BD112" s="17">
        <f t="shared" si="11"/>
        <v>2752466.82</v>
      </c>
    </row>
    <row r="113" spans="1:56" x14ac:dyDescent="0.25">
      <c r="A113" t="str">
        <f t="shared" si="14"/>
        <v>TCN.SH2</v>
      </c>
      <c r="B113" s="1" t="s">
        <v>33</v>
      </c>
      <c r="C113" s="1" t="s">
        <v>195</v>
      </c>
      <c r="D113" s="1" t="s">
        <v>195</v>
      </c>
      <c r="E113" s="17">
        <v>-6591.37</v>
      </c>
      <c r="F113" s="17">
        <v>-3106.9200000000283</v>
      </c>
      <c r="G113" s="17">
        <v>-3644.6599999999025</v>
      </c>
      <c r="H113" s="17">
        <v>22128.919999999987</v>
      </c>
      <c r="I113" s="17">
        <v>17859.290000000012</v>
      </c>
      <c r="J113" s="17">
        <v>35832.760000000053</v>
      </c>
      <c r="K113" s="17">
        <v>50749.789999999972</v>
      </c>
      <c r="L113" s="17">
        <v>217482.97000000003</v>
      </c>
      <c r="M113" s="17">
        <v>454290.70000000019</v>
      </c>
      <c r="N113" s="17">
        <v>262361.37999999977</v>
      </c>
      <c r="O113" s="17">
        <v>203221.07000000007</v>
      </c>
      <c r="P113" s="17">
        <v>156092.86000000004</v>
      </c>
      <c r="Q113" s="20">
        <v>-329.57</v>
      </c>
      <c r="R113" s="20">
        <v>-155.35</v>
      </c>
      <c r="S113" s="20">
        <v>-182.23</v>
      </c>
      <c r="T113" s="20">
        <v>1106.45</v>
      </c>
      <c r="U113" s="20">
        <v>892.96</v>
      </c>
      <c r="V113" s="20">
        <v>1791.64</v>
      </c>
      <c r="W113" s="20">
        <v>2537.4899999999998</v>
      </c>
      <c r="X113" s="20">
        <v>10874.15</v>
      </c>
      <c r="Y113" s="20">
        <v>22714.54</v>
      </c>
      <c r="Z113" s="20">
        <v>13118.07</v>
      </c>
      <c r="AA113" s="20">
        <v>10161.049999999999</v>
      </c>
      <c r="AB113" s="20">
        <v>7804.64</v>
      </c>
      <c r="AC113" s="17">
        <v>-1613.61</v>
      </c>
      <c r="AD113" s="17">
        <v>-753.36</v>
      </c>
      <c r="AE113" s="17">
        <v>-875.81</v>
      </c>
      <c r="AF113" s="17">
        <v>5266.01</v>
      </c>
      <c r="AG113" s="17">
        <v>4209.71</v>
      </c>
      <c r="AH113" s="17">
        <v>8362.8799999999992</v>
      </c>
      <c r="AI113" s="17">
        <v>11729.92</v>
      </c>
      <c r="AJ113" s="17">
        <v>49760.77</v>
      </c>
      <c r="AK113" s="17">
        <v>102884.96</v>
      </c>
      <c r="AL113" s="17">
        <v>58826.6</v>
      </c>
      <c r="AM113" s="17">
        <v>45092.83</v>
      </c>
      <c r="AN113" s="17">
        <v>34283.67</v>
      </c>
      <c r="AO113" s="20">
        <v>-8534.5499999999993</v>
      </c>
      <c r="AP113" s="20">
        <v>-4015.6300000000283</v>
      </c>
      <c r="AQ113" s="20">
        <v>-4702.6999999999025</v>
      </c>
      <c r="AR113" s="20">
        <v>28501.37999999999</v>
      </c>
      <c r="AS113" s="20">
        <v>22961.96000000001</v>
      </c>
      <c r="AT113" s="20">
        <v>45987.28000000005</v>
      </c>
      <c r="AU113" s="20">
        <v>65017.199999999968</v>
      </c>
      <c r="AV113" s="20">
        <v>278117.89</v>
      </c>
      <c r="AW113" s="20">
        <v>579890.20000000019</v>
      </c>
      <c r="AX113" s="20">
        <v>334306.04999999976</v>
      </c>
      <c r="AY113" s="20">
        <v>258474.95000000007</v>
      </c>
      <c r="AZ113" s="20">
        <v>198181.17000000004</v>
      </c>
      <c r="BA113" s="17">
        <f t="shared" si="12"/>
        <v>1406676.7900000003</v>
      </c>
      <c r="BB113" s="17">
        <f t="shared" si="13"/>
        <v>70333.84</v>
      </c>
      <c r="BC113" s="17">
        <f t="shared" si="10"/>
        <v>317174.57</v>
      </c>
      <c r="BD113" s="17">
        <f t="shared" si="11"/>
        <v>1794185.2000000002</v>
      </c>
    </row>
    <row r="114" spans="1:56" x14ac:dyDescent="0.25">
      <c r="A114" t="str">
        <f t="shared" si="14"/>
        <v>SHEL.SHCG</v>
      </c>
      <c r="B114" s="1" t="s">
        <v>184</v>
      </c>
      <c r="C114" s="1" t="s">
        <v>198</v>
      </c>
      <c r="D114" s="1" t="s">
        <v>198</v>
      </c>
      <c r="E114" s="17">
        <v>-875.89</v>
      </c>
      <c r="F114" s="17">
        <v>-1913.78</v>
      </c>
      <c r="G114" s="17">
        <v>-2620.7499999999995</v>
      </c>
      <c r="H114" s="17">
        <v>-1711.8599999999997</v>
      </c>
      <c r="I114" s="17">
        <v>-162.02000000000001</v>
      </c>
      <c r="J114" s="17">
        <v>0</v>
      </c>
      <c r="K114" s="17">
        <v>0</v>
      </c>
      <c r="L114" s="17">
        <v>1.9200000000000035</v>
      </c>
      <c r="M114" s="17">
        <v>9.999999999999995E-3</v>
      </c>
      <c r="N114" s="17">
        <v>-79.739999999999924</v>
      </c>
      <c r="O114" s="17">
        <v>-4.0100000000000016</v>
      </c>
      <c r="P114" s="17">
        <v>-1.0000000000000005E-2</v>
      </c>
      <c r="Q114" s="20">
        <v>-43.79</v>
      </c>
      <c r="R114" s="20">
        <v>-95.69</v>
      </c>
      <c r="S114" s="20">
        <v>-131.04</v>
      </c>
      <c r="T114" s="20">
        <v>-85.59</v>
      </c>
      <c r="U114" s="20">
        <v>-8.1</v>
      </c>
      <c r="V114" s="20">
        <v>0</v>
      </c>
      <c r="W114" s="20">
        <v>0</v>
      </c>
      <c r="X114" s="20">
        <v>0.1</v>
      </c>
      <c r="Y114" s="20">
        <v>0</v>
      </c>
      <c r="Z114" s="20">
        <v>-3.99</v>
      </c>
      <c r="AA114" s="20">
        <v>-0.2</v>
      </c>
      <c r="AB114" s="20">
        <v>0</v>
      </c>
      <c r="AC114" s="17">
        <v>-214.42</v>
      </c>
      <c r="AD114" s="17">
        <v>-464.05</v>
      </c>
      <c r="AE114" s="17">
        <v>-629.76</v>
      </c>
      <c r="AF114" s="17">
        <v>-407.37</v>
      </c>
      <c r="AG114" s="17">
        <v>-38.19</v>
      </c>
      <c r="AH114" s="17">
        <v>0</v>
      </c>
      <c r="AI114" s="17">
        <v>0</v>
      </c>
      <c r="AJ114" s="17">
        <v>0.44</v>
      </c>
      <c r="AK114" s="17">
        <v>0</v>
      </c>
      <c r="AL114" s="17">
        <v>-17.88</v>
      </c>
      <c r="AM114" s="17">
        <v>-0.89</v>
      </c>
      <c r="AN114" s="17">
        <v>0</v>
      </c>
      <c r="AO114" s="20">
        <v>-1134.0999999999999</v>
      </c>
      <c r="AP114" s="20">
        <v>-2473.52</v>
      </c>
      <c r="AQ114" s="20">
        <v>-3381.5499999999993</v>
      </c>
      <c r="AR114" s="20">
        <v>-2204.8199999999997</v>
      </c>
      <c r="AS114" s="20">
        <v>-208.31</v>
      </c>
      <c r="AT114" s="20">
        <v>0</v>
      </c>
      <c r="AU114" s="20">
        <v>0</v>
      </c>
      <c r="AV114" s="20">
        <v>2.4600000000000035</v>
      </c>
      <c r="AW114" s="20">
        <v>9.999999999999995E-3</v>
      </c>
      <c r="AX114" s="20">
        <v>-101.60999999999991</v>
      </c>
      <c r="AY114" s="20">
        <v>-5.1000000000000014</v>
      </c>
      <c r="AZ114" s="20">
        <v>-1.0000000000000005E-2</v>
      </c>
      <c r="BA114" s="17">
        <f t="shared" si="12"/>
        <v>-7366.13</v>
      </c>
      <c r="BB114" s="17">
        <f t="shared" si="13"/>
        <v>-368.3</v>
      </c>
      <c r="BC114" s="17">
        <f t="shared" si="10"/>
        <v>-1772.1200000000001</v>
      </c>
      <c r="BD114" s="17">
        <f t="shared" si="11"/>
        <v>-9506.5499999999993</v>
      </c>
    </row>
    <row r="115" spans="1:56" x14ac:dyDescent="0.25">
      <c r="A115" t="str">
        <f t="shared" si="14"/>
        <v>NESI.BCHIMP</v>
      </c>
      <c r="B115" s="1" t="s">
        <v>202</v>
      </c>
      <c r="C115" s="1" t="s">
        <v>203</v>
      </c>
      <c r="D115" s="1" t="s">
        <v>21</v>
      </c>
      <c r="E115" s="17">
        <v>-60027.939999999995</v>
      </c>
      <c r="F115" s="17">
        <v>-25364.880000000005</v>
      </c>
      <c r="G115" s="17">
        <v>-36470.090000000004</v>
      </c>
      <c r="H115" s="17">
        <v>-26761.78</v>
      </c>
      <c r="I115" s="17">
        <v>-19220.800000000003</v>
      </c>
      <c r="J115" s="17">
        <v>-26939.609999999997</v>
      </c>
      <c r="K115" s="17">
        <v>-46256.329999999994</v>
      </c>
      <c r="L115" s="17">
        <v>-7172.0499999999993</v>
      </c>
      <c r="M115" s="17">
        <v>-8904.8299999999981</v>
      </c>
      <c r="N115" s="17">
        <v>-25964.150000000009</v>
      </c>
      <c r="O115" s="17">
        <v>-31207.22</v>
      </c>
      <c r="P115" s="17">
        <v>-18451.900000000001</v>
      </c>
      <c r="Q115" s="20">
        <v>-3001.4</v>
      </c>
      <c r="R115" s="20">
        <v>-1268.24</v>
      </c>
      <c r="S115" s="20">
        <v>-1823.5</v>
      </c>
      <c r="T115" s="20">
        <v>-1338.09</v>
      </c>
      <c r="U115" s="20">
        <v>-961.04</v>
      </c>
      <c r="V115" s="20">
        <v>-1346.98</v>
      </c>
      <c r="W115" s="20">
        <v>-2312.8200000000002</v>
      </c>
      <c r="X115" s="20">
        <v>-358.6</v>
      </c>
      <c r="Y115" s="20">
        <v>-445.24</v>
      </c>
      <c r="Z115" s="20">
        <v>-1298.21</v>
      </c>
      <c r="AA115" s="20">
        <v>-1560.36</v>
      </c>
      <c r="AB115" s="20">
        <v>-922.6</v>
      </c>
      <c r="AC115" s="17">
        <v>-14695.27</v>
      </c>
      <c r="AD115" s="17">
        <v>-6150.42</v>
      </c>
      <c r="AE115" s="17">
        <v>-8763.73</v>
      </c>
      <c r="AF115" s="17">
        <v>-6368.49</v>
      </c>
      <c r="AG115" s="17">
        <v>-4530.6400000000003</v>
      </c>
      <c r="AH115" s="17">
        <v>-6287.34</v>
      </c>
      <c r="AI115" s="17">
        <v>-10691.33</v>
      </c>
      <c r="AJ115" s="17">
        <v>-1640.99</v>
      </c>
      <c r="AK115" s="17">
        <v>-2016.71</v>
      </c>
      <c r="AL115" s="17">
        <v>-5821.67</v>
      </c>
      <c r="AM115" s="17">
        <v>-6924.59</v>
      </c>
      <c r="AN115" s="17">
        <v>-4052.71</v>
      </c>
      <c r="AO115" s="20">
        <v>-77724.61</v>
      </c>
      <c r="AP115" s="20">
        <v>-32783.540000000008</v>
      </c>
      <c r="AQ115" s="20">
        <v>-47057.320000000007</v>
      </c>
      <c r="AR115" s="20">
        <v>-34468.36</v>
      </c>
      <c r="AS115" s="20">
        <v>-24712.480000000003</v>
      </c>
      <c r="AT115" s="20">
        <v>-34573.929999999993</v>
      </c>
      <c r="AU115" s="20">
        <v>-59260.479999999996</v>
      </c>
      <c r="AV115" s="20">
        <v>-9171.64</v>
      </c>
      <c r="AW115" s="20">
        <v>-11366.779999999999</v>
      </c>
      <c r="AX115" s="20">
        <v>-33084.030000000006</v>
      </c>
      <c r="AY115" s="20">
        <v>-39692.17</v>
      </c>
      <c r="AZ115" s="20">
        <v>-23427.21</v>
      </c>
      <c r="BA115" s="17">
        <f t="shared" si="12"/>
        <v>-332741.57999999996</v>
      </c>
      <c r="BB115" s="17">
        <f t="shared" si="13"/>
        <v>-16637.079999999998</v>
      </c>
      <c r="BC115" s="17">
        <f t="shared" si="10"/>
        <v>-77943.89</v>
      </c>
      <c r="BD115" s="17">
        <f t="shared" si="11"/>
        <v>-427322.55000000005</v>
      </c>
    </row>
    <row r="116" spans="1:56" x14ac:dyDescent="0.25">
      <c r="A116" t="str">
        <f t="shared" si="14"/>
        <v>TAU.SPR</v>
      </c>
      <c r="B116" s="1" t="s">
        <v>31</v>
      </c>
      <c r="C116" s="1" t="s">
        <v>204</v>
      </c>
      <c r="D116" s="1" t="s">
        <v>204</v>
      </c>
      <c r="E116" s="17">
        <v>-17310.899999999998</v>
      </c>
      <c r="F116" s="17">
        <v>-6642.61</v>
      </c>
      <c r="G116" s="17">
        <v>-8294.01</v>
      </c>
      <c r="H116" s="17">
        <v>-3495.81</v>
      </c>
      <c r="I116" s="17">
        <v>-2600.3300000000017</v>
      </c>
      <c r="J116" s="17">
        <v>-6636.1599999999989</v>
      </c>
      <c r="K116" s="17">
        <v>-18077.759999999998</v>
      </c>
      <c r="L116" s="17">
        <v>14410.989999999998</v>
      </c>
      <c r="M116" s="17">
        <v>16922.329999999998</v>
      </c>
      <c r="N116" s="17">
        <v>3932.0199999999995</v>
      </c>
      <c r="O116" s="17">
        <v>5692.7899999999991</v>
      </c>
      <c r="P116" s="17">
        <v>4026.9799999999996</v>
      </c>
      <c r="Q116" s="20">
        <v>-865.55</v>
      </c>
      <c r="R116" s="20">
        <v>-332.13</v>
      </c>
      <c r="S116" s="20">
        <v>-414.7</v>
      </c>
      <c r="T116" s="20">
        <v>-174.79</v>
      </c>
      <c r="U116" s="20">
        <v>-130.02000000000001</v>
      </c>
      <c r="V116" s="20">
        <v>-331.81</v>
      </c>
      <c r="W116" s="20">
        <v>-903.89</v>
      </c>
      <c r="X116" s="20">
        <v>720.55</v>
      </c>
      <c r="Y116" s="20">
        <v>846.12</v>
      </c>
      <c r="Z116" s="20">
        <v>196.6</v>
      </c>
      <c r="AA116" s="20">
        <v>284.64</v>
      </c>
      <c r="AB116" s="20">
        <v>201.35</v>
      </c>
      <c r="AC116" s="17">
        <v>-4237.83</v>
      </c>
      <c r="AD116" s="17">
        <v>-1610.69</v>
      </c>
      <c r="AE116" s="17">
        <v>-1993.04</v>
      </c>
      <c r="AF116" s="17">
        <v>-831.9</v>
      </c>
      <c r="AG116" s="17">
        <v>-612.94000000000005</v>
      </c>
      <c r="AH116" s="17">
        <v>-1548.79</v>
      </c>
      <c r="AI116" s="17">
        <v>-4178.3500000000004</v>
      </c>
      <c r="AJ116" s="17">
        <v>3297.28</v>
      </c>
      <c r="AK116" s="17">
        <v>3832.47</v>
      </c>
      <c r="AL116" s="17">
        <v>881.64</v>
      </c>
      <c r="AM116" s="17">
        <v>1263.18</v>
      </c>
      <c r="AN116" s="17">
        <v>884.47</v>
      </c>
      <c r="AO116" s="20">
        <v>-22414.28</v>
      </c>
      <c r="AP116" s="20">
        <v>-8585.43</v>
      </c>
      <c r="AQ116" s="20">
        <v>-10701.75</v>
      </c>
      <c r="AR116" s="20">
        <v>-4502.5</v>
      </c>
      <c r="AS116" s="20">
        <v>-3343.2900000000018</v>
      </c>
      <c r="AT116" s="20">
        <v>-8516.7599999999984</v>
      </c>
      <c r="AU116" s="20">
        <v>-23160</v>
      </c>
      <c r="AV116" s="20">
        <v>18428.819999999996</v>
      </c>
      <c r="AW116" s="20">
        <v>21600.92</v>
      </c>
      <c r="AX116" s="20">
        <v>5010.26</v>
      </c>
      <c r="AY116" s="20">
        <v>7240.61</v>
      </c>
      <c r="AZ116" s="20">
        <v>5112.8</v>
      </c>
      <c r="BA116" s="17">
        <f t="shared" si="12"/>
        <v>-18072.46999999999</v>
      </c>
      <c r="BB116" s="17">
        <f t="shared" si="13"/>
        <v>-903.63000000000045</v>
      </c>
      <c r="BC116" s="17">
        <f t="shared" si="10"/>
        <v>-4854.5000000000018</v>
      </c>
      <c r="BD116" s="17">
        <f t="shared" si="11"/>
        <v>-23830.600000000002</v>
      </c>
    </row>
    <row r="117" spans="1:56" x14ac:dyDescent="0.25">
      <c r="A117" t="str">
        <f t="shared" si="14"/>
        <v>NESI.SPCIMP</v>
      </c>
      <c r="B117" s="1" t="s">
        <v>202</v>
      </c>
      <c r="C117" s="1" t="s">
        <v>205</v>
      </c>
      <c r="D117" s="1" t="s">
        <v>73</v>
      </c>
      <c r="E117" s="17">
        <v>-13711.329999999998</v>
      </c>
      <c r="F117" s="17">
        <v>-13763.619999999994</v>
      </c>
      <c r="G117" s="17">
        <v>-15915.120000000032</v>
      </c>
      <c r="H117" s="17">
        <v>-4304.2500000000091</v>
      </c>
      <c r="I117" s="17">
        <v>-2549.9100000000089</v>
      </c>
      <c r="J117" s="17">
        <v>-5808.1299999999992</v>
      </c>
      <c r="K117" s="17">
        <v>-5201.0300000000225</v>
      </c>
      <c r="L117" s="17">
        <v>41393.799999999988</v>
      </c>
      <c r="M117" s="17">
        <v>90849.45</v>
      </c>
      <c r="N117" s="17">
        <v>49405.229999999989</v>
      </c>
      <c r="O117" s="17">
        <v>49011.710000000021</v>
      </c>
      <c r="P117" s="17">
        <v>23135.270000000015</v>
      </c>
      <c r="Q117" s="20">
        <v>-685.57</v>
      </c>
      <c r="R117" s="20">
        <v>-688.18</v>
      </c>
      <c r="S117" s="20">
        <v>-795.76</v>
      </c>
      <c r="T117" s="20">
        <v>-215.21</v>
      </c>
      <c r="U117" s="20">
        <v>-127.5</v>
      </c>
      <c r="V117" s="20">
        <v>-290.41000000000003</v>
      </c>
      <c r="W117" s="20">
        <v>-260.05</v>
      </c>
      <c r="X117" s="20">
        <v>2069.69</v>
      </c>
      <c r="Y117" s="20">
        <v>4542.47</v>
      </c>
      <c r="Z117" s="20">
        <v>2470.2600000000002</v>
      </c>
      <c r="AA117" s="20">
        <v>2450.59</v>
      </c>
      <c r="AB117" s="20">
        <v>1156.76</v>
      </c>
      <c r="AC117" s="17">
        <v>-3356.63</v>
      </c>
      <c r="AD117" s="17">
        <v>-3337.37</v>
      </c>
      <c r="AE117" s="17">
        <v>-3824.39</v>
      </c>
      <c r="AF117" s="17">
        <v>-1024.28</v>
      </c>
      <c r="AG117" s="17">
        <v>-601.04999999999995</v>
      </c>
      <c r="AH117" s="17">
        <v>-1355.54</v>
      </c>
      <c r="AI117" s="17">
        <v>-1202.1300000000001</v>
      </c>
      <c r="AJ117" s="17">
        <v>9471.0300000000007</v>
      </c>
      <c r="AK117" s="17">
        <v>20575.02</v>
      </c>
      <c r="AL117" s="17">
        <v>11077.63</v>
      </c>
      <c r="AM117" s="17">
        <v>10875.23</v>
      </c>
      <c r="AN117" s="17">
        <v>5081.3500000000004</v>
      </c>
      <c r="AO117" s="20">
        <v>-17753.53</v>
      </c>
      <c r="AP117" s="20">
        <v>-17789.169999999995</v>
      </c>
      <c r="AQ117" s="20">
        <v>-20535.27000000003</v>
      </c>
      <c r="AR117" s="20">
        <v>-5543.7400000000089</v>
      </c>
      <c r="AS117" s="20">
        <v>-3278.4600000000091</v>
      </c>
      <c r="AT117" s="20">
        <v>-7454.079999999999</v>
      </c>
      <c r="AU117" s="20">
        <v>-6663.2100000000228</v>
      </c>
      <c r="AV117" s="20">
        <v>52934.51999999999</v>
      </c>
      <c r="AW117" s="20">
        <v>115966.94</v>
      </c>
      <c r="AX117" s="20">
        <v>62953.119999999988</v>
      </c>
      <c r="AY117" s="20">
        <v>62337.530000000013</v>
      </c>
      <c r="AZ117" s="20">
        <v>29373.380000000012</v>
      </c>
      <c r="BA117" s="17">
        <f t="shared" si="12"/>
        <v>192542.06999999995</v>
      </c>
      <c r="BB117" s="17">
        <f t="shared" si="13"/>
        <v>9627.09</v>
      </c>
      <c r="BC117" s="17">
        <f t="shared" si="10"/>
        <v>42378.87</v>
      </c>
      <c r="BD117" s="17">
        <f t="shared" si="11"/>
        <v>244548.02999999991</v>
      </c>
    </row>
    <row r="118" spans="1:56" x14ac:dyDescent="0.25">
      <c r="A118" t="str">
        <f t="shared" si="14"/>
        <v>NESI.SPCEXP</v>
      </c>
      <c r="B118" s="1" t="s">
        <v>202</v>
      </c>
      <c r="C118" s="1" t="s">
        <v>207</v>
      </c>
      <c r="D118" s="1" t="s">
        <v>74</v>
      </c>
      <c r="E118" s="17">
        <v>-435.65</v>
      </c>
      <c r="F118" s="17">
        <v>0</v>
      </c>
      <c r="G118" s="17">
        <v>-55.52999999999998</v>
      </c>
      <c r="H118" s="17">
        <v>-4.769999999999996</v>
      </c>
      <c r="I118" s="17">
        <v>-45.379999999999825</v>
      </c>
      <c r="J118" s="17">
        <v>-31.34000000000006</v>
      </c>
      <c r="K118" s="17">
        <v>0</v>
      </c>
      <c r="L118" s="17">
        <v>0</v>
      </c>
      <c r="M118" s="17">
        <v>108.82000000000002</v>
      </c>
      <c r="N118" s="17">
        <v>1.1799999999999997</v>
      </c>
      <c r="O118" s="17">
        <v>0</v>
      </c>
      <c r="P118" s="17">
        <v>41.389999999999986</v>
      </c>
      <c r="Q118" s="20">
        <v>-21.78</v>
      </c>
      <c r="R118" s="20">
        <v>0</v>
      </c>
      <c r="S118" s="20">
        <v>-2.78</v>
      </c>
      <c r="T118" s="20">
        <v>-0.24</v>
      </c>
      <c r="U118" s="20">
        <v>-2.27</v>
      </c>
      <c r="V118" s="20">
        <v>-1.57</v>
      </c>
      <c r="W118" s="20">
        <v>0</v>
      </c>
      <c r="X118" s="20">
        <v>0</v>
      </c>
      <c r="Y118" s="20">
        <v>5.44</v>
      </c>
      <c r="Z118" s="20">
        <v>0.06</v>
      </c>
      <c r="AA118" s="20">
        <v>0</v>
      </c>
      <c r="AB118" s="20">
        <v>2.0699999999999998</v>
      </c>
      <c r="AC118" s="17">
        <v>-106.65</v>
      </c>
      <c r="AD118" s="17">
        <v>0</v>
      </c>
      <c r="AE118" s="17">
        <v>-13.34</v>
      </c>
      <c r="AF118" s="17">
        <v>-1.1399999999999999</v>
      </c>
      <c r="AG118" s="17">
        <v>-10.7</v>
      </c>
      <c r="AH118" s="17">
        <v>-7.31</v>
      </c>
      <c r="AI118" s="17">
        <v>0</v>
      </c>
      <c r="AJ118" s="17">
        <v>0</v>
      </c>
      <c r="AK118" s="17">
        <v>24.64</v>
      </c>
      <c r="AL118" s="17">
        <v>0.26</v>
      </c>
      <c r="AM118" s="17">
        <v>0</v>
      </c>
      <c r="AN118" s="17">
        <v>9.09</v>
      </c>
      <c r="AO118" s="20">
        <v>-564.07999999999993</v>
      </c>
      <c r="AP118" s="20">
        <v>0</v>
      </c>
      <c r="AQ118" s="20">
        <v>-71.649999999999977</v>
      </c>
      <c r="AR118" s="20">
        <v>-6.1499999999999959</v>
      </c>
      <c r="AS118" s="20">
        <v>-58.349999999999824</v>
      </c>
      <c r="AT118" s="20">
        <v>-40.220000000000063</v>
      </c>
      <c r="AU118" s="20">
        <v>0</v>
      </c>
      <c r="AV118" s="20">
        <v>0</v>
      </c>
      <c r="AW118" s="20">
        <v>138.90000000000003</v>
      </c>
      <c r="AX118" s="20">
        <v>1.4999999999999998</v>
      </c>
      <c r="AY118" s="20">
        <v>0</v>
      </c>
      <c r="AZ118" s="20">
        <v>52.549999999999983</v>
      </c>
      <c r="BA118" s="17">
        <f t="shared" si="12"/>
        <v>-421.27999999999969</v>
      </c>
      <c r="BB118" s="17">
        <f t="shared" si="13"/>
        <v>-21.07</v>
      </c>
      <c r="BC118" s="17">
        <f t="shared" si="10"/>
        <v>-105.15</v>
      </c>
      <c r="BD118" s="17">
        <f t="shared" si="11"/>
        <v>-547.49999999999977</v>
      </c>
    </row>
    <row r="119" spans="1:56" x14ac:dyDescent="0.25">
      <c r="A119" t="str">
        <f t="shared" si="14"/>
        <v>EEC.TAB1</v>
      </c>
      <c r="B119" s="1" t="s">
        <v>24</v>
      </c>
      <c r="C119" s="1" t="s">
        <v>208</v>
      </c>
      <c r="D119" s="1" t="s">
        <v>208</v>
      </c>
      <c r="E119" s="17">
        <v>-16134.8</v>
      </c>
      <c r="F119" s="17">
        <v>-7272.63</v>
      </c>
      <c r="G119" s="17">
        <v>-11831.439999999999</v>
      </c>
      <c r="H119" s="17">
        <v>-4635.2800000000007</v>
      </c>
      <c r="I119" s="17">
        <v>-2706.2299999999996</v>
      </c>
      <c r="J119" s="17">
        <v>-4246.91</v>
      </c>
      <c r="K119" s="17">
        <v>-1823.4800000000002</v>
      </c>
      <c r="L119" s="17">
        <v>1062.8300000000004</v>
      </c>
      <c r="M119" s="17">
        <v>1496.9199999999992</v>
      </c>
      <c r="N119" s="17">
        <v>-1538.4399999999996</v>
      </c>
      <c r="O119" s="17">
        <v>-1103.58</v>
      </c>
      <c r="P119" s="17">
        <v>-834.23999999999978</v>
      </c>
      <c r="Q119" s="20">
        <v>-806.74</v>
      </c>
      <c r="R119" s="20">
        <v>-363.63</v>
      </c>
      <c r="S119" s="20">
        <v>-591.57000000000005</v>
      </c>
      <c r="T119" s="20">
        <v>-231.76</v>
      </c>
      <c r="U119" s="20">
        <v>-135.31</v>
      </c>
      <c r="V119" s="20">
        <v>-212.35</v>
      </c>
      <c r="W119" s="20">
        <v>-91.17</v>
      </c>
      <c r="X119" s="20">
        <v>53.14</v>
      </c>
      <c r="Y119" s="20">
        <v>74.849999999999994</v>
      </c>
      <c r="Z119" s="20">
        <v>-76.92</v>
      </c>
      <c r="AA119" s="20">
        <v>-55.18</v>
      </c>
      <c r="AB119" s="20">
        <v>-41.71</v>
      </c>
      <c r="AC119" s="17">
        <v>-3949.91</v>
      </c>
      <c r="AD119" s="17">
        <v>-1763.45</v>
      </c>
      <c r="AE119" s="17">
        <v>-2843.08</v>
      </c>
      <c r="AF119" s="17">
        <v>-1103.06</v>
      </c>
      <c r="AG119" s="17">
        <v>-637.9</v>
      </c>
      <c r="AH119" s="17">
        <v>-991.17</v>
      </c>
      <c r="AI119" s="17">
        <v>-421.47</v>
      </c>
      <c r="AJ119" s="17">
        <v>243.18</v>
      </c>
      <c r="AK119" s="17">
        <v>339.01</v>
      </c>
      <c r="AL119" s="17">
        <v>-344.95</v>
      </c>
      <c r="AM119" s="17">
        <v>-244.87</v>
      </c>
      <c r="AN119" s="17">
        <v>-183.23</v>
      </c>
      <c r="AO119" s="20">
        <v>-20891.45</v>
      </c>
      <c r="AP119" s="20">
        <v>-9399.7100000000009</v>
      </c>
      <c r="AQ119" s="20">
        <v>-15266.089999999998</v>
      </c>
      <c r="AR119" s="20">
        <v>-5970.1</v>
      </c>
      <c r="AS119" s="20">
        <v>-3479.4399999999996</v>
      </c>
      <c r="AT119" s="20">
        <v>-5450.43</v>
      </c>
      <c r="AU119" s="20">
        <v>-2336.1200000000003</v>
      </c>
      <c r="AV119" s="20">
        <v>1359.1500000000005</v>
      </c>
      <c r="AW119" s="20">
        <v>1910.7799999999991</v>
      </c>
      <c r="AX119" s="20">
        <v>-1960.3099999999997</v>
      </c>
      <c r="AY119" s="20">
        <v>-1403.63</v>
      </c>
      <c r="AZ119" s="20">
        <v>-1059.1799999999998</v>
      </c>
      <c r="BA119" s="17">
        <f t="shared" si="12"/>
        <v>-49567.28</v>
      </c>
      <c r="BB119" s="17">
        <f t="shared" si="13"/>
        <v>-2478.3500000000004</v>
      </c>
      <c r="BC119" s="17">
        <f t="shared" si="10"/>
        <v>-11900.899999999998</v>
      </c>
      <c r="BD119" s="17">
        <f t="shared" si="11"/>
        <v>-63946.53</v>
      </c>
    </row>
    <row r="120" spans="1:56" x14ac:dyDescent="0.25">
      <c r="A120" t="str">
        <f t="shared" si="14"/>
        <v>CHD.TAY1</v>
      </c>
      <c r="B120" s="1" t="s">
        <v>240</v>
      </c>
      <c r="C120" s="1" t="s">
        <v>210</v>
      </c>
      <c r="D120" s="1" t="s">
        <v>210</v>
      </c>
      <c r="E120" s="17">
        <v>0</v>
      </c>
      <c r="F120" s="17">
        <v>0</v>
      </c>
      <c r="G120" s="17">
        <v>0</v>
      </c>
      <c r="H120" s="17">
        <v>-17.409999999999982</v>
      </c>
      <c r="I120" s="17">
        <v>-155.40999999999985</v>
      </c>
      <c r="J120" s="17">
        <v>-241.83000000000015</v>
      </c>
      <c r="K120" s="17">
        <v>-395.90000000000032</v>
      </c>
      <c r="L120" s="17">
        <v>3126.2200000000003</v>
      </c>
      <c r="M120" s="17">
        <v>9976.0700000000015</v>
      </c>
      <c r="N120" s="17">
        <v>672.67999999999984</v>
      </c>
      <c r="O120" s="17">
        <v>0</v>
      </c>
      <c r="P120" s="17">
        <v>0</v>
      </c>
      <c r="Q120" s="20">
        <v>0</v>
      </c>
      <c r="R120" s="20">
        <v>0</v>
      </c>
      <c r="S120" s="20">
        <v>0</v>
      </c>
      <c r="T120" s="20">
        <v>-0.87</v>
      </c>
      <c r="U120" s="20">
        <v>-7.77</v>
      </c>
      <c r="V120" s="20">
        <v>-12.09</v>
      </c>
      <c r="W120" s="20">
        <v>-19.8</v>
      </c>
      <c r="X120" s="20">
        <v>156.31</v>
      </c>
      <c r="Y120" s="20">
        <v>498.8</v>
      </c>
      <c r="Z120" s="20">
        <v>33.630000000000003</v>
      </c>
      <c r="AA120" s="20">
        <v>0</v>
      </c>
      <c r="AB120" s="20">
        <v>0</v>
      </c>
      <c r="AC120" s="17">
        <v>0</v>
      </c>
      <c r="AD120" s="17">
        <v>0</v>
      </c>
      <c r="AE120" s="17">
        <v>0</v>
      </c>
      <c r="AF120" s="17">
        <v>-4.1399999999999997</v>
      </c>
      <c r="AG120" s="17">
        <v>-36.630000000000003</v>
      </c>
      <c r="AH120" s="17">
        <v>-56.44</v>
      </c>
      <c r="AI120" s="17">
        <v>-91.51</v>
      </c>
      <c r="AJ120" s="17">
        <v>715.29</v>
      </c>
      <c r="AK120" s="17">
        <v>2259.3200000000002</v>
      </c>
      <c r="AL120" s="17">
        <v>150.83000000000001</v>
      </c>
      <c r="AM120" s="17">
        <v>0</v>
      </c>
      <c r="AN120" s="17">
        <v>0</v>
      </c>
      <c r="AO120" s="20">
        <v>0</v>
      </c>
      <c r="AP120" s="20">
        <v>0</v>
      </c>
      <c r="AQ120" s="20">
        <v>0</v>
      </c>
      <c r="AR120" s="20">
        <v>-22.419999999999984</v>
      </c>
      <c r="AS120" s="20">
        <v>-199.80999999999986</v>
      </c>
      <c r="AT120" s="20">
        <v>-310.36000000000013</v>
      </c>
      <c r="AU120" s="20">
        <v>-507.21000000000032</v>
      </c>
      <c r="AV120" s="20">
        <v>3997.82</v>
      </c>
      <c r="AW120" s="20">
        <v>12734.19</v>
      </c>
      <c r="AX120" s="20">
        <v>857.13999999999987</v>
      </c>
      <c r="AY120" s="20">
        <v>0</v>
      </c>
      <c r="AZ120" s="20">
        <v>0</v>
      </c>
      <c r="BA120" s="17">
        <f t="shared" si="12"/>
        <v>12964.420000000002</v>
      </c>
      <c r="BB120" s="17">
        <f t="shared" si="13"/>
        <v>648.21</v>
      </c>
      <c r="BC120" s="17">
        <f t="shared" si="10"/>
        <v>2936.7200000000003</v>
      </c>
      <c r="BD120" s="17">
        <f t="shared" si="11"/>
        <v>16549.350000000002</v>
      </c>
    </row>
    <row r="121" spans="1:56" x14ac:dyDescent="0.25">
      <c r="A121" t="str">
        <f t="shared" si="14"/>
        <v>TCN.TC01</v>
      </c>
      <c r="B121" s="1" t="s">
        <v>33</v>
      </c>
      <c r="C121" s="1" t="s">
        <v>211</v>
      </c>
      <c r="D121" s="1" t="s">
        <v>211</v>
      </c>
      <c r="E121" s="17">
        <v>-135908.62999999998</v>
      </c>
      <c r="F121" s="17">
        <v>-54291.799999999996</v>
      </c>
      <c r="G121" s="17">
        <v>-67342.700000000012</v>
      </c>
      <c r="H121" s="17">
        <v>-48914.450000000004</v>
      </c>
      <c r="I121" s="17">
        <v>-34400.94</v>
      </c>
      <c r="J121" s="17">
        <v>-55888.28</v>
      </c>
      <c r="K121" s="17">
        <v>-82435.009999999995</v>
      </c>
      <c r="L121" s="17">
        <v>-37645.75</v>
      </c>
      <c r="M121" s="17">
        <v>-78109.440000000002</v>
      </c>
      <c r="N121" s="17">
        <v>-75702.410000000018</v>
      </c>
      <c r="O121" s="17">
        <v>-70055.709999999992</v>
      </c>
      <c r="P121" s="17">
        <v>-42994.740000000005</v>
      </c>
      <c r="Q121" s="20">
        <v>-6795.43</v>
      </c>
      <c r="R121" s="20">
        <v>-2714.59</v>
      </c>
      <c r="S121" s="20">
        <v>-3367.14</v>
      </c>
      <c r="T121" s="20">
        <v>-2445.7199999999998</v>
      </c>
      <c r="U121" s="20">
        <v>-1720.05</v>
      </c>
      <c r="V121" s="20">
        <v>-2794.41</v>
      </c>
      <c r="W121" s="20">
        <v>-4121.75</v>
      </c>
      <c r="X121" s="20">
        <v>-1882.29</v>
      </c>
      <c r="Y121" s="20">
        <v>-3905.47</v>
      </c>
      <c r="Z121" s="20">
        <v>-3785.12</v>
      </c>
      <c r="AA121" s="20">
        <v>-3502.79</v>
      </c>
      <c r="AB121" s="20">
        <v>-2149.7399999999998</v>
      </c>
      <c r="AC121" s="17">
        <v>-33271.410000000003</v>
      </c>
      <c r="AD121" s="17">
        <v>-13164.56</v>
      </c>
      <c r="AE121" s="17">
        <v>-16182.38</v>
      </c>
      <c r="AF121" s="17">
        <v>-11640.16</v>
      </c>
      <c r="AG121" s="17">
        <v>-8108.84</v>
      </c>
      <c r="AH121" s="17">
        <v>-13043.56</v>
      </c>
      <c r="AI121" s="17">
        <v>-19053.39</v>
      </c>
      <c r="AJ121" s="17">
        <v>-8613.4599999999991</v>
      </c>
      <c r="AK121" s="17">
        <v>-17689.740000000002</v>
      </c>
      <c r="AL121" s="17">
        <v>-16973.97</v>
      </c>
      <c r="AM121" s="17">
        <v>-15544.7</v>
      </c>
      <c r="AN121" s="17">
        <v>-9443.2099999999991</v>
      </c>
      <c r="AO121" s="20">
        <v>-175975.46999999997</v>
      </c>
      <c r="AP121" s="20">
        <v>-70170.95</v>
      </c>
      <c r="AQ121" s="20">
        <v>-86892.220000000016</v>
      </c>
      <c r="AR121" s="20">
        <v>-63000.33</v>
      </c>
      <c r="AS121" s="20">
        <v>-44229.83</v>
      </c>
      <c r="AT121" s="20">
        <v>-71726.25</v>
      </c>
      <c r="AU121" s="20">
        <v>-105610.15</v>
      </c>
      <c r="AV121" s="20">
        <v>-48141.5</v>
      </c>
      <c r="AW121" s="20">
        <v>-99704.650000000009</v>
      </c>
      <c r="AX121" s="20">
        <v>-96461.500000000015</v>
      </c>
      <c r="AY121" s="20">
        <v>-89103.199999999983</v>
      </c>
      <c r="AZ121" s="20">
        <v>-54587.69</v>
      </c>
      <c r="BA121" s="17">
        <f t="shared" si="12"/>
        <v>-783689.86</v>
      </c>
      <c r="BB121" s="17">
        <f t="shared" si="13"/>
        <v>-39184.5</v>
      </c>
      <c r="BC121" s="17">
        <f t="shared" si="10"/>
        <v>-182729.37999999998</v>
      </c>
      <c r="BD121" s="17">
        <f t="shared" si="11"/>
        <v>-1005603.74</v>
      </c>
    </row>
    <row r="122" spans="1:56" x14ac:dyDescent="0.25">
      <c r="A122" t="str">
        <f t="shared" si="14"/>
        <v>TCN.TC02</v>
      </c>
      <c r="B122" s="1" t="s">
        <v>33</v>
      </c>
      <c r="C122" s="1" t="s">
        <v>212</v>
      </c>
      <c r="D122" s="1" t="s">
        <v>212</v>
      </c>
      <c r="E122" s="17">
        <v>237.96000000000029</v>
      </c>
      <c r="F122" s="17">
        <v>93.310000000001168</v>
      </c>
      <c r="G122" s="17">
        <v>128.76999999999987</v>
      </c>
      <c r="H122" s="17">
        <v>1845.1400000000003</v>
      </c>
      <c r="I122" s="17">
        <v>961.97000000000094</v>
      </c>
      <c r="J122" s="17">
        <v>1734.3</v>
      </c>
      <c r="K122" s="17">
        <v>2081.9299999999976</v>
      </c>
      <c r="L122" s="17">
        <v>7187.3</v>
      </c>
      <c r="M122" s="17">
        <v>21451.949999999997</v>
      </c>
      <c r="N122" s="17">
        <v>11620.82</v>
      </c>
      <c r="O122" s="17">
        <v>10332.800000000001</v>
      </c>
      <c r="P122" s="17">
        <v>7604.5399999999963</v>
      </c>
      <c r="Q122" s="20">
        <v>11.9</v>
      </c>
      <c r="R122" s="20">
        <v>4.67</v>
      </c>
      <c r="S122" s="20">
        <v>6.44</v>
      </c>
      <c r="T122" s="20">
        <v>92.26</v>
      </c>
      <c r="U122" s="20">
        <v>48.1</v>
      </c>
      <c r="V122" s="20">
        <v>86.72</v>
      </c>
      <c r="W122" s="20">
        <v>104.1</v>
      </c>
      <c r="X122" s="20">
        <v>359.37</v>
      </c>
      <c r="Y122" s="20">
        <v>1072.5999999999999</v>
      </c>
      <c r="Z122" s="20">
        <v>581.04</v>
      </c>
      <c r="AA122" s="20">
        <v>516.64</v>
      </c>
      <c r="AB122" s="20">
        <v>380.23</v>
      </c>
      <c r="AC122" s="17">
        <v>58.25</v>
      </c>
      <c r="AD122" s="17">
        <v>22.63</v>
      </c>
      <c r="AE122" s="17">
        <v>30.94</v>
      </c>
      <c r="AF122" s="17">
        <v>439.09</v>
      </c>
      <c r="AG122" s="17">
        <v>226.75</v>
      </c>
      <c r="AH122" s="17">
        <v>404.76</v>
      </c>
      <c r="AI122" s="17">
        <v>481.2</v>
      </c>
      <c r="AJ122" s="17">
        <v>1644.48</v>
      </c>
      <c r="AK122" s="17">
        <v>4858.3100000000004</v>
      </c>
      <c r="AL122" s="17">
        <v>2605.62</v>
      </c>
      <c r="AM122" s="17">
        <v>2292.75</v>
      </c>
      <c r="AN122" s="17">
        <v>1670.23</v>
      </c>
      <c r="AO122" s="20">
        <v>308.1100000000003</v>
      </c>
      <c r="AP122" s="20">
        <v>120.61000000000116</v>
      </c>
      <c r="AQ122" s="20">
        <v>166.14999999999986</v>
      </c>
      <c r="AR122" s="20">
        <v>2376.4900000000002</v>
      </c>
      <c r="AS122" s="20">
        <v>1236.8200000000011</v>
      </c>
      <c r="AT122" s="20">
        <v>2225.7799999999997</v>
      </c>
      <c r="AU122" s="20">
        <v>2667.2299999999973</v>
      </c>
      <c r="AV122" s="20">
        <v>9191.15</v>
      </c>
      <c r="AW122" s="20">
        <v>27382.859999999997</v>
      </c>
      <c r="AX122" s="20">
        <v>14807.48</v>
      </c>
      <c r="AY122" s="20">
        <v>13142.19</v>
      </c>
      <c r="AZ122" s="20">
        <v>9654.9999999999964</v>
      </c>
      <c r="BA122" s="17">
        <f t="shared" si="12"/>
        <v>65280.789999999994</v>
      </c>
      <c r="BB122" s="17">
        <f t="shared" si="13"/>
        <v>3264.0699999999997</v>
      </c>
      <c r="BC122" s="17">
        <f t="shared" si="10"/>
        <v>14735.01</v>
      </c>
      <c r="BD122" s="17">
        <f t="shared" si="11"/>
        <v>83279.87</v>
      </c>
    </row>
    <row r="123" spans="1:56" x14ac:dyDescent="0.25">
      <c r="A123" t="str">
        <f t="shared" si="14"/>
        <v>TEN.BCHIMP</v>
      </c>
      <c r="B123" s="1" t="s">
        <v>213</v>
      </c>
      <c r="C123" s="1" t="s">
        <v>214</v>
      </c>
      <c r="D123" s="1" t="s">
        <v>21</v>
      </c>
      <c r="E123" s="17">
        <v>-233.73</v>
      </c>
      <c r="F123" s="17">
        <v>0</v>
      </c>
      <c r="G123" s="17">
        <v>-530.07999999999993</v>
      </c>
      <c r="H123" s="17">
        <v>-48.14</v>
      </c>
      <c r="I123" s="17">
        <v>0</v>
      </c>
      <c r="J123" s="17">
        <v>0</v>
      </c>
      <c r="K123" s="17">
        <v>0</v>
      </c>
      <c r="L123" s="17">
        <v>0</v>
      </c>
      <c r="M123" s="17">
        <v>0</v>
      </c>
      <c r="N123" s="17">
        <v>-20.84</v>
      </c>
      <c r="O123" s="17">
        <v>0</v>
      </c>
      <c r="P123" s="17">
        <v>-138.11000000000001</v>
      </c>
      <c r="Q123" s="20">
        <v>-11.69</v>
      </c>
      <c r="R123" s="20">
        <v>0</v>
      </c>
      <c r="S123" s="20">
        <v>-26.5</v>
      </c>
      <c r="T123" s="20">
        <v>-2.41</v>
      </c>
      <c r="U123" s="20">
        <v>0</v>
      </c>
      <c r="V123" s="20">
        <v>0</v>
      </c>
      <c r="W123" s="20">
        <v>0</v>
      </c>
      <c r="X123" s="20">
        <v>0</v>
      </c>
      <c r="Y123" s="20">
        <v>0</v>
      </c>
      <c r="Z123" s="20">
        <v>-1.04</v>
      </c>
      <c r="AA123" s="20">
        <v>0</v>
      </c>
      <c r="AB123" s="20">
        <v>-6.91</v>
      </c>
      <c r="AC123" s="17">
        <v>-57.22</v>
      </c>
      <c r="AD123" s="17">
        <v>0</v>
      </c>
      <c r="AE123" s="17">
        <v>-127.38</v>
      </c>
      <c r="AF123" s="17">
        <v>-11.46</v>
      </c>
      <c r="AG123" s="17">
        <v>0</v>
      </c>
      <c r="AH123" s="17">
        <v>0</v>
      </c>
      <c r="AI123" s="17">
        <v>0</v>
      </c>
      <c r="AJ123" s="17">
        <v>0</v>
      </c>
      <c r="AK123" s="17">
        <v>0</v>
      </c>
      <c r="AL123" s="17">
        <v>-4.67</v>
      </c>
      <c r="AM123" s="17">
        <v>0</v>
      </c>
      <c r="AN123" s="17">
        <v>-30.33</v>
      </c>
      <c r="AO123" s="20">
        <v>-302.64</v>
      </c>
      <c r="AP123" s="20">
        <v>0</v>
      </c>
      <c r="AQ123" s="20">
        <v>-683.95999999999992</v>
      </c>
      <c r="AR123" s="20">
        <v>-62.01</v>
      </c>
      <c r="AS123" s="20">
        <v>0</v>
      </c>
      <c r="AT123" s="20">
        <v>0</v>
      </c>
      <c r="AU123" s="20">
        <v>0</v>
      </c>
      <c r="AV123" s="20">
        <v>0</v>
      </c>
      <c r="AW123" s="20">
        <v>0</v>
      </c>
      <c r="AX123" s="20">
        <v>-26.549999999999997</v>
      </c>
      <c r="AY123" s="20">
        <v>0</v>
      </c>
      <c r="AZ123" s="20">
        <v>-175.35000000000002</v>
      </c>
      <c r="BA123" s="17">
        <f t="shared" si="12"/>
        <v>-970.9</v>
      </c>
      <c r="BB123" s="17">
        <f t="shared" si="13"/>
        <v>-48.55</v>
      </c>
      <c r="BC123" s="17">
        <f t="shared" si="10"/>
        <v>-231.06</v>
      </c>
      <c r="BD123" s="17">
        <f t="shared" si="11"/>
        <v>-1250.5099999999998</v>
      </c>
    </row>
    <row r="124" spans="1:56" x14ac:dyDescent="0.25">
      <c r="A124" t="str">
        <f t="shared" si="14"/>
        <v>TEN.BCHEXP</v>
      </c>
      <c r="B124" s="1" t="s">
        <v>213</v>
      </c>
      <c r="C124" s="1" t="s">
        <v>215</v>
      </c>
      <c r="D124" s="1" t="s">
        <v>28</v>
      </c>
      <c r="E124" s="17">
        <v>-44.87</v>
      </c>
      <c r="F124" s="17">
        <v>-13.9</v>
      </c>
      <c r="G124" s="17">
        <v>-20.27</v>
      </c>
      <c r="H124" s="17">
        <v>0</v>
      </c>
      <c r="I124" s="17">
        <v>0</v>
      </c>
      <c r="J124" s="17">
        <v>0</v>
      </c>
      <c r="K124" s="17">
        <v>0</v>
      </c>
      <c r="L124" s="17">
        <v>2.67</v>
      </c>
      <c r="M124" s="17">
        <v>0</v>
      </c>
      <c r="N124" s="17">
        <v>0</v>
      </c>
      <c r="O124" s="17">
        <v>-0.91999999999999815</v>
      </c>
      <c r="P124" s="17">
        <v>0</v>
      </c>
      <c r="Q124" s="20">
        <v>-2.2400000000000002</v>
      </c>
      <c r="R124" s="20">
        <v>-0.7</v>
      </c>
      <c r="S124" s="20">
        <v>-1.01</v>
      </c>
      <c r="T124" s="20">
        <v>0</v>
      </c>
      <c r="U124" s="20">
        <v>0</v>
      </c>
      <c r="V124" s="20">
        <v>0</v>
      </c>
      <c r="W124" s="20">
        <v>0</v>
      </c>
      <c r="X124" s="20">
        <v>0.13</v>
      </c>
      <c r="Y124" s="20">
        <v>0</v>
      </c>
      <c r="Z124" s="20">
        <v>0</v>
      </c>
      <c r="AA124" s="20">
        <v>-0.05</v>
      </c>
      <c r="AB124" s="20">
        <v>0</v>
      </c>
      <c r="AC124" s="17">
        <v>-10.98</v>
      </c>
      <c r="AD124" s="17">
        <v>-3.37</v>
      </c>
      <c r="AE124" s="17">
        <v>-4.87</v>
      </c>
      <c r="AF124" s="17">
        <v>0</v>
      </c>
      <c r="AG124" s="17">
        <v>0</v>
      </c>
      <c r="AH124" s="17">
        <v>0</v>
      </c>
      <c r="AI124" s="17">
        <v>0</v>
      </c>
      <c r="AJ124" s="17">
        <v>0.61</v>
      </c>
      <c r="AK124" s="17">
        <v>0</v>
      </c>
      <c r="AL124" s="17">
        <v>0</v>
      </c>
      <c r="AM124" s="17">
        <v>-0.2</v>
      </c>
      <c r="AN124" s="17">
        <v>0</v>
      </c>
      <c r="AO124" s="20">
        <v>-58.09</v>
      </c>
      <c r="AP124" s="20">
        <v>-17.97</v>
      </c>
      <c r="AQ124" s="20">
        <v>-26.150000000000002</v>
      </c>
      <c r="AR124" s="20">
        <v>0</v>
      </c>
      <c r="AS124" s="20">
        <v>0</v>
      </c>
      <c r="AT124" s="20">
        <v>0</v>
      </c>
      <c r="AU124" s="20">
        <v>0</v>
      </c>
      <c r="AV124" s="20">
        <v>3.4099999999999997</v>
      </c>
      <c r="AW124" s="20">
        <v>0</v>
      </c>
      <c r="AX124" s="20">
        <v>0</v>
      </c>
      <c r="AY124" s="20">
        <v>-1.1699999999999982</v>
      </c>
      <c r="AZ124" s="20">
        <v>0</v>
      </c>
      <c r="BA124" s="17">
        <f t="shared" si="12"/>
        <v>-77.289999999999992</v>
      </c>
      <c r="BB124" s="17">
        <f t="shared" si="13"/>
        <v>-3.87</v>
      </c>
      <c r="BC124" s="17">
        <f t="shared" si="10"/>
        <v>-18.810000000000002</v>
      </c>
      <c r="BD124" s="17">
        <f t="shared" si="11"/>
        <v>-99.970000000000013</v>
      </c>
    </row>
    <row r="125" spans="1:56" x14ac:dyDescent="0.25">
      <c r="A125" t="str">
        <f t="shared" si="14"/>
        <v>TEN.SPCEXP</v>
      </c>
      <c r="B125" s="1" t="s">
        <v>213</v>
      </c>
      <c r="C125" s="1" t="s">
        <v>692</v>
      </c>
      <c r="D125" s="1" t="s">
        <v>74</v>
      </c>
      <c r="E125" s="17">
        <v>0</v>
      </c>
      <c r="F125" s="17">
        <v>0</v>
      </c>
      <c r="G125" s="17">
        <v>0</v>
      </c>
      <c r="H125" s="17">
        <v>-0.24000000000000044</v>
      </c>
      <c r="I125" s="17">
        <v>0</v>
      </c>
      <c r="J125" s="17">
        <v>0</v>
      </c>
      <c r="K125" s="17">
        <v>0</v>
      </c>
      <c r="L125" s="17">
        <v>0</v>
      </c>
      <c r="M125" s="17">
        <v>0</v>
      </c>
      <c r="N125" s="17">
        <v>0</v>
      </c>
      <c r="O125" s="17">
        <v>0</v>
      </c>
      <c r="P125" s="17">
        <v>0</v>
      </c>
      <c r="Q125" s="20">
        <v>0</v>
      </c>
      <c r="R125" s="20">
        <v>0</v>
      </c>
      <c r="S125" s="20">
        <v>0</v>
      </c>
      <c r="T125" s="20">
        <v>-0.01</v>
      </c>
      <c r="U125" s="20">
        <v>0</v>
      </c>
      <c r="V125" s="20">
        <v>0</v>
      </c>
      <c r="W125" s="20">
        <v>0</v>
      </c>
      <c r="X125" s="20">
        <v>0</v>
      </c>
      <c r="Y125" s="20">
        <v>0</v>
      </c>
      <c r="Z125" s="20">
        <v>0</v>
      </c>
      <c r="AA125" s="20">
        <v>0</v>
      </c>
      <c r="AB125" s="20">
        <v>0</v>
      </c>
      <c r="AC125" s="17">
        <v>0</v>
      </c>
      <c r="AD125" s="17">
        <v>0</v>
      </c>
      <c r="AE125" s="17">
        <v>0</v>
      </c>
      <c r="AF125" s="17">
        <v>-0.06</v>
      </c>
      <c r="AG125" s="17">
        <v>0</v>
      </c>
      <c r="AH125" s="17">
        <v>0</v>
      </c>
      <c r="AI125" s="17">
        <v>0</v>
      </c>
      <c r="AJ125" s="17">
        <v>0</v>
      </c>
      <c r="AK125" s="17">
        <v>0</v>
      </c>
      <c r="AL125" s="17">
        <v>0</v>
      </c>
      <c r="AM125" s="17">
        <v>0</v>
      </c>
      <c r="AN125" s="17">
        <v>0</v>
      </c>
      <c r="AO125" s="20">
        <v>0</v>
      </c>
      <c r="AP125" s="20">
        <v>0</v>
      </c>
      <c r="AQ125" s="20">
        <v>0</v>
      </c>
      <c r="AR125" s="20">
        <v>-0.31000000000000044</v>
      </c>
      <c r="AS125" s="20">
        <v>0</v>
      </c>
      <c r="AT125" s="20">
        <v>0</v>
      </c>
      <c r="AU125" s="20">
        <v>0</v>
      </c>
      <c r="AV125" s="20">
        <v>0</v>
      </c>
      <c r="AW125" s="20">
        <v>0</v>
      </c>
      <c r="AX125" s="20">
        <v>0</v>
      </c>
      <c r="AY125" s="20">
        <v>0</v>
      </c>
      <c r="AZ125" s="20">
        <v>0</v>
      </c>
      <c r="BA125" s="17">
        <f t="shared" si="12"/>
        <v>-0.24000000000000044</v>
      </c>
      <c r="BB125" s="17">
        <f t="shared" si="13"/>
        <v>-0.01</v>
      </c>
      <c r="BC125" s="17">
        <f t="shared" si="10"/>
        <v>-0.06</v>
      </c>
      <c r="BD125" s="17">
        <f t="shared" si="11"/>
        <v>-0.31000000000000044</v>
      </c>
    </row>
    <row r="126" spans="1:56" x14ac:dyDescent="0.25">
      <c r="A126" t="str">
        <f t="shared" si="14"/>
        <v>TEN.SPCIMP</v>
      </c>
      <c r="B126" s="1" t="s">
        <v>213</v>
      </c>
      <c r="C126" s="1" t="s">
        <v>237</v>
      </c>
      <c r="D126" s="1" t="s">
        <v>73</v>
      </c>
      <c r="E126" s="17">
        <v>0</v>
      </c>
      <c r="F126" s="17">
        <v>-1.1700000000000004</v>
      </c>
      <c r="G126" s="17">
        <v>0</v>
      </c>
      <c r="H126" s="17">
        <v>0</v>
      </c>
      <c r="I126" s="17">
        <v>0</v>
      </c>
      <c r="J126" s="17">
        <v>0</v>
      </c>
      <c r="K126" s="17">
        <v>0</v>
      </c>
      <c r="L126" s="17">
        <v>0</v>
      </c>
      <c r="M126" s="17">
        <v>0</v>
      </c>
      <c r="N126" s="17">
        <v>0</v>
      </c>
      <c r="O126" s="17">
        <v>0</v>
      </c>
      <c r="P126" s="17">
        <v>0</v>
      </c>
      <c r="Q126" s="20">
        <v>0</v>
      </c>
      <c r="R126" s="20">
        <v>-0.06</v>
      </c>
      <c r="S126" s="20">
        <v>0</v>
      </c>
      <c r="T126" s="20">
        <v>0</v>
      </c>
      <c r="U126" s="20">
        <v>0</v>
      </c>
      <c r="V126" s="20">
        <v>0</v>
      </c>
      <c r="W126" s="20">
        <v>0</v>
      </c>
      <c r="X126" s="20">
        <v>0</v>
      </c>
      <c r="Y126" s="20">
        <v>0</v>
      </c>
      <c r="Z126" s="20">
        <v>0</v>
      </c>
      <c r="AA126" s="20">
        <v>0</v>
      </c>
      <c r="AB126" s="20">
        <v>0</v>
      </c>
      <c r="AC126" s="17">
        <v>0</v>
      </c>
      <c r="AD126" s="17">
        <v>-0.28000000000000003</v>
      </c>
      <c r="AE126" s="17">
        <v>0</v>
      </c>
      <c r="AF126" s="17">
        <v>0</v>
      </c>
      <c r="AG126" s="17">
        <v>0</v>
      </c>
      <c r="AH126" s="17">
        <v>0</v>
      </c>
      <c r="AI126" s="17">
        <v>0</v>
      </c>
      <c r="AJ126" s="17">
        <v>0</v>
      </c>
      <c r="AK126" s="17">
        <v>0</v>
      </c>
      <c r="AL126" s="17">
        <v>0</v>
      </c>
      <c r="AM126" s="17">
        <v>0</v>
      </c>
      <c r="AN126" s="17">
        <v>0</v>
      </c>
      <c r="AO126" s="20">
        <v>0</v>
      </c>
      <c r="AP126" s="20">
        <v>-1.5100000000000005</v>
      </c>
      <c r="AQ126" s="20">
        <v>0</v>
      </c>
      <c r="AR126" s="20">
        <v>0</v>
      </c>
      <c r="AS126" s="20">
        <v>0</v>
      </c>
      <c r="AT126" s="20">
        <v>0</v>
      </c>
      <c r="AU126" s="20">
        <v>0</v>
      </c>
      <c r="AV126" s="20">
        <v>0</v>
      </c>
      <c r="AW126" s="20">
        <v>0</v>
      </c>
      <c r="AX126" s="20">
        <v>0</v>
      </c>
      <c r="AY126" s="20">
        <v>0</v>
      </c>
      <c r="AZ126" s="20">
        <v>0</v>
      </c>
      <c r="BA126" s="17">
        <f t="shared" si="12"/>
        <v>-1.1700000000000004</v>
      </c>
      <c r="BB126" s="17">
        <f t="shared" si="13"/>
        <v>-0.06</v>
      </c>
      <c r="BC126" s="17">
        <f t="shared" si="10"/>
        <v>-0.28000000000000003</v>
      </c>
      <c r="BD126" s="17">
        <f t="shared" si="11"/>
        <v>-1.5100000000000005</v>
      </c>
    </row>
    <row r="127" spans="1:56" x14ac:dyDescent="0.25">
      <c r="A127" t="str">
        <f t="shared" si="14"/>
        <v>TAU.THS</v>
      </c>
      <c r="B127" s="1" t="s">
        <v>31</v>
      </c>
      <c r="C127" s="1" t="s">
        <v>216</v>
      </c>
      <c r="D127" s="1" t="s">
        <v>216</v>
      </c>
      <c r="E127" s="17">
        <v>3430.09</v>
      </c>
      <c r="F127" s="17">
        <v>353.3</v>
      </c>
      <c r="G127" s="17">
        <v>0</v>
      </c>
      <c r="H127" s="17">
        <v>0</v>
      </c>
      <c r="I127" s="17">
        <v>0</v>
      </c>
      <c r="J127" s="17">
        <v>1113.92</v>
      </c>
      <c r="K127" s="17">
        <v>4381.6000000000004</v>
      </c>
      <c r="L127" s="17">
        <v>3432.9999999999995</v>
      </c>
      <c r="M127" s="17">
        <v>7441.58</v>
      </c>
      <c r="N127" s="17">
        <v>2284.7300000000005</v>
      </c>
      <c r="O127" s="17">
        <v>4295.3599999999997</v>
      </c>
      <c r="P127" s="17">
        <v>2929.3599999999997</v>
      </c>
      <c r="Q127" s="20">
        <v>171.5</v>
      </c>
      <c r="R127" s="20">
        <v>17.670000000000002</v>
      </c>
      <c r="S127" s="20">
        <v>0</v>
      </c>
      <c r="T127" s="20">
        <v>0</v>
      </c>
      <c r="U127" s="20">
        <v>0</v>
      </c>
      <c r="V127" s="20">
        <v>55.7</v>
      </c>
      <c r="W127" s="20">
        <v>219.08</v>
      </c>
      <c r="X127" s="20">
        <v>171.65</v>
      </c>
      <c r="Y127" s="20">
        <v>372.08</v>
      </c>
      <c r="Z127" s="20">
        <v>114.24</v>
      </c>
      <c r="AA127" s="20">
        <v>214.77</v>
      </c>
      <c r="AB127" s="20">
        <v>146.47</v>
      </c>
      <c r="AC127" s="17">
        <v>839.71</v>
      </c>
      <c r="AD127" s="17">
        <v>85.67</v>
      </c>
      <c r="AE127" s="17">
        <v>0</v>
      </c>
      <c r="AF127" s="17">
        <v>0</v>
      </c>
      <c r="AG127" s="17">
        <v>0</v>
      </c>
      <c r="AH127" s="17">
        <v>259.97000000000003</v>
      </c>
      <c r="AI127" s="17">
        <v>1012.73</v>
      </c>
      <c r="AJ127" s="17">
        <v>785.48</v>
      </c>
      <c r="AK127" s="17">
        <v>1685.32</v>
      </c>
      <c r="AL127" s="17">
        <v>512.28</v>
      </c>
      <c r="AM127" s="17">
        <v>953.1</v>
      </c>
      <c r="AN127" s="17">
        <v>643.39</v>
      </c>
      <c r="AO127" s="20">
        <v>4441.3</v>
      </c>
      <c r="AP127" s="20">
        <v>456.64000000000004</v>
      </c>
      <c r="AQ127" s="20">
        <v>0</v>
      </c>
      <c r="AR127" s="20">
        <v>0</v>
      </c>
      <c r="AS127" s="20">
        <v>0</v>
      </c>
      <c r="AT127" s="20">
        <v>1429.5900000000001</v>
      </c>
      <c r="AU127" s="20">
        <v>5613.41</v>
      </c>
      <c r="AV127" s="20">
        <v>4390.1299999999992</v>
      </c>
      <c r="AW127" s="20">
        <v>9498.98</v>
      </c>
      <c r="AX127" s="20">
        <v>2911.25</v>
      </c>
      <c r="AY127" s="20">
        <v>5463.2300000000005</v>
      </c>
      <c r="AZ127" s="20">
        <v>3719.2199999999993</v>
      </c>
      <c r="BA127" s="17">
        <f t="shared" si="12"/>
        <v>29662.94</v>
      </c>
      <c r="BB127" s="17">
        <f t="shared" si="13"/>
        <v>1483.16</v>
      </c>
      <c r="BC127" s="17">
        <f t="shared" si="10"/>
        <v>6777.6500000000005</v>
      </c>
      <c r="BD127" s="17">
        <f t="shared" si="11"/>
        <v>37923.75</v>
      </c>
    </row>
    <row r="128" spans="1:56" x14ac:dyDescent="0.25">
      <c r="A128" t="str">
        <f t="shared" si="14"/>
        <v>CUPC.VVW1</v>
      </c>
      <c r="B128" s="1" t="s">
        <v>157</v>
      </c>
      <c r="C128" s="1" t="s">
        <v>219</v>
      </c>
      <c r="D128" s="1" t="s">
        <v>219</v>
      </c>
      <c r="E128" s="17">
        <v>-2800.68</v>
      </c>
      <c r="F128" s="17">
        <v>-76.599999999999994</v>
      </c>
      <c r="G128" s="17">
        <v>-1494.3000000000002</v>
      </c>
      <c r="H128" s="17">
        <v>-1233.1699999999998</v>
      </c>
      <c r="I128" s="17">
        <v>-1048.8899999999999</v>
      </c>
      <c r="J128" s="17">
        <v>-2055.5599999999995</v>
      </c>
      <c r="K128" s="17">
        <v>-5501.0999999999995</v>
      </c>
      <c r="L128" s="17">
        <v>-404.66999999999996</v>
      </c>
      <c r="M128" s="17">
        <v>-1115.8899999999994</v>
      </c>
      <c r="N128" s="17">
        <v>-3391.2199999999993</v>
      </c>
      <c r="O128" s="17">
        <v>-3430.4799999999987</v>
      </c>
      <c r="P128" s="17">
        <v>-201.98000000000005</v>
      </c>
      <c r="Q128" s="20">
        <v>-140.03</v>
      </c>
      <c r="R128" s="20">
        <v>-3.83</v>
      </c>
      <c r="S128" s="20">
        <v>-74.72</v>
      </c>
      <c r="T128" s="20">
        <v>-61.66</v>
      </c>
      <c r="U128" s="20">
        <v>-52.44</v>
      </c>
      <c r="V128" s="20">
        <v>-102.78</v>
      </c>
      <c r="W128" s="20">
        <v>-275.06</v>
      </c>
      <c r="X128" s="20">
        <v>-20.23</v>
      </c>
      <c r="Y128" s="20">
        <v>-55.79</v>
      </c>
      <c r="Z128" s="20">
        <v>-169.56</v>
      </c>
      <c r="AA128" s="20">
        <v>-171.52</v>
      </c>
      <c r="AB128" s="20">
        <v>-10.1</v>
      </c>
      <c r="AC128" s="17">
        <v>-685.63</v>
      </c>
      <c r="AD128" s="17">
        <v>-18.57</v>
      </c>
      <c r="AE128" s="17">
        <v>-359.08</v>
      </c>
      <c r="AF128" s="17">
        <v>-293.45999999999998</v>
      </c>
      <c r="AG128" s="17">
        <v>-247.24</v>
      </c>
      <c r="AH128" s="17">
        <v>-479.74</v>
      </c>
      <c r="AI128" s="17">
        <v>-1271.48</v>
      </c>
      <c r="AJ128" s="17">
        <v>-92.59</v>
      </c>
      <c r="AK128" s="17">
        <v>-252.72</v>
      </c>
      <c r="AL128" s="17">
        <v>-760.38</v>
      </c>
      <c r="AM128" s="17">
        <v>-761.19</v>
      </c>
      <c r="AN128" s="17">
        <v>-44.36</v>
      </c>
      <c r="AO128" s="20">
        <v>-3626.34</v>
      </c>
      <c r="AP128" s="20">
        <v>-99</v>
      </c>
      <c r="AQ128" s="20">
        <v>-1928.1000000000001</v>
      </c>
      <c r="AR128" s="20">
        <v>-1588.29</v>
      </c>
      <c r="AS128" s="20">
        <v>-1348.57</v>
      </c>
      <c r="AT128" s="20">
        <v>-2638.08</v>
      </c>
      <c r="AU128" s="20">
        <v>-7047.6399999999994</v>
      </c>
      <c r="AV128" s="20">
        <v>-517.49</v>
      </c>
      <c r="AW128" s="20">
        <v>-1424.3999999999994</v>
      </c>
      <c r="AX128" s="20">
        <v>-4321.1599999999989</v>
      </c>
      <c r="AY128" s="20">
        <v>-4363.1899999999987</v>
      </c>
      <c r="AZ128" s="20">
        <v>-256.44000000000005</v>
      </c>
      <c r="BA128" s="17">
        <f t="shared" si="12"/>
        <v>-22754.539999999997</v>
      </c>
      <c r="BB128" s="17">
        <f t="shared" si="13"/>
        <v>-1137.7199999999998</v>
      </c>
      <c r="BC128" s="17">
        <f t="shared" si="10"/>
        <v>-5266.44</v>
      </c>
      <c r="BD128" s="17">
        <f t="shared" si="11"/>
        <v>-29158.699999999997</v>
      </c>
    </row>
    <row r="129" spans="1:56" x14ac:dyDescent="0.25">
      <c r="A129" t="str">
        <f t="shared" si="14"/>
        <v>CUPC.VVW2</v>
      </c>
      <c r="B129" s="1" t="s">
        <v>157</v>
      </c>
      <c r="C129" s="1" t="s">
        <v>220</v>
      </c>
      <c r="D129" s="1" t="s">
        <v>220</v>
      </c>
      <c r="E129" s="17">
        <v>-848.45</v>
      </c>
      <c r="F129" s="17">
        <v>-12.560000000000004</v>
      </c>
      <c r="G129" s="17">
        <v>-223.60000000000011</v>
      </c>
      <c r="H129" s="17">
        <v>25.439999999999998</v>
      </c>
      <c r="I129" s="17">
        <v>14.059999999999974</v>
      </c>
      <c r="J129" s="17">
        <v>41.759999999999934</v>
      </c>
      <c r="K129" s="17">
        <v>111.51999999999953</v>
      </c>
      <c r="L129" s="17">
        <v>1583</v>
      </c>
      <c r="M129" s="17">
        <v>3230.1399999999994</v>
      </c>
      <c r="N129" s="17">
        <v>1897.7399999999998</v>
      </c>
      <c r="O129" s="17">
        <v>3781.8499999999995</v>
      </c>
      <c r="P129" s="17">
        <v>102</v>
      </c>
      <c r="Q129" s="20">
        <v>-42.42</v>
      </c>
      <c r="R129" s="20">
        <v>-0.63</v>
      </c>
      <c r="S129" s="20">
        <v>-11.18</v>
      </c>
      <c r="T129" s="20">
        <v>1.27</v>
      </c>
      <c r="U129" s="20">
        <v>0.7</v>
      </c>
      <c r="V129" s="20">
        <v>2.09</v>
      </c>
      <c r="W129" s="20">
        <v>5.58</v>
      </c>
      <c r="X129" s="20">
        <v>79.150000000000006</v>
      </c>
      <c r="Y129" s="20">
        <v>161.51</v>
      </c>
      <c r="Z129" s="20">
        <v>94.89</v>
      </c>
      <c r="AA129" s="20">
        <v>189.09</v>
      </c>
      <c r="AB129" s="20">
        <v>5.0999999999999996</v>
      </c>
      <c r="AC129" s="17">
        <v>-207.71</v>
      </c>
      <c r="AD129" s="17">
        <v>-3.05</v>
      </c>
      <c r="AE129" s="17">
        <v>-53.73</v>
      </c>
      <c r="AF129" s="17">
        <v>6.05</v>
      </c>
      <c r="AG129" s="17">
        <v>3.31</v>
      </c>
      <c r="AH129" s="17">
        <v>9.75</v>
      </c>
      <c r="AI129" s="17">
        <v>25.78</v>
      </c>
      <c r="AJ129" s="17">
        <v>362.2</v>
      </c>
      <c r="AK129" s="17">
        <v>731.54</v>
      </c>
      <c r="AL129" s="17">
        <v>425.51</v>
      </c>
      <c r="AM129" s="17">
        <v>839.16</v>
      </c>
      <c r="AN129" s="17">
        <v>22.4</v>
      </c>
      <c r="AO129" s="20">
        <v>-1098.58</v>
      </c>
      <c r="AP129" s="20">
        <v>-16.240000000000006</v>
      </c>
      <c r="AQ129" s="20">
        <v>-288.5100000000001</v>
      </c>
      <c r="AR129" s="20">
        <v>32.76</v>
      </c>
      <c r="AS129" s="20">
        <v>18.069999999999972</v>
      </c>
      <c r="AT129" s="20">
        <v>53.599999999999937</v>
      </c>
      <c r="AU129" s="20">
        <v>142.87999999999954</v>
      </c>
      <c r="AV129" s="20">
        <v>2024.3500000000001</v>
      </c>
      <c r="AW129" s="20">
        <v>4123.1899999999996</v>
      </c>
      <c r="AX129" s="20">
        <v>2418.14</v>
      </c>
      <c r="AY129" s="20">
        <v>4810.0999999999995</v>
      </c>
      <c r="AZ129" s="20">
        <v>129.5</v>
      </c>
      <c r="BA129" s="17">
        <f t="shared" si="12"/>
        <v>9702.8999999999978</v>
      </c>
      <c r="BB129" s="17">
        <f t="shared" si="13"/>
        <v>485.15</v>
      </c>
      <c r="BC129" s="17">
        <f t="shared" si="10"/>
        <v>2161.21</v>
      </c>
      <c r="BD129" s="17">
        <f t="shared" si="11"/>
        <v>12349.259999999998</v>
      </c>
    </row>
    <row r="130" spans="1:56" x14ac:dyDescent="0.25">
      <c r="A130" t="str">
        <f t="shared" si="14"/>
        <v>WEYR.WEY1</v>
      </c>
      <c r="B130" s="1" t="s">
        <v>223</v>
      </c>
      <c r="C130" s="1" t="s">
        <v>222</v>
      </c>
      <c r="D130" s="1" t="s">
        <v>222</v>
      </c>
      <c r="E130" s="17">
        <v>-258.54000000000008</v>
      </c>
      <c r="F130" s="17">
        <v>-104.11</v>
      </c>
      <c r="G130" s="17">
        <v>-40.659999999999997</v>
      </c>
      <c r="H130" s="17">
        <v>-491.50000000000006</v>
      </c>
      <c r="I130" s="17">
        <v>-147.81</v>
      </c>
      <c r="J130" s="17">
        <v>-45.52000000000001</v>
      </c>
      <c r="K130" s="17">
        <v>-530.32000000000005</v>
      </c>
      <c r="L130" s="17">
        <v>-8.1400000000000023</v>
      </c>
      <c r="M130" s="17">
        <v>-1712.7500000000002</v>
      </c>
      <c r="N130" s="17">
        <v>-4.2</v>
      </c>
      <c r="O130" s="17">
        <v>-75.549999999999983</v>
      </c>
      <c r="P130" s="17">
        <v>-303.35999999999996</v>
      </c>
      <c r="Q130" s="20">
        <v>-12.93</v>
      </c>
      <c r="R130" s="20">
        <v>-5.21</v>
      </c>
      <c r="S130" s="20">
        <v>-2.0299999999999998</v>
      </c>
      <c r="T130" s="20">
        <v>-24.58</v>
      </c>
      <c r="U130" s="20">
        <v>-7.39</v>
      </c>
      <c r="V130" s="20">
        <v>-2.2799999999999998</v>
      </c>
      <c r="W130" s="20">
        <v>-26.52</v>
      </c>
      <c r="X130" s="20">
        <v>-0.41</v>
      </c>
      <c r="Y130" s="20">
        <v>-85.64</v>
      </c>
      <c r="Z130" s="20">
        <v>-0.21</v>
      </c>
      <c r="AA130" s="20">
        <v>-3.78</v>
      </c>
      <c r="AB130" s="20">
        <v>-15.17</v>
      </c>
      <c r="AC130" s="17">
        <v>-63.29</v>
      </c>
      <c r="AD130" s="17">
        <v>-25.24</v>
      </c>
      <c r="AE130" s="17">
        <v>-9.77</v>
      </c>
      <c r="AF130" s="17">
        <v>-116.96</v>
      </c>
      <c r="AG130" s="17">
        <v>-34.840000000000003</v>
      </c>
      <c r="AH130" s="17">
        <v>-10.62</v>
      </c>
      <c r="AI130" s="17">
        <v>-122.57</v>
      </c>
      <c r="AJ130" s="17">
        <v>-1.86</v>
      </c>
      <c r="AK130" s="17">
        <v>-387.89</v>
      </c>
      <c r="AL130" s="17">
        <v>-0.94</v>
      </c>
      <c r="AM130" s="17">
        <v>-16.760000000000002</v>
      </c>
      <c r="AN130" s="17">
        <v>-66.63</v>
      </c>
      <c r="AO130" s="20">
        <v>-334.7600000000001</v>
      </c>
      <c r="AP130" s="20">
        <v>-134.56</v>
      </c>
      <c r="AQ130" s="20">
        <v>-52.459999999999994</v>
      </c>
      <c r="AR130" s="20">
        <v>-633.04000000000008</v>
      </c>
      <c r="AS130" s="20">
        <v>-190.04</v>
      </c>
      <c r="AT130" s="20">
        <v>-58.420000000000009</v>
      </c>
      <c r="AU130" s="20">
        <v>-679.41000000000008</v>
      </c>
      <c r="AV130" s="20">
        <v>-10.410000000000002</v>
      </c>
      <c r="AW130" s="20">
        <v>-2186.2800000000002</v>
      </c>
      <c r="AX130" s="20">
        <v>-5.35</v>
      </c>
      <c r="AY130" s="20">
        <v>-96.089999999999989</v>
      </c>
      <c r="AZ130" s="20">
        <v>-385.15999999999997</v>
      </c>
      <c r="BA130" s="17">
        <f t="shared" ref="BA130" si="15">SUM(E130:P130)</f>
        <v>-3722.4600000000005</v>
      </c>
      <c r="BB130" s="17">
        <f t="shared" ref="BB130" si="16">SUM(Q130:AB130)</f>
        <v>-186.15</v>
      </c>
      <c r="BC130" s="17">
        <f t="shared" ref="BC130" si="17">SUM(AC130:AN130)</f>
        <v>-857.37</v>
      </c>
      <c r="BD130" s="17">
        <f t="shared" ref="BD130" si="18">SUM(AO130:AZ130)</f>
        <v>-4765.9800000000014</v>
      </c>
    </row>
    <row r="132" spans="1:56" x14ac:dyDescent="0.25">
      <c r="A132" t="s">
        <v>657</v>
      </c>
    </row>
    <row r="133" spans="1:56" x14ac:dyDescent="0.25">
      <c r="A133" t="s">
        <v>663</v>
      </c>
    </row>
    <row r="134" spans="1:56" x14ac:dyDescent="0.25">
      <c r="A134" t="s">
        <v>658</v>
      </c>
    </row>
    <row r="135" spans="1:56" x14ac:dyDescent="0.25">
      <c r="A135" t="s">
        <v>659</v>
      </c>
    </row>
    <row r="136" spans="1:56" x14ac:dyDescent="0.25">
      <c r="A136" t="s">
        <v>660</v>
      </c>
    </row>
    <row r="137" spans="1:56" x14ac:dyDescent="0.25">
      <c r="A137" t="s">
        <v>661</v>
      </c>
    </row>
    <row r="138" spans="1:56" x14ac:dyDescent="0.25">
      <c r="A138" t="s">
        <v>662</v>
      </c>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53"/>
  <sheetViews>
    <sheetView showZeros="0" workbookViewId="0">
      <pane xSplit="4" ySplit="4" topLeftCell="E5" activePane="bottomRight" state="frozen"/>
      <selection activeCell="AZ166" sqref="AZ166"/>
      <selection pane="topRight" activeCell="AZ166" sqref="AZ166"/>
      <selection pane="bottomLeft" activeCell="AZ166" sqref="AZ166"/>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46" width="12.85546875" style="16" bestFit="1" customWidth="1"/>
    <col min="47" max="47" width="13.28515625" style="16" bestFit="1" customWidth="1"/>
    <col min="48" max="52" width="12.85546875" style="16" bestFit="1" customWidth="1"/>
    <col min="53" max="56" width="14.7109375" style="17" customWidth="1"/>
  </cols>
  <sheetData>
    <row r="1" spans="1:56" x14ac:dyDescent="0.25">
      <c r="A1" s="5" t="s">
        <v>689</v>
      </c>
    </row>
    <row r="2" spans="1:56" x14ac:dyDescent="0.25">
      <c r="A2" s="2" t="s">
        <v>690</v>
      </c>
      <c r="B2" s="5"/>
      <c r="E2" s="18" t="s">
        <v>649</v>
      </c>
      <c r="F2" s="18"/>
      <c r="G2" s="18"/>
      <c r="H2" s="18"/>
      <c r="I2" s="18"/>
      <c r="J2" s="18"/>
      <c r="K2" s="18"/>
      <c r="L2" s="18"/>
      <c r="M2" s="18"/>
      <c r="N2" s="18"/>
      <c r="O2" s="18"/>
      <c r="P2" s="11" t="s">
        <v>664</v>
      </c>
      <c r="Q2" s="19" t="s">
        <v>665</v>
      </c>
      <c r="R2" s="19"/>
      <c r="S2" s="19"/>
      <c r="T2" s="19"/>
      <c r="U2" s="19"/>
      <c r="V2" s="19"/>
      <c r="W2" s="19"/>
      <c r="X2" s="19"/>
      <c r="Y2" s="19"/>
      <c r="Z2" s="19"/>
      <c r="AA2" s="19"/>
      <c r="AB2" s="12" t="s">
        <v>666</v>
      </c>
      <c r="AC2" s="18" t="s">
        <v>651</v>
      </c>
      <c r="AD2" s="18"/>
      <c r="AE2" s="18"/>
      <c r="AF2" s="18"/>
      <c r="AG2" s="18"/>
      <c r="AH2" s="18"/>
      <c r="AI2" s="18"/>
      <c r="AJ2" s="18"/>
      <c r="AK2" s="18"/>
      <c r="AL2" s="18"/>
      <c r="AM2" s="18"/>
      <c r="AN2" s="11" t="s">
        <v>670</v>
      </c>
      <c r="AO2" s="19" t="s">
        <v>225</v>
      </c>
      <c r="AP2" s="20"/>
      <c r="AQ2" s="20"/>
      <c r="AR2" s="20"/>
      <c r="AS2" s="20"/>
      <c r="AT2" s="20"/>
      <c r="AU2" s="20"/>
      <c r="AV2" s="20"/>
      <c r="AW2" s="20"/>
      <c r="AX2" s="20"/>
      <c r="AY2" s="20"/>
      <c r="AZ2" s="12" t="s">
        <v>671</v>
      </c>
      <c r="BA2" s="21" t="s">
        <v>688</v>
      </c>
      <c r="BB2" s="21" t="s">
        <v>688</v>
      </c>
      <c r="BC2" s="21" t="s">
        <v>688</v>
      </c>
      <c r="BD2" s="21" t="s">
        <v>688</v>
      </c>
    </row>
    <row r="3" spans="1:56" x14ac:dyDescent="0.25">
      <c r="E3" s="22" t="s">
        <v>650</v>
      </c>
      <c r="F3" s="23"/>
      <c r="G3" s="23"/>
      <c r="H3" s="23"/>
      <c r="I3" s="23"/>
      <c r="J3" s="23"/>
      <c r="K3" s="23"/>
      <c r="L3" s="23"/>
      <c r="M3" s="23"/>
      <c r="N3" s="23"/>
      <c r="O3" s="41">
        <f>SUM(E5:P145)</f>
        <v>-48852.889999986495</v>
      </c>
      <c r="P3" s="42"/>
      <c r="Q3" s="24" t="s">
        <v>667</v>
      </c>
      <c r="R3" s="25"/>
      <c r="S3" s="25"/>
      <c r="T3" s="25"/>
      <c r="U3" s="25"/>
      <c r="V3" s="25"/>
      <c r="W3" s="25"/>
      <c r="X3" s="25"/>
      <c r="Y3" s="25"/>
      <c r="Z3" s="25"/>
      <c r="AA3" s="43">
        <f>SUM(Q5:AB145)</f>
        <v>-2442.5999999996961</v>
      </c>
      <c r="AB3" s="44"/>
      <c r="AC3" s="15">
        <v>0.27230717119544862</v>
      </c>
      <c r="AD3" s="15">
        <v>0.2699715547570925</v>
      </c>
      <c r="AE3" s="15">
        <v>0.26786196571599658</v>
      </c>
      <c r="AF3" s="15">
        <v>0.26552634927764046</v>
      </c>
      <c r="AG3" s="15">
        <v>0.26326607530503771</v>
      </c>
      <c r="AH3" s="15">
        <v>0.26093045886668154</v>
      </c>
      <c r="AI3" s="15">
        <v>0.25867018489407884</v>
      </c>
      <c r="AJ3" s="15">
        <v>0.25633456845572267</v>
      </c>
      <c r="AK3" s="15">
        <v>0.2539989520173665</v>
      </c>
      <c r="AL3" s="15">
        <v>0.2517386780447638</v>
      </c>
      <c r="AM3" s="15">
        <v>0.24940306160640763</v>
      </c>
      <c r="AN3" s="15">
        <v>0.24714278763380484</v>
      </c>
      <c r="AO3" s="24" t="s">
        <v>226</v>
      </c>
      <c r="AP3" s="25"/>
      <c r="AQ3" s="25"/>
      <c r="AR3" s="25"/>
      <c r="AS3" s="25"/>
      <c r="AT3" s="25"/>
      <c r="AU3" s="25"/>
      <c r="AV3" s="25"/>
      <c r="AW3" s="25"/>
      <c r="AX3" s="25"/>
      <c r="AY3" s="43">
        <f>SUM(AO5:AZ145)</f>
        <v>-6059.9000000282722</v>
      </c>
      <c r="AZ3" s="44"/>
      <c r="BA3" s="26" t="s">
        <v>656</v>
      </c>
      <c r="BB3" s="26" t="s">
        <v>669</v>
      </c>
      <c r="BC3" s="26" t="s">
        <v>654</v>
      </c>
      <c r="BD3" s="26" t="s">
        <v>652</v>
      </c>
    </row>
    <row r="4" spans="1:56" x14ac:dyDescent="0.25">
      <c r="A4" s="3" t="s">
        <v>224</v>
      </c>
      <c r="B4" s="4" t="s">
        <v>0</v>
      </c>
      <c r="C4" s="4" t="s">
        <v>1</v>
      </c>
      <c r="D4" s="4" t="s">
        <v>2</v>
      </c>
      <c r="E4" s="13">
        <v>40544</v>
      </c>
      <c r="F4" s="13">
        <v>40575</v>
      </c>
      <c r="G4" s="13">
        <v>40603</v>
      </c>
      <c r="H4" s="13">
        <v>40634</v>
      </c>
      <c r="I4" s="13">
        <v>40664</v>
      </c>
      <c r="J4" s="13">
        <v>40695</v>
      </c>
      <c r="K4" s="13">
        <v>40725</v>
      </c>
      <c r="L4" s="13">
        <v>40756</v>
      </c>
      <c r="M4" s="13">
        <v>40787</v>
      </c>
      <c r="N4" s="13">
        <v>40817</v>
      </c>
      <c r="O4" s="13">
        <v>40848</v>
      </c>
      <c r="P4" s="13">
        <v>40878</v>
      </c>
      <c r="Q4" s="14">
        <v>40544</v>
      </c>
      <c r="R4" s="14">
        <v>40575</v>
      </c>
      <c r="S4" s="14">
        <v>40603</v>
      </c>
      <c r="T4" s="14">
        <v>40634</v>
      </c>
      <c r="U4" s="14">
        <v>40664</v>
      </c>
      <c r="V4" s="14">
        <v>40695</v>
      </c>
      <c r="W4" s="14">
        <v>40725</v>
      </c>
      <c r="X4" s="14">
        <v>40756</v>
      </c>
      <c r="Y4" s="14">
        <v>40787</v>
      </c>
      <c r="Z4" s="14">
        <v>40817</v>
      </c>
      <c r="AA4" s="14">
        <v>40848</v>
      </c>
      <c r="AB4" s="14">
        <v>40878</v>
      </c>
      <c r="AC4" s="13">
        <v>40544</v>
      </c>
      <c r="AD4" s="13">
        <v>40575</v>
      </c>
      <c r="AE4" s="13">
        <v>40603</v>
      </c>
      <c r="AF4" s="13">
        <v>40634</v>
      </c>
      <c r="AG4" s="13">
        <v>40664</v>
      </c>
      <c r="AH4" s="13">
        <v>40695</v>
      </c>
      <c r="AI4" s="13">
        <v>40725</v>
      </c>
      <c r="AJ4" s="13">
        <v>40756</v>
      </c>
      <c r="AK4" s="13">
        <v>40787</v>
      </c>
      <c r="AL4" s="13">
        <v>40817</v>
      </c>
      <c r="AM4" s="13">
        <v>40848</v>
      </c>
      <c r="AN4" s="13">
        <v>40878</v>
      </c>
      <c r="AO4" s="14">
        <v>40544</v>
      </c>
      <c r="AP4" s="14">
        <v>40575</v>
      </c>
      <c r="AQ4" s="14">
        <v>40603</v>
      </c>
      <c r="AR4" s="14">
        <v>40634</v>
      </c>
      <c r="AS4" s="14">
        <v>40664</v>
      </c>
      <c r="AT4" s="14">
        <v>40695</v>
      </c>
      <c r="AU4" s="14">
        <v>40725</v>
      </c>
      <c r="AV4" s="14">
        <v>40756</v>
      </c>
      <c r="AW4" s="14">
        <v>40787</v>
      </c>
      <c r="AX4" s="14">
        <v>40817</v>
      </c>
      <c r="AY4" s="14">
        <v>40848</v>
      </c>
      <c r="AZ4" s="14">
        <v>40878</v>
      </c>
      <c r="BA4" s="27" t="s">
        <v>653</v>
      </c>
      <c r="BB4" s="27" t="s">
        <v>655</v>
      </c>
      <c r="BC4" s="27" t="s">
        <v>655</v>
      </c>
      <c r="BD4" s="27" t="s">
        <v>653</v>
      </c>
    </row>
    <row r="5" spans="1:56" x14ac:dyDescent="0.25">
      <c r="A5" t="str">
        <f t="shared" ref="A5:A41" si="0">B5&amp;"."&amp;IF(D5="CES1/CES2",C5,IF(C5="CRE1/CRE2",C5,D5))</f>
        <v>UNCA.0000001511</v>
      </c>
      <c r="B5" s="1" t="s">
        <v>3</v>
      </c>
      <c r="C5" s="1" t="s">
        <v>4</v>
      </c>
      <c r="D5" s="1" t="s">
        <v>4</v>
      </c>
      <c r="E5" s="17">
        <v>16.61</v>
      </c>
      <c r="F5" s="17">
        <v>96.02</v>
      </c>
      <c r="G5" s="17">
        <v>337.96999999999997</v>
      </c>
      <c r="H5" s="17">
        <v>537.40999999999985</v>
      </c>
      <c r="I5" s="17">
        <v>116.00000000000001</v>
      </c>
      <c r="J5" s="17">
        <v>72.209999999999994</v>
      </c>
      <c r="K5" s="17">
        <v>0</v>
      </c>
      <c r="L5" s="17">
        <v>0</v>
      </c>
      <c r="M5" s="17">
        <v>30.509999999999994</v>
      </c>
      <c r="N5" s="17">
        <v>126.16</v>
      </c>
      <c r="O5" s="17">
        <v>227.02</v>
      </c>
      <c r="P5" s="17">
        <v>66.73</v>
      </c>
      <c r="Q5" s="20">
        <v>0.83</v>
      </c>
      <c r="R5" s="20">
        <v>4.8</v>
      </c>
      <c r="S5" s="20">
        <v>16.899999999999999</v>
      </c>
      <c r="T5" s="20">
        <v>26.87</v>
      </c>
      <c r="U5" s="20">
        <v>5.8</v>
      </c>
      <c r="V5" s="20">
        <v>3.61</v>
      </c>
      <c r="W5" s="20">
        <v>0</v>
      </c>
      <c r="X5" s="20">
        <v>0</v>
      </c>
      <c r="Y5" s="20">
        <v>1.53</v>
      </c>
      <c r="Z5" s="20">
        <v>6.31</v>
      </c>
      <c r="AA5" s="20">
        <v>11.35</v>
      </c>
      <c r="AB5" s="20">
        <v>3.34</v>
      </c>
      <c r="AC5" s="17">
        <v>4.5199999999999996</v>
      </c>
      <c r="AD5" s="17">
        <v>25.92</v>
      </c>
      <c r="AE5" s="17">
        <v>90.53</v>
      </c>
      <c r="AF5" s="17">
        <v>142.69999999999999</v>
      </c>
      <c r="AG5" s="17">
        <v>30.54</v>
      </c>
      <c r="AH5" s="17">
        <v>18.84</v>
      </c>
      <c r="AI5" s="17">
        <v>0</v>
      </c>
      <c r="AJ5" s="17">
        <v>0</v>
      </c>
      <c r="AK5" s="17">
        <v>7.75</v>
      </c>
      <c r="AL5" s="17">
        <v>31.76</v>
      </c>
      <c r="AM5" s="17">
        <v>56.62</v>
      </c>
      <c r="AN5" s="17">
        <v>16.489999999999998</v>
      </c>
      <c r="AO5" s="20">
        <v>21.959999999999997</v>
      </c>
      <c r="AP5" s="20">
        <v>126.74</v>
      </c>
      <c r="AQ5" s="20">
        <v>445.4</v>
      </c>
      <c r="AR5" s="20">
        <v>706.97999999999979</v>
      </c>
      <c r="AS5" s="20">
        <v>152.34</v>
      </c>
      <c r="AT5" s="20">
        <v>94.66</v>
      </c>
      <c r="AU5" s="20">
        <v>0</v>
      </c>
      <c r="AV5" s="20">
        <v>0</v>
      </c>
      <c r="AW5" s="20">
        <v>39.789999999999992</v>
      </c>
      <c r="AX5" s="20">
        <v>164.23</v>
      </c>
      <c r="AY5" s="20">
        <v>294.99</v>
      </c>
      <c r="AZ5" s="20">
        <v>86.56</v>
      </c>
      <c r="BA5" s="17">
        <f t="shared" ref="BA5:BA36" si="1">SUM(E5:P5)</f>
        <v>1626.6399999999999</v>
      </c>
      <c r="BB5" s="17">
        <f t="shared" ref="BB5:BB36" si="2">SUM(Q5:AB5)</f>
        <v>81.339999999999989</v>
      </c>
      <c r="BC5" s="17">
        <f>SUM(AC5:AN5)</f>
        <v>425.66999999999996</v>
      </c>
      <c r="BD5" s="17">
        <f>SUM(AO5:AZ5)</f>
        <v>2133.6499999999996</v>
      </c>
    </row>
    <row r="6" spans="1:56" x14ac:dyDescent="0.25">
      <c r="A6" t="str">
        <f t="shared" si="0"/>
        <v>UNCA.0000006711</v>
      </c>
      <c r="B6" s="1" t="s">
        <v>3</v>
      </c>
      <c r="C6" s="1" t="s">
        <v>5</v>
      </c>
      <c r="D6" s="1" t="s">
        <v>5</v>
      </c>
      <c r="E6" s="17">
        <v>0</v>
      </c>
      <c r="F6" s="17">
        <v>0</v>
      </c>
      <c r="G6" s="17">
        <v>0</v>
      </c>
      <c r="H6" s="17">
        <v>0</v>
      </c>
      <c r="I6" s="17">
        <v>0.94</v>
      </c>
      <c r="J6" s="17">
        <v>0</v>
      </c>
      <c r="K6" s="17">
        <v>184.37</v>
      </c>
      <c r="L6" s="17">
        <v>195.07999999999998</v>
      </c>
      <c r="M6" s="17">
        <v>574.06000000000006</v>
      </c>
      <c r="N6" s="17">
        <v>2199.5899999999997</v>
      </c>
      <c r="O6" s="17">
        <v>0</v>
      </c>
      <c r="P6" s="17">
        <v>0</v>
      </c>
      <c r="Q6" s="20">
        <v>0</v>
      </c>
      <c r="R6" s="20">
        <v>0</v>
      </c>
      <c r="S6" s="20">
        <v>0</v>
      </c>
      <c r="T6" s="20">
        <v>0</v>
      </c>
      <c r="U6" s="20">
        <v>0.05</v>
      </c>
      <c r="V6" s="20">
        <v>0</v>
      </c>
      <c r="W6" s="20">
        <v>9.2200000000000006</v>
      </c>
      <c r="X6" s="20">
        <v>9.75</v>
      </c>
      <c r="Y6" s="20">
        <v>28.7</v>
      </c>
      <c r="Z6" s="20">
        <v>109.98</v>
      </c>
      <c r="AA6" s="20">
        <v>0</v>
      </c>
      <c r="AB6" s="20">
        <v>0</v>
      </c>
      <c r="AC6" s="17">
        <v>0</v>
      </c>
      <c r="AD6" s="17">
        <v>0</v>
      </c>
      <c r="AE6" s="17">
        <v>0</v>
      </c>
      <c r="AF6" s="17">
        <v>0</v>
      </c>
      <c r="AG6" s="17">
        <v>0.25</v>
      </c>
      <c r="AH6" s="17">
        <v>0</v>
      </c>
      <c r="AI6" s="17">
        <v>47.69</v>
      </c>
      <c r="AJ6" s="17">
        <v>50.01</v>
      </c>
      <c r="AK6" s="17">
        <v>145.81</v>
      </c>
      <c r="AL6" s="17">
        <v>553.72</v>
      </c>
      <c r="AM6" s="17">
        <v>0</v>
      </c>
      <c r="AN6" s="17">
        <v>0</v>
      </c>
      <c r="AO6" s="20">
        <v>0</v>
      </c>
      <c r="AP6" s="20">
        <v>0</v>
      </c>
      <c r="AQ6" s="20">
        <v>0</v>
      </c>
      <c r="AR6" s="20">
        <v>0</v>
      </c>
      <c r="AS6" s="20">
        <v>1.24</v>
      </c>
      <c r="AT6" s="20">
        <v>0</v>
      </c>
      <c r="AU6" s="20">
        <v>241.28</v>
      </c>
      <c r="AV6" s="20">
        <v>254.83999999999997</v>
      </c>
      <c r="AW6" s="20">
        <v>748.57000000000016</v>
      </c>
      <c r="AX6" s="20">
        <v>2863.29</v>
      </c>
      <c r="AY6" s="20">
        <v>0</v>
      </c>
      <c r="AZ6" s="20">
        <v>0</v>
      </c>
      <c r="BA6" s="17">
        <f t="shared" si="1"/>
        <v>3154.04</v>
      </c>
      <c r="BB6" s="17">
        <f t="shared" si="2"/>
        <v>157.69999999999999</v>
      </c>
      <c r="BC6" s="17">
        <f t="shared" ref="BC6:BC69" si="3">SUM(AC6:AN6)</f>
        <v>797.48</v>
      </c>
      <c r="BD6" s="17">
        <f t="shared" ref="BD6:BD69" si="4">SUM(AO6:AZ6)</f>
        <v>4109.22</v>
      </c>
    </row>
    <row r="7" spans="1:56" x14ac:dyDescent="0.25">
      <c r="A7" t="str">
        <f t="shared" si="0"/>
        <v>UNCA.0000022911</v>
      </c>
      <c r="B7" s="1" t="s">
        <v>3</v>
      </c>
      <c r="C7" s="1" t="s">
        <v>6</v>
      </c>
      <c r="D7" s="1" t="s">
        <v>6</v>
      </c>
      <c r="E7" s="17">
        <v>1.53</v>
      </c>
      <c r="F7" s="17">
        <v>0</v>
      </c>
      <c r="G7" s="17">
        <v>0</v>
      </c>
      <c r="H7" s="17">
        <v>3.42</v>
      </c>
      <c r="I7" s="17">
        <v>6.24</v>
      </c>
      <c r="J7" s="17">
        <v>1054</v>
      </c>
      <c r="K7" s="17">
        <v>140.48000000000002</v>
      </c>
      <c r="L7" s="17">
        <v>327.22000000000003</v>
      </c>
      <c r="M7" s="17">
        <v>843.96999999999991</v>
      </c>
      <c r="N7" s="17">
        <v>26.17</v>
      </c>
      <c r="O7" s="17">
        <v>15.63</v>
      </c>
      <c r="P7" s="17">
        <v>3.1599999999999993</v>
      </c>
      <c r="Q7" s="20">
        <v>0.08</v>
      </c>
      <c r="R7" s="20">
        <v>0</v>
      </c>
      <c r="S7" s="20">
        <v>0</v>
      </c>
      <c r="T7" s="20">
        <v>0.17</v>
      </c>
      <c r="U7" s="20">
        <v>0.31</v>
      </c>
      <c r="V7" s="20">
        <v>52.7</v>
      </c>
      <c r="W7" s="20">
        <v>7.02</v>
      </c>
      <c r="X7" s="20">
        <v>16.36</v>
      </c>
      <c r="Y7" s="20">
        <v>42.2</v>
      </c>
      <c r="Z7" s="20">
        <v>1.31</v>
      </c>
      <c r="AA7" s="20">
        <v>0.78</v>
      </c>
      <c r="AB7" s="20">
        <v>0.16</v>
      </c>
      <c r="AC7" s="17">
        <v>0.42</v>
      </c>
      <c r="AD7" s="17">
        <v>0</v>
      </c>
      <c r="AE7" s="17">
        <v>0</v>
      </c>
      <c r="AF7" s="17">
        <v>0.91</v>
      </c>
      <c r="AG7" s="17">
        <v>1.64</v>
      </c>
      <c r="AH7" s="17">
        <v>275.02</v>
      </c>
      <c r="AI7" s="17">
        <v>36.340000000000003</v>
      </c>
      <c r="AJ7" s="17">
        <v>83.88</v>
      </c>
      <c r="AK7" s="17">
        <v>214.37</v>
      </c>
      <c r="AL7" s="17">
        <v>6.59</v>
      </c>
      <c r="AM7" s="17">
        <v>3.9</v>
      </c>
      <c r="AN7" s="17">
        <v>0.78</v>
      </c>
      <c r="AO7" s="20">
        <v>2.0300000000000002</v>
      </c>
      <c r="AP7" s="20">
        <v>0</v>
      </c>
      <c r="AQ7" s="20">
        <v>0</v>
      </c>
      <c r="AR7" s="20">
        <v>4.5</v>
      </c>
      <c r="AS7" s="20">
        <v>8.19</v>
      </c>
      <c r="AT7" s="20">
        <v>1381.72</v>
      </c>
      <c r="AU7" s="20">
        <v>183.84000000000003</v>
      </c>
      <c r="AV7" s="20">
        <v>427.46000000000004</v>
      </c>
      <c r="AW7" s="20">
        <v>1100.54</v>
      </c>
      <c r="AX7" s="20">
        <v>34.07</v>
      </c>
      <c r="AY7" s="20">
        <v>20.309999999999999</v>
      </c>
      <c r="AZ7" s="20">
        <v>4.0999999999999996</v>
      </c>
      <c r="BA7" s="17">
        <f t="shared" si="1"/>
        <v>2421.8200000000002</v>
      </c>
      <c r="BB7" s="17">
        <f t="shared" si="2"/>
        <v>121.09</v>
      </c>
      <c r="BC7" s="17">
        <f t="shared" si="3"/>
        <v>623.85</v>
      </c>
      <c r="BD7" s="17">
        <f t="shared" si="4"/>
        <v>3166.76</v>
      </c>
    </row>
    <row r="8" spans="1:56" x14ac:dyDescent="0.25">
      <c r="A8" t="str">
        <f t="shared" si="0"/>
        <v>UNCA.0000025611</v>
      </c>
      <c r="B8" s="1" t="s">
        <v>3</v>
      </c>
      <c r="C8" s="1" t="s">
        <v>7</v>
      </c>
      <c r="D8" s="1" t="s">
        <v>7</v>
      </c>
      <c r="E8" s="17">
        <v>106.83</v>
      </c>
      <c r="F8" s="17">
        <v>731.59</v>
      </c>
      <c r="G8" s="17">
        <v>426.12999999999994</v>
      </c>
      <c r="H8" s="17">
        <v>1019.25</v>
      </c>
      <c r="I8" s="17">
        <v>502.65000000000003</v>
      </c>
      <c r="J8" s="17">
        <v>296.65999999999997</v>
      </c>
      <c r="K8" s="17">
        <v>28.06</v>
      </c>
      <c r="L8" s="17">
        <v>334.06999999999994</v>
      </c>
      <c r="M8" s="17">
        <v>103.16000000000001</v>
      </c>
      <c r="N8" s="17">
        <v>502.96000000000004</v>
      </c>
      <c r="O8" s="17">
        <v>55.410000000000004</v>
      </c>
      <c r="P8" s="17">
        <v>123.81</v>
      </c>
      <c r="Q8" s="20">
        <v>5.34</v>
      </c>
      <c r="R8" s="20">
        <v>36.58</v>
      </c>
      <c r="S8" s="20">
        <v>21.31</v>
      </c>
      <c r="T8" s="20">
        <v>50.96</v>
      </c>
      <c r="U8" s="20">
        <v>25.13</v>
      </c>
      <c r="V8" s="20">
        <v>14.83</v>
      </c>
      <c r="W8" s="20">
        <v>1.4</v>
      </c>
      <c r="X8" s="20">
        <v>16.7</v>
      </c>
      <c r="Y8" s="20">
        <v>5.16</v>
      </c>
      <c r="Z8" s="20">
        <v>25.15</v>
      </c>
      <c r="AA8" s="20">
        <v>2.77</v>
      </c>
      <c r="AB8" s="20">
        <v>6.19</v>
      </c>
      <c r="AC8" s="17">
        <v>29.09</v>
      </c>
      <c r="AD8" s="17">
        <v>197.51</v>
      </c>
      <c r="AE8" s="17">
        <v>114.14</v>
      </c>
      <c r="AF8" s="17">
        <v>270.64</v>
      </c>
      <c r="AG8" s="17">
        <v>132.33000000000001</v>
      </c>
      <c r="AH8" s="17">
        <v>77.41</v>
      </c>
      <c r="AI8" s="17">
        <v>7.26</v>
      </c>
      <c r="AJ8" s="17">
        <v>85.63</v>
      </c>
      <c r="AK8" s="17">
        <v>26.2</v>
      </c>
      <c r="AL8" s="17">
        <v>126.61</v>
      </c>
      <c r="AM8" s="17">
        <v>13.82</v>
      </c>
      <c r="AN8" s="17">
        <v>30.6</v>
      </c>
      <c r="AO8" s="20">
        <v>141.26</v>
      </c>
      <c r="AP8" s="20">
        <v>965.68000000000006</v>
      </c>
      <c r="AQ8" s="20">
        <v>561.57999999999993</v>
      </c>
      <c r="AR8" s="20">
        <v>1340.85</v>
      </c>
      <c r="AS8" s="20">
        <v>660.11000000000013</v>
      </c>
      <c r="AT8" s="20">
        <v>388.9</v>
      </c>
      <c r="AU8" s="20">
        <v>36.72</v>
      </c>
      <c r="AV8" s="20">
        <v>436.39999999999992</v>
      </c>
      <c r="AW8" s="20">
        <v>134.52000000000001</v>
      </c>
      <c r="AX8" s="20">
        <v>654.72</v>
      </c>
      <c r="AY8" s="20">
        <v>72</v>
      </c>
      <c r="AZ8" s="20">
        <v>160.6</v>
      </c>
      <c r="BA8" s="17">
        <f t="shared" si="1"/>
        <v>4230.58</v>
      </c>
      <c r="BB8" s="17">
        <f t="shared" si="2"/>
        <v>211.52</v>
      </c>
      <c r="BC8" s="17">
        <f t="shared" si="3"/>
        <v>1111.2399999999998</v>
      </c>
      <c r="BD8" s="17">
        <f t="shared" si="4"/>
        <v>5553.3400000000011</v>
      </c>
    </row>
    <row r="9" spans="1:56" x14ac:dyDescent="0.25">
      <c r="A9" t="str">
        <f t="shared" si="0"/>
        <v>UNCA.0000034911</v>
      </c>
      <c r="B9" s="1" t="s">
        <v>3</v>
      </c>
      <c r="C9" s="1" t="s">
        <v>9</v>
      </c>
      <c r="D9" s="1" t="s">
        <v>9</v>
      </c>
      <c r="E9" s="17">
        <v>0</v>
      </c>
      <c r="F9" s="17">
        <v>0</v>
      </c>
      <c r="G9" s="17">
        <v>0</v>
      </c>
      <c r="H9" s="17">
        <v>0</v>
      </c>
      <c r="I9" s="17">
        <v>0.04</v>
      </c>
      <c r="J9" s="17">
        <v>0</v>
      </c>
      <c r="K9" s="17">
        <v>0</v>
      </c>
      <c r="L9" s="17">
        <v>0</v>
      </c>
      <c r="M9" s="17">
        <v>0</v>
      </c>
      <c r="N9" s="17">
        <v>0</v>
      </c>
      <c r="O9" s="17">
        <v>0</v>
      </c>
      <c r="P9" s="17">
        <v>0</v>
      </c>
      <c r="Q9" s="20">
        <v>0</v>
      </c>
      <c r="R9" s="20">
        <v>0</v>
      </c>
      <c r="S9" s="20">
        <v>0</v>
      </c>
      <c r="T9" s="20">
        <v>0</v>
      </c>
      <c r="U9" s="20">
        <v>0</v>
      </c>
      <c r="V9" s="20">
        <v>0</v>
      </c>
      <c r="W9" s="20">
        <v>0</v>
      </c>
      <c r="X9" s="20">
        <v>0</v>
      </c>
      <c r="Y9" s="20">
        <v>0</v>
      </c>
      <c r="Z9" s="20">
        <v>0</v>
      </c>
      <c r="AA9" s="20">
        <v>0</v>
      </c>
      <c r="AB9" s="20">
        <v>0</v>
      </c>
      <c r="AC9" s="17">
        <v>0</v>
      </c>
      <c r="AD9" s="17">
        <v>0</v>
      </c>
      <c r="AE9" s="17">
        <v>0</v>
      </c>
      <c r="AF9" s="17">
        <v>0</v>
      </c>
      <c r="AG9" s="17">
        <v>0.01</v>
      </c>
      <c r="AH9" s="17">
        <v>0</v>
      </c>
      <c r="AI9" s="17">
        <v>0</v>
      </c>
      <c r="AJ9" s="17">
        <v>0</v>
      </c>
      <c r="AK9" s="17">
        <v>0</v>
      </c>
      <c r="AL9" s="17">
        <v>0</v>
      </c>
      <c r="AM9" s="17">
        <v>0</v>
      </c>
      <c r="AN9" s="17">
        <v>0</v>
      </c>
      <c r="AO9" s="20">
        <v>0</v>
      </c>
      <c r="AP9" s="20">
        <v>0</v>
      </c>
      <c r="AQ9" s="20">
        <v>0</v>
      </c>
      <c r="AR9" s="20">
        <v>0</v>
      </c>
      <c r="AS9" s="20">
        <v>0.05</v>
      </c>
      <c r="AT9" s="20">
        <v>0</v>
      </c>
      <c r="AU9" s="20">
        <v>0</v>
      </c>
      <c r="AV9" s="20">
        <v>0</v>
      </c>
      <c r="AW9" s="20">
        <v>0</v>
      </c>
      <c r="AX9" s="20">
        <v>0</v>
      </c>
      <c r="AY9" s="20">
        <v>0</v>
      </c>
      <c r="AZ9" s="20">
        <v>0</v>
      </c>
      <c r="BA9" s="17">
        <f t="shared" si="1"/>
        <v>0.04</v>
      </c>
      <c r="BB9" s="17">
        <f t="shared" si="2"/>
        <v>0</v>
      </c>
      <c r="BC9" s="17">
        <f t="shared" si="3"/>
        <v>0.01</v>
      </c>
      <c r="BD9" s="17">
        <f t="shared" si="4"/>
        <v>0.05</v>
      </c>
    </row>
    <row r="10" spans="1:56" x14ac:dyDescent="0.25">
      <c r="A10" t="str">
        <f t="shared" si="0"/>
        <v>UNCA.0000038511</v>
      </c>
      <c r="B10" s="1" t="s">
        <v>3</v>
      </c>
      <c r="C10" s="1" t="s">
        <v>10</v>
      </c>
      <c r="D10" s="1" t="s">
        <v>10</v>
      </c>
      <c r="E10" s="17">
        <v>0</v>
      </c>
      <c r="F10" s="17">
        <v>0</v>
      </c>
      <c r="G10" s="17">
        <v>0</v>
      </c>
      <c r="H10" s="17">
        <v>8.0500000000000007</v>
      </c>
      <c r="I10" s="17">
        <v>0</v>
      </c>
      <c r="J10" s="17">
        <v>0</v>
      </c>
      <c r="K10" s="17">
        <v>0</v>
      </c>
      <c r="L10" s="17">
        <v>0</v>
      </c>
      <c r="M10" s="17">
        <v>0</v>
      </c>
      <c r="N10" s="17">
        <v>0</v>
      </c>
      <c r="O10" s="17">
        <v>2.12</v>
      </c>
      <c r="P10" s="17">
        <v>0.03</v>
      </c>
      <c r="Q10" s="20">
        <v>0</v>
      </c>
      <c r="R10" s="20">
        <v>0</v>
      </c>
      <c r="S10" s="20">
        <v>0</v>
      </c>
      <c r="T10" s="20">
        <v>0.4</v>
      </c>
      <c r="U10" s="20">
        <v>0</v>
      </c>
      <c r="V10" s="20">
        <v>0</v>
      </c>
      <c r="W10" s="20">
        <v>0</v>
      </c>
      <c r="X10" s="20">
        <v>0</v>
      </c>
      <c r="Y10" s="20">
        <v>0</v>
      </c>
      <c r="Z10" s="20">
        <v>0</v>
      </c>
      <c r="AA10" s="20">
        <v>0.11</v>
      </c>
      <c r="AB10" s="20">
        <v>0</v>
      </c>
      <c r="AC10" s="17">
        <v>0</v>
      </c>
      <c r="AD10" s="17">
        <v>0</v>
      </c>
      <c r="AE10" s="17">
        <v>0</v>
      </c>
      <c r="AF10" s="17">
        <v>2.14</v>
      </c>
      <c r="AG10" s="17">
        <v>0</v>
      </c>
      <c r="AH10" s="17">
        <v>0</v>
      </c>
      <c r="AI10" s="17">
        <v>0</v>
      </c>
      <c r="AJ10" s="17">
        <v>0</v>
      </c>
      <c r="AK10" s="17">
        <v>0</v>
      </c>
      <c r="AL10" s="17">
        <v>0</v>
      </c>
      <c r="AM10" s="17">
        <v>0.53</v>
      </c>
      <c r="AN10" s="17">
        <v>0.01</v>
      </c>
      <c r="AO10" s="20">
        <v>0</v>
      </c>
      <c r="AP10" s="20">
        <v>0</v>
      </c>
      <c r="AQ10" s="20">
        <v>0</v>
      </c>
      <c r="AR10" s="20">
        <v>10.590000000000002</v>
      </c>
      <c r="AS10" s="20">
        <v>0</v>
      </c>
      <c r="AT10" s="20">
        <v>0</v>
      </c>
      <c r="AU10" s="20">
        <v>0</v>
      </c>
      <c r="AV10" s="20">
        <v>0</v>
      </c>
      <c r="AW10" s="20">
        <v>0</v>
      </c>
      <c r="AX10" s="20">
        <v>0</v>
      </c>
      <c r="AY10" s="20">
        <v>2.76</v>
      </c>
      <c r="AZ10" s="20">
        <v>0.04</v>
      </c>
      <c r="BA10" s="17">
        <f t="shared" si="1"/>
        <v>10.200000000000001</v>
      </c>
      <c r="BB10" s="17">
        <f t="shared" si="2"/>
        <v>0.51</v>
      </c>
      <c r="BC10" s="17">
        <f t="shared" si="3"/>
        <v>2.6799999999999997</v>
      </c>
      <c r="BD10" s="17">
        <f t="shared" si="4"/>
        <v>13.39</v>
      </c>
    </row>
    <row r="11" spans="1:56" x14ac:dyDescent="0.25">
      <c r="A11" t="str">
        <f t="shared" si="0"/>
        <v>UNCA.0000039611</v>
      </c>
      <c r="B11" s="1" t="s">
        <v>3</v>
      </c>
      <c r="C11" s="1" t="s">
        <v>11</v>
      </c>
      <c r="D11" s="1" t="s">
        <v>11</v>
      </c>
      <c r="E11" s="17">
        <v>2252.4699999999998</v>
      </c>
      <c r="F11" s="17">
        <v>1423.21</v>
      </c>
      <c r="G11" s="17">
        <v>1030.3999999999999</v>
      </c>
      <c r="H11" s="17">
        <v>2818.23</v>
      </c>
      <c r="I11" s="17">
        <v>1210.8800000000001</v>
      </c>
      <c r="J11" s="17">
        <v>3979.2999999999997</v>
      </c>
      <c r="K11" s="17">
        <v>937.09</v>
      </c>
      <c r="L11" s="17">
        <v>4168.95</v>
      </c>
      <c r="M11" s="17">
        <v>1887.4000000000003</v>
      </c>
      <c r="N11" s="17">
        <v>1051.02</v>
      </c>
      <c r="O11" s="17">
        <v>4040.7</v>
      </c>
      <c r="P11" s="17">
        <v>2634.02</v>
      </c>
      <c r="Q11" s="20">
        <v>112.62</v>
      </c>
      <c r="R11" s="20">
        <v>71.16</v>
      </c>
      <c r="S11" s="20">
        <v>51.52</v>
      </c>
      <c r="T11" s="20">
        <v>140.91</v>
      </c>
      <c r="U11" s="20">
        <v>60.54</v>
      </c>
      <c r="V11" s="20">
        <v>198.97</v>
      </c>
      <c r="W11" s="20">
        <v>46.85</v>
      </c>
      <c r="X11" s="20">
        <v>208.45</v>
      </c>
      <c r="Y11" s="20">
        <v>94.37</v>
      </c>
      <c r="Z11" s="20">
        <v>52.55</v>
      </c>
      <c r="AA11" s="20">
        <v>202.04</v>
      </c>
      <c r="AB11" s="20">
        <v>131.69999999999999</v>
      </c>
      <c r="AC11" s="17">
        <v>613.36</v>
      </c>
      <c r="AD11" s="17">
        <v>384.23</v>
      </c>
      <c r="AE11" s="17">
        <v>276</v>
      </c>
      <c r="AF11" s="17">
        <v>748.31</v>
      </c>
      <c r="AG11" s="17">
        <v>318.77999999999997</v>
      </c>
      <c r="AH11" s="17">
        <v>1038.32</v>
      </c>
      <c r="AI11" s="17">
        <v>242.4</v>
      </c>
      <c r="AJ11" s="17">
        <v>1068.6500000000001</v>
      </c>
      <c r="AK11" s="17">
        <v>479.4</v>
      </c>
      <c r="AL11" s="17">
        <v>264.58</v>
      </c>
      <c r="AM11" s="17">
        <v>1007.76</v>
      </c>
      <c r="AN11" s="17">
        <v>650.98</v>
      </c>
      <c r="AO11" s="20">
        <v>2978.45</v>
      </c>
      <c r="AP11" s="20">
        <v>1878.6000000000001</v>
      </c>
      <c r="AQ11" s="20">
        <v>1357.9199999999998</v>
      </c>
      <c r="AR11" s="20">
        <v>3707.45</v>
      </c>
      <c r="AS11" s="20">
        <v>1590.2</v>
      </c>
      <c r="AT11" s="20">
        <v>5216.5899999999992</v>
      </c>
      <c r="AU11" s="20">
        <v>1226.3400000000001</v>
      </c>
      <c r="AV11" s="20">
        <v>5446.0499999999993</v>
      </c>
      <c r="AW11" s="20">
        <v>2461.1700000000005</v>
      </c>
      <c r="AX11" s="20">
        <v>1368.1499999999999</v>
      </c>
      <c r="AY11" s="20">
        <v>5250.5</v>
      </c>
      <c r="AZ11" s="20">
        <v>3416.7</v>
      </c>
      <c r="BA11" s="17">
        <f t="shared" si="1"/>
        <v>27433.670000000002</v>
      </c>
      <c r="BB11" s="17">
        <f t="shared" si="2"/>
        <v>1371.68</v>
      </c>
      <c r="BC11" s="17">
        <f t="shared" si="3"/>
        <v>7092.77</v>
      </c>
      <c r="BD11" s="17">
        <f t="shared" si="4"/>
        <v>35898.120000000003</v>
      </c>
    </row>
    <row r="12" spans="1:56" x14ac:dyDescent="0.25">
      <c r="A12" t="str">
        <f t="shared" si="0"/>
        <v>UNCA.0000040511</v>
      </c>
      <c r="B12" s="1" t="s">
        <v>3</v>
      </c>
      <c r="C12" s="1" t="s">
        <v>673</v>
      </c>
      <c r="D12" s="1" t="s">
        <v>673</v>
      </c>
      <c r="E12" s="17">
        <v>3695.87</v>
      </c>
      <c r="F12" s="17">
        <v>5773.17</v>
      </c>
      <c r="G12" s="17">
        <v>2504.7800000000002</v>
      </c>
      <c r="H12" s="17">
        <v>1468.3200000000004</v>
      </c>
      <c r="I12" s="17">
        <v>99.890000000000029</v>
      </c>
      <c r="J12" s="17">
        <v>410.00999999999993</v>
      </c>
      <c r="K12" s="17">
        <v>0</v>
      </c>
      <c r="L12" s="17">
        <v>0</v>
      </c>
      <c r="M12" s="17">
        <v>0</v>
      </c>
      <c r="N12" s="17">
        <v>0</v>
      </c>
      <c r="O12" s="17">
        <v>0</v>
      </c>
      <c r="P12" s="17">
        <v>0</v>
      </c>
      <c r="Q12" s="20">
        <v>184.79</v>
      </c>
      <c r="R12" s="20">
        <v>288.66000000000003</v>
      </c>
      <c r="S12" s="20">
        <v>125.24</v>
      </c>
      <c r="T12" s="20">
        <v>73.42</v>
      </c>
      <c r="U12" s="20">
        <v>4.99</v>
      </c>
      <c r="V12" s="20">
        <v>20.5</v>
      </c>
      <c r="W12" s="20">
        <v>0</v>
      </c>
      <c r="X12" s="20">
        <v>0</v>
      </c>
      <c r="Y12" s="20">
        <v>0</v>
      </c>
      <c r="Z12" s="20">
        <v>0</v>
      </c>
      <c r="AA12" s="20">
        <v>0</v>
      </c>
      <c r="AB12" s="20">
        <v>0</v>
      </c>
      <c r="AC12" s="17">
        <v>1006.41</v>
      </c>
      <c r="AD12" s="17">
        <v>1558.59</v>
      </c>
      <c r="AE12" s="17">
        <v>670.94</v>
      </c>
      <c r="AF12" s="17">
        <v>389.88</v>
      </c>
      <c r="AG12" s="17">
        <v>26.3</v>
      </c>
      <c r="AH12" s="17">
        <v>106.98</v>
      </c>
      <c r="AI12" s="17">
        <v>0</v>
      </c>
      <c r="AJ12" s="17">
        <v>0</v>
      </c>
      <c r="AK12" s="17">
        <v>0</v>
      </c>
      <c r="AL12" s="17">
        <v>0</v>
      </c>
      <c r="AM12" s="17">
        <v>0</v>
      </c>
      <c r="AN12" s="17">
        <v>0</v>
      </c>
      <c r="AO12" s="20">
        <v>4887.07</v>
      </c>
      <c r="AP12" s="20">
        <v>7620.42</v>
      </c>
      <c r="AQ12" s="20">
        <v>3300.96</v>
      </c>
      <c r="AR12" s="20">
        <v>1931.6200000000003</v>
      </c>
      <c r="AS12" s="20">
        <v>131.18000000000004</v>
      </c>
      <c r="AT12" s="20">
        <v>537.4899999999999</v>
      </c>
      <c r="AU12" s="20">
        <v>0</v>
      </c>
      <c r="AV12" s="20">
        <v>0</v>
      </c>
      <c r="AW12" s="20">
        <v>0</v>
      </c>
      <c r="AX12" s="20">
        <v>0</v>
      </c>
      <c r="AY12" s="20">
        <v>0</v>
      </c>
      <c r="AZ12" s="20">
        <v>0</v>
      </c>
      <c r="BA12" s="17">
        <f t="shared" si="1"/>
        <v>13952.04</v>
      </c>
      <c r="BB12" s="17">
        <f t="shared" si="2"/>
        <v>697.6</v>
      </c>
      <c r="BC12" s="17">
        <f t="shared" si="3"/>
        <v>3759.1000000000004</v>
      </c>
      <c r="BD12" s="17">
        <f t="shared" si="4"/>
        <v>18408.740000000002</v>
      </c>
    </row>
    <row r="13" spans="1:56" x14ac:dyDescent="0.25">
      <c r="A13" t="str">
        <f t="shared" si="0"/>
        <v>UNCA.0000045411</v>
      </c>
      <c r="B13" s="1" t="s">
        <v>3</v>
      </c>
      <c r="C13" s="1" t="s">
        <v>12</v>
      </c>
      <c r="D13" s="1" t="s">
        <v>12</v>
      </c>
      <c r="E13" s="17">
        <v>0</v>
      </c>
      <c r="F13" s="17">
        <v>0</v>
      </c>
      <c r="G13" s="17">
        <v>0</v>
      </c>
      <c r="H13" s="17">
        <v>0</v>
      </c>
      <c r="I13" s="17">
        <v>0</v>
      </c>
      <c r="J13" s="17">
        <v>0</v>
      </c>
      <c r="K13" s="17">
        <v>-18.350000000000001</v>
      </c>
      <c r="L13" s="17">
        <v>-7.63</v>
      </c>
      <c r="M13" s="17">
        <v>0</v>
      </c>
      <c r="N13" s="17">
        <v>-0.13999999999999999</v>
      </c>
      <c r="O13" s="17">
        <v>0</v>
      </c>
      <c r="P13" s="17">
        <v>0</v>
      </c>
      <c r="Q13" s="20">
        <v>0</v>
      </c>
      <c r="R13" s="20">
        <v>0</v>
      </c>
      <c r="S13" s="20">
        <v>0</v>
      </c>
      <c r="T13" s="20">
        <v>0</v>
      </c>
      <c r="U13" s="20">
        <v>0</v>
      </c>
      <c r="V13" s="20">
        <v>0</v>
      </c>
      <c r="W13" s="20">
        <v>-0.92</v>
      </c>
      <c r="X13" s="20">
        <v>-0.38</v>
      </c>
      <c r="Y13" s="20">
        <v>0</v>
      </c>
      <c r="Z13" s="20">
        <v>-0.01</v>
      </c>
      <c r="AA13" s="20">
        <v>0</v>
      </c>
      <c r="AB13" s="20">
        <v>0</v>
      </c>
      <c r="AC13" s="17">
        <v>0</v>
      </c>
      <c r="AD13" s="17">
        <v>0</v>
      </c>
      <c r="AE13" s="17">
        <v>0</v>
      </c>
      <c r="AF13" s="17">
        <v>0</v>
      </c>
      <c r="AG13" s="17">
        <v>0</v>
      </c>
      <c r="AH13" s="17">
        <v>0</v>
      </c>
      <c r="AI13" s="17">
        <v>-4.75</v>
      </c>
      <c r="AJ13" s="17">
        <v>-1.96</v>
      </c>
      <c r="AK13" s="17">
        <v>0</v>
      </c>
      <c r="AL13" s="17">
        <v>-0.04</v>
      </c>
      <c r="AM13" s="17">
        <v>0</v>
      </c>
      <c r="AN13" s="17">
        <v>0</v>
      </c>
      <c r="AO13" s="20">
        <v>0</v>
      </c>
      <c r="AP13" s="20">
        <v>0</v>
      </c>
      <c r="AQ13" s="20">
        <v>0</v>
      </c>
      <c r="AR13" s="20">
        <v>0</v>
      </c>
      <c r="AS13" s="20">
        <v>0</v>
      </c>
      <c r="AT13" s="20">
        <v>0</v>
      </c>
      <c r="AU13" s="20">
        <v>-24.020000000000003</v>
      </c>
      <c r="AV13" s="20">
        <v>-9.9699999999999989</v>
      </c>
      <c r="AW13" s="20">
        <v>0</v>
      </c>
      <c r="AX13" s="20">
        <v>-0.19</v>
      </c>
      <c r="AY13" s="20">
        <v>0</v>
      </c>
      <c r="AZ13" s="20">
        <v>0</v>
      </c>
      <c r="BA13" s="17">
        <f t="shared" si="1"/>
        <v>-26.12</v>
      </c>
      <c r="BB13" s="17">
        <f t="shared" si="2"/>
        <v>-1.31</v>
      </c>
      <c r="BC13" s="17">
        <f t="shared" si="3"/>
        <v>-6.75</v>
      </c>
      <c r="BD13" s="17">
        <f t="shared" si="4"/>
        <v>-34.18</v>
      </c>
    </row>
    <row r="14" spans="1:56" x14ac:dyDescent="0.25">
      <c r="A14" t="str">
        <f t="shared" si="0"/>
        <v>UNCA.0000079301</v>
      </c>
      <c r="B14" s="1" t="s">
        <v>3</v>
      </c>
      <c r="C14" s="1" t="s">
        <v>238</v>
      </c>
      <c r="D14" s="1" t="s">
        <v>238</v>
      </c>
      <c r="E14" s="17">
        <v>0</v>
      </c>
      <c r="F14" s="17">
        <v>0</v>
      </c>
      <c r="G14" s="17">
        <v>0</v>
      </c>
      <c r="H14" s="17">
        <v>0</v>
      </c>
      <c r="I14" s="17">
        <v>-26.039999999999985</v>
      </c>
      <c r="J14" s="17">
        <v>0</v>
      </c>
      <c r="K14" s="17">
        <v>5230.4400000000014</v>
      </c>
      <c r="L14" s="17">
        <v>0</v>
      </c>
      <c r="M14" s="17">
        <v>0</v>
      </c>
      <c r="N14" s="17">
        <v>0</v>
      </c>
      <c r="O14" s="17">
        <v>0</v>
      </c>
      <c r="P14" s="17">
        <v>0</v>
      </c>
      <c r="Q14" s="20">
        <v>0</v>
      </c>
      <c r="R14" s="20">
        <v>0</v>
      </c>
      <c r="S14" s="20">
        <v>0</v>
      </c>
      <c r="T14" s="20">
        <v>0</v>
      </c>
      <c r="U14" s="20">
        <v>-1.3</v>
      </c>
      <c r="V14" s="20">
        <v>0</v>
      </c>
      <c r="W14" s="20">
        <v>261.52</v>
      </c>
      <c r="X14" s="20">
        <v>0</v>
      </c>
      <c r="Y14" s="20">
        <v>0</v>
      </c>
      <c r="Z14" s="20">
        <v>0</v>
      </c>
      <c r="AA14" s="20">
        <v>0</v>
      </c>
      <c r="AB14" s="20">
        <v>0</v>
      </c>
      <c r="AC14" s="17">
        <v>0</v>
      </c>
      <c r="AD14" s="17">
        <v>0</v>
      </c>
      <c r="AE14" s="17">
        <v>0</v>
      </c>
      <c r="AF14" s="17">
        <v>0</v>
      </c>
      <c r="AG14" s="17">
        <v>-6.86</v>
      </c>
      <c r="AH14" s="17">
        <v>0</v>
      </c>
      <c r="AI14" s="17">
        <v>1352.96</v>
      </c>
      <c r="AJ14" s="17">
        <v>0</v>
      </c>
      <c r="AK14" s="17">
        <v>0</v>
      </c>
      <c r="AL14" s="17">
        <v>0</v>
      </c>
      <c r="AM14" s="17">
        <v>0</v>
      </c>
      <c r="AN14" s="17">
        <v>0</v>
      </c>
      <c r="AO14" s="20">
        <v>0</v>
      </c>
      <c r="AP14" s="20">
        <v>0</v>
      </c>
      <c r="AQ14" s="20">
        <v>0</v>
      </c>
      <c r="AR14" s="20">
        <v>0</v>
      </c>
      <c r="AS14" s="20">
        <v>-34.199999999999989</v>
      </c>
      <c r="AT14" s="20">
        <v>0</v>
      </c>
      <c r="AU14" s="20">
        <v>6844.920000000001</v>
      </c>
      <c r="AV14" s="20">
        <v>0</v>
      </c>
      <c r="AW14" s="20">
        <v>0</v>
      </c>
      <c r="AX14" s="20">
        <v>0</v>
      </c>
      <c r="AY14" s="20">
        <v>0</v>
      </c>
      <c r="AZ14" s="20">
        <v>0</v>
      </c>
      <c r="BA14" s="17">
        <f t="shared" si="1"/>
        <v>5204.4000000000015</v>
      </c>
      <c r="BB14" s="17">
        <f t="shared" si="2"/>
        <v>260.21999999999997</v>
      </c>
      <c r="BC14" s="17">
        <f t="shared" si="3"/>
        <v>1346.1000000000001</v>
      </c>
      <c r="BD14" s="17">
        <f t="shared" si="4"/>
        <v>6810.7200000000012</v>
      </c>
    </row>
    <row r="15" spans="1:56" x14ac:dyDescent="0.25">
      <c r="A15" t="str">
        <f t="shared" si="0"/>
        <v>SCL.341S025</v>
      </c>
      <c r="B15" s="1" t="s">
        <v>175</v>
      </c>
      <c r="C15" s="1" t="s">
        <v>674</v>
      </c>
      <c r="D15" s="1" t="s">
        <v>674</v>
      </c>
      <c r="E15" s="17">
        <v>0</v>
      </c>
      <c r="F15" s="17">
        <v>0</v>
      </c>
      <c r="G15" s="17">
        <v>920.42000000000144</v>
      </c>
      <c r="H15" s="17">
        <v>-56.400000000000034</v>
      </c>
      <c r="I15" s="17">
        <v>-261.62999999999977</v>
      </c>
      <c r="J15" s="17">
        <v>-169.32000000000005</v>
      </c>
      <c r="K15" s="17">
        <v>140.34999999999985</v>
      </c>
      <c r="L15" s="17">
        <v>194.63999999999913</v>
      </c>
      <c r="M15" s="17">
        <v>3070.4399999999996</v>
      </c>
      <c r="N15" s="17">
        <v>8.1000000000000032</v>
      </c>
      <c r="O15" s="17">
        <v>0</v>
      </c>
      <c r="P15" s="17">
        <v>0</v>
      </c>
      <c r="Q15" s="20">
        <v>0</v>
      </c>
      <c r="R15" s="20">
        <v>0</v>
      </c>
      <c r="S15" s="20">
        <v>46.02</v>
      </c>
      <c r="T15" s="20">
        <v>-2.82</v>
      </c>
      <c r="U15" s="20">
        <v>-13.08</v>
      </c>
      <c r="V15" s="20">
        <v>-8.4700000000000006</v>
      </c>
      <c r="W15" s="20">
        <v>7.02</v>
      </c>
      <c r="X15" s="20">
        <v>9.73</v>
      </c>
      <c r="Y15" s="20">
        <v>153.52000000000001</v>
      </c>
      <c r="Z15" s="20">
        <v>0.41</v>
      </c>
      <c r="AA15" s="20">
        <v>0</v>
      </c>
      <c r="AB15" s="20">
        <v>0</v>
      </c>
      <c r="AC15" s="17">
        <v>0</v>
      </c>
      <c r="AD15" s="17">
        <v>0</v>
      </c>
      <c r="AE15" s="17">
        <v>246.55</v>
      </c>
      <c r="AF15" s="17">
        <v>-14.98</v>
      </c>
      <c r="AG15" s="17">
        <v>-68.88</v>
      </c>
      <c r="AH15" s="17">
        <v>-44.18</v>
      </c>
      <c r="AI15" s="17">
        <v>36.299999999999997</v>
      </c>
      <c r="AJ15" s="17">
        <v>49.89</v>
      </c>
      <c r="AK15" s="17">
        <v>779.89</v>
      </c>
      <c r="AL15" s="17">
        <v>2.04</v>
      </c>
      <c r="AM15" s="17">
        <v>0</v>
      </c>
      <c r="AN15" s="17">
        <v>0</v>
      </c>
      <c r="AO15" s="20">
        <v>0</v>
      </c>
      <c r="AP15" s="20">
        <v>0</v>
      </c>
      <c r="AQ15" s="20">
        <v>1212.9900000000014</v>
      </c>
      <c r="AR15" s="20">
        <v>-74.200000000000031</v>
      </c>
      <c r="AS15" s="20">
        <v>-343.58999999999975</v>
      </c>
      <c r="AT15" s="20">
        <v>-221.97000000000006</v>
      </c>
      <c r="AU15" s="20">
        <v>183.66999999999985</v>
      </c>
      <c r="AV15" s="20">
        <v>254.25999999999914</v>
      </c>
      <c r="AW15" s="20">
        <v>4003.8499999999995</v>
      </c>
      <c r="AX15" s="20">
        <v>10.550000000000004</v>
      </c>
      <c r="AY15" s="20">
        <v>0</v>
      </c>
      <c r="AZ15" s="20">
        <v>0</v>
      </c>
      <c r="BA15" s="17">
        <f t="shared" si="1"/>
        <v>3846.6</v>
      </c>
      <c r="BB15" s="17">
        <f t="shared" si="2"/>
        <v>192.33</v>
      </c>
      <c r="BC15" s="17">
        <f t="shared" si="3"/>
        <v>986.62999999999988</v>
      </c>
      <c r="BD15" s="17">
        <f t="shared" si="4"/>
        <v>5025.5600000000004</v>
      </c>
    </row>
    <row r="16" spans="1:56" x14ac:dyDescent="0.25">
      <c r="A16" t="str">
        <f t="shared" si="0"/>
        <v>APF.AFG1TX</v>
      </c>
      <c r="B16" s="1" t="s">
        <v>22</v>
      </c>
      <c r="C16" s="1" t="s">
        <v>23</v>
      </c>
      <c r="D16" s="1" t="s">
        <v>23</v>
      </c>
      <c r="E16" s="17">
        <v>0</v>
      </c>
      <c r="F16" s="17">
        <v>0</v>
      </c>
      <c r="G16" s="17">
        <v>0</v>
      </c>
      <c r="H16" s="17">
        <v>0</v>
      </c>
      <c r="I16" s="17">
        <v>0</v>
      </c>
      <c r="J16" s="17">
        <v>5114.0199999999986</v>
      </c>
      <c r="K16" s="17">
        <v>7769.3499999999985</v>
      </c>
      <c r="L16" s="17">
        <v>17331.599999999999</v>
      </c>
      <c r="M16" s="17">
        <v>12542.2</v>
      </c>
      <c r="N16" s="17">
        <v>13485.259999999998</v>
      </c>
      <c r="O16" s="17">
        <v>21219.909999999996</v>
      </c>
      <c r="P16" s="17">
        <v>6259.9700000000021</v>
      </c>
      <c r="Q16" s="20">
        <v>0</v>
      </c>
      <c r="R16" s="20">
        <v>0</v>
      </c>
      <c r="S16" s="20">
        <v>0</v>
      </c>
      <c r="T16" s="20">
        <v>0</v>
      </c>
      <c r="U16" s="20">
        <v>0</v>
      </c>
      <c r="V16" s="20">
        <v>255.7</v>
      </c>
      <c r="W16" s="20">
        <v>388.47</v>
      </c>
      <c r="X16" s="20">
        <v>866.58</v>
      </c>
      <c r="Y16" s="20">
        <v>627.11</v>
      </c>
      <c r="Z16" s="20">
        <v>674.26</v>
      </c>
      <c r="AA16" s="20">
        <v>1061</v>
      </c>
      <c r="AB16" s="20">
        <v>313</v>
      </c>
      <c r="AC16" s="17">
        <v>0</v>
      </c>
      <c r="AD16" s="17">
        <v>0</v>
      </c>
      <c r="AE16" s="17">
        <v>0</v>
      </c>
      <c r="AF16" s="17">
        <v>0</v>
      </c>
      <c r="AG16" s="17">
        <v>0</v>
      </c>
      <c r="AH16" s="17">
        <v>1334.4</v>
      </c>
      <c r="AI16" s="17">
        <v>2009.7</v>
      </c>
      <c r="AJ16" s="17">
        <v>4442.6899999999996</v>
      </c>
      <c r="AK16" s="17">
        <v>3185.71</v>
      </c>
      <c r="AL16" s="17">
        <v>3394.76</v>
      </c>
      <c r="AM16" s="17">
        <v>5292.31</v>
      </c>
      <c r="AN16" s="17">
        <v>1547.11</v>
      </c>
      <c r="AO16" s="20">
        <v>0</v>
      </c>
      <c r="AP16" s="20">
        <v>0</v>
      </c>
      <c r="AQ16" s="20">
        <v>0</v>
      </c>
      <c r="AR16" s="20">
        <v>0</v>
      </c>
      <c r="AS16" s="20">
        <v>0</v>
      </c>
      <c r="AT16" s="20">
        <v>6704.119999999999</v>
      </c>
      <c r="AU16" s="20">
        <v>10167.519999999999</v>
      </c>
      <c r="AV16" s="20">
        <v>22640.87</v>
      </c>
      <c r="AW16" s="20">
        <v>16355.02</v>
      </c>
      <c r="AX16" s="20">
        <v>17554.28</v>
      </c>
      <c r="AY16" s="20">
        <v>27573.219999999998</v>
      </c>
      <c r="AZ16" s="20">
        <v>8120.0800000000017</v>
      </c>
      <c r="BA16" s="17">
        <f t="shared" si="1"/>
        <v>83722.31</v>
      </c>
      <c r="BB16" s="17">
        <f t="shared" si="2"/>
        <v>4186.12</v>
      </c>
      <c r="BC16" s="17">
        <f t="shared" si="3"/>
        <v>21206.68</v>
      </c>
      <c r="BD16" s="17">
        <f t="shared" si="4"/>
        <v>109115.11</v>
      </c>
    </row>
    <row r="17" spans="1:56" x14ac:dyDescent="0.25">
      <c r="A17" t="str">
        <f t="shared" si="0"/>
        <v>EEC.AKE1</v>
      </c>
      <c r="B17" s="1" t="s">
        <v>24</v>
      </c>
      <c r="C17" s="1" t="s">
        <v>25</v>
      </c>
      <c r="D17" s="1" t="s">
        <v>25</v>
      </c>
      <c r="E17" s="17">
        <v>34011.43</v>
      </c>
      <c r="F17" s="17">
        <v>29382.480000000003</v>
      </c>
      <c r="G17" s="17">
        <v>14236.01</v>
      </c>
      <c r="H17" s="17">
        <v>24623.870000000003</v>
      </c>
      <c r="I17" s="17">
        <v>10632.25</v>
      </c>
      <c r="J17" s="17">
        <v>32070.81</v>
      </c>
      <c r="K17" s="17">
        <v>10374.069999999998</v>
      </c>
      <c r="L17" s="17">
        <v>30066.780000000002</v>
      </c>
      <c r="M17" s="17">
        <v>18628.55</v>
      </c>
      <c r="N17" s="17">
        <v>26171.309999999998</v>
      </c>
      <c r="O17" s="17">
        <v>58882.45</v>
      </c>
      <c r="P17" s="17">
        <v>29654.7</v>
      </c>
      <c r="Q17" s="20">
        <v>1700.57</v>
      </c>
      <c r="R17" s="20">
        <v>1469.12</v>
      </c>
      <c r="S17" s="20">
        <v>711.8</v>
      </c>
      <c r="T17" s="20">
        <v>1231.19</v>
      </c>
      <c r="U17" s="20">
        <v>531.61</v>
      </c>
      <c r="V17" s="20">
        <v>1603.54</v>
      </c>
      <c r="W17" s="20">
        <v>518.70000000000005</v>
      </c>
      <c r="X17" s="20">
        <v>1503.34</v>
      </c>
      <c r="Y17" s="20">
        <v>931.43</v>
      </c>
      <c r="Z17" s="20">
        <v>1308.57</v>
      </c>
      <c r="AA17" s="20">
        <v>2944.12</v>
      </c>
      <c r="AB17" s="20">
        <v>1482.74</v>
      </c>
      <c r="AC17" s="17">
        <v>9261.56</v>
      </c>
      <c r="AD17" s="17">
        <v>7932.43</v>
      </c>
      <c r="AE17" s="17">
        <v>3813.29</v>
      </c>
      <c r="AF17" s="17">
        <v>6538.29</v>
      </c>
      <c r="AG17" s="17">
        <v>2799.11</v>
      </c>
      <c r="AH17" s="17">
        <v>8368.25</v>
      </c>
      <c r="AI17" s="17">
        <v>2683.46</v>
      </c>
      <c r="AJ17" s="17">
        <v>7707.16</v>
      </c>
      <c r="AK17" s="17">
        <v>4731.63</v>
      </c>
      <c r="AL17" s="17">
        <v>6588.33</v>
      </c>
      <c r="AM17" s="17">
        <v>14685.46</v>
      </c>
      <c r="AN17" s="17">
        <v>7328.95</v>
      </c>
      <c r="AO17" s="20">
        <v>44973.56</v>
      </c>
      <c r="AP17" s="20">
        <v>38784.03</v>
      </c>
      <c r="AQ17" s="20">
        <v>18761.099999999999</v>
      </c>
      <c r="AR17" s="20">
        <v>32393.350000000002</v>
      </c>
      <c r="AS17" s="20">
        <v>13962.970000000001</v>
      </c>
      <c r="AT17" s="20">
        <v>42042.6</v>
      </c>
      <c r="AU17" s="20">
        <v>13576.23</v>
      </c>
      <c r="AV17" s="20">
        <v>39277.279999999999</v>
      </c>
      <c r="AW17" s="20">
        <v>24291.61</v>
      </c>
      <c r="AX17" s="20">
        <v>34068.21</v>
      </c>
      <c r="AY17" s="20">
        <v>76512.03</v>
      </c>
      <c r="AZ17" s="20">
        <v>38466.39</v>
      </c>
      <c r="BA17" s="17">
        <f t="shared" si="1"/>
        <v>318734.71000000002</v>
      </c>
      <c r="BB17" s="17">
        <f t="shared" si="2"/>
        <v>15936.729999999998</v>
      </c>
      <c r="BC17" s="17">
        <f t="shared" si="3"/>
        <v>82437.919999999998</v>
      </c>
      <c r="BD17" s="17">
        <f t="shared" si="4"/>
        <v>417109.3600000001</v>
      </c>
    </row>
    <row r="18" spans="1:56" x14ac:dyDescent="0.25">
      <c r="A18" t="str">
        <f t="shared" si="0"/>
        <v>VQW.ARD1</v>
      </c>
      <c r="B18" s="1" t="s">
        <v>29</v>
      </c>
      <c r="C18" s="1" t="s">
        <v>30</v>
      </c>
      <c r="D18" s="1" t="s">
        <v>30</v>
      </c>
      <c r="E18" s="17">
        <v>28609.600000000002</v>
      </c>
      <c r="F18" s="17">
        <v>31256.520000000008</v>
      </c>
      <c r="G18" s="17">
        <v>17810.659999999996</v>
      </c>
      <c r="H18" s="17">
        <v>32188.509999999995</v>
      </c>
      <c r="I18" s="17">
        <v>14666.440000000002</v>
      </c>
      <c r="J18" s="17">
        <v>42194.34</v>
      </c>
      <c r="K18" s="17">
        <v>14888.939999999999</v>
      </c>
      <c r="L18" s="17">
        <v>42184.979999999996</v>
      </c>
      <c r="M18" s="17">
        <v>25612.080000000002</v>
      </c>
      <c r="N18" s="17">
        <v>42114.900000000009</v>
      </c>
      <c r="O18" s="17">
        <v>88022.279999999984</v>
      </c>
      <c r="P18" s="17">
        <v>31721.479999999996</v>
      </c>
      <c r="Q18" s="20">
        <v>1430.48</v>
      </c>
      <c r="R18" s="20">
        <v>1562.83</v>
      </c>
      <c r="S18" s="20">
        <v>890.53</v>
      </c>
      <c r="T18" s="20">
        <v>1609.43</v>
      </c>
      <c r="U18" s="20">
        <v>733.32</v>
      </c>
      <c r="V18" s="20">
        <v>2109.7199999999998</v>
      </c>
      <c r="W18" s="20">
        <v>744.45</v>
      </c>
      <c r="X18" s="20">
        <v>2109.25</v>
      </c>
      <c r="Y18" s="20">
        <v>1280.5999999999999</v>
      </c>
      <c r="Z18" s="20">
        <v>2105.75</v>
      </c>
      <c r="AA18" s="20">
        <v>4401.1099999999997</v>
      </c>
      <c r="AB18" s="20">
        <v>1586.07</v>
      </c>
      <c r="AC18" s="17">
        <v>7790.6</v>
      </c>
      <c r="AD18" s="17">
        <v>8438.3700000000008</v>
      </c>
      <c r="AE18" s="17">
        <v>4770.8</v>
      </c>
      <c r="AF18" s="17">
        <v>8546.9</v>
      </c>
      <c r="AG18" s="17">
        <v>3861.18</v>
      </c>
      <c r="AH18" s="17">
        <v>11009.79</v>
      </c>
      <c r="AI18" s="17">
        <v>3851.32</v>
      </c>
      <c r="AJ18" s="17">
        <v>10813.47</v>
      </c>
      <c r="AK18" s="17">
        <v>6505.44</v>
      </c>
      <c r="AL18" s="17">
        <v>10601.95</v>
      </c>
      <c r="AM18" s="17">
        <v>21953.03</v>
      </c>
      <c r="AN18" s="17">
        <v>7839.73</v>
      </c>
      <c r="AO18" s="20">
        <v>37830.68</v>
      </c>
      <c r="AP18" s="20">
        <v>41257.720000000008</v>
      </c>
      <c r="AQ18" s="20">
        <v>23471.989999999994</v>
      </c>
      <c r="AR18" s="20">
        <v>42344.84</v>
      </c>
      <c r="AS18" s="20">
        <v>19260.940000000002</v>
      </c>
      <c r="AT18" s="20">
        <v>55313.85</v>
      </c>
      <c r="AU18" s="20">
        <v>19484.71</v>
      </c>
      <c r="AV18" s="20">
        <v>55107.7</v>
      </c>
      <c r="AW18" s="20">
        <v>33398.120000000003</v>
      </c>
      <c r="AX18" s="20">
        <v>54822.600000000006</v>
      </c>
      <c r="AY18" s="20">
        <v>114376.41999999998</v>
      </c>
      <c r="AZ18" s="20">
        <v>41147.279999999999</v>
      </c>
      <c r="BA18" s="17">
        <f t="shared" si="1"/>
        <v>411270.73</v>
      </c>
      <c r="BB18" s="17">
        <f t="shared" si="2"/>
        <v>20563.54</v>
      </c>
      <c r="BC18" s="17">
        <f t="shared" si="3"/>
        <v>105982.57999999999</v>
      </c>
      <c r="BD18" s="17">
        <f t="shared" si="4"/>
        <v>537816.85</v>
      </c>
    </row>
    <row r="19" spans="1:56" x14ac:dyDescent="0.25">
      <c r="A19" t="str">
        <f t="shared" si="0"/>
        <v>TAU.BAR</v>
      </c>
      <c r="B19" s="1" t="s">
        <v>31</v>
      </c>
      <c r="C19" s="1" t="s">
        <v>32</v>
      </c>
      <c r="D19" s="1" t="s">
        <v>32</v>
      </c>
      <c r="E19" s="17">
        <v>4216.3700000000008</v>
      </c>
      <c r="F19" s="17">
        <v>7129.1400000000012</v>
      </c>
      <c r="G19" s="17">
        <v>2505.44</v>
      </c>
      <c r="H19" s="17">
        <v>904.05</v>
      </c>
      <c r="I19" s="17">
        <v>590.62000000000023</v>
      </c>
      <c r="J19" s="17">
        <v>2094.3500000000004</v>
      </c>
      <c r="K19" s="17">
        <v>-2173.73</v>
      </c>
      <c r="L19" s="17">
        <v>-4299.2999999999993</v>
      </c>
      <c r="M19" s="17">
        <v>-2813.7499999999995</v>
      </c>
      <c r="N19" s="17">
        <v>-344.38000000000011</v>
      </c>
      <c r="O19" s="17">
        <v>-420.36000000000013</v>
      </c>
      <c r="P19" s="17">
        <v>-272.26</v>
      </c>
      <c r="Q19" s="20">
        <v>210.82</v>
      </c>
      <c r="R19" s="20">
        <v>356.46</v>
      </c>
      <c r="S19" s="20">
        <v>125.27</v>
      </c>
      <c r="T19" s="20">
        <v>45.2</v>
      </c>
      <c r="U19" s="20">
        <v>29.53</v>
      </c>
      <c r="V19" s="20">
        <v>104.72</v>
      </c>
      <c r="W19" s="20">
        <v>-108.69</v>
      </c>
      <c r="X19" s="20">
        <v>-214.97</v>
      </c>
      <c r="Y19" s="20">
        <v>-140.69</v>
      </c>
      <c r="Z19" s="20">
        <v>-17.22</v>
      </c>
      <c r="AA19" s="20">
        <v>-21.02</v>
      </c>
      <c r="AB19" s="20">
        <v>-13.61</v>
      </c>
      <c r="AC19" s="17">
        <v>1148.1500000000001</v>
      </c>
      <c r="AD19" s="17">
        <v>1924.67</v>
      </c>
      <c r="AE19" s="17">
        <v>671.11</v>
      </c>
      <c r="AF19" s="17">
        <v>240.05</v>
      </c>
      <c r="AG19" s="17">
        <v>155.49</v>
      </c>
      <c r="AH19" s="17">
        <v>546.48</v>
      </c>
      <c r="AI19" s="17">
        <v>-562.28</v>
      </c>
      <c r="AJ19" s="17">
        <v>-1102.06</v>
      </c>
      <c r="AK19" s="17">
        <v>-714.69</v>
      </c>
      <c r="AL19" s="17">
        <v>-86.69</v>
      </c>
      <c r="AM19" s="17">
        <v>-104.84</v>
      </c>
      <c r="AN19" s="17">
        <v>-67.290000000000006</v>
      </c>
      <c r="AO19" s="20">
        <v>5575.34</v>
      </c>
      <c r="AP19" s="20">
        <v>9410.27</v>
      </c>
      <c r="AQ19" s="20">
        <v>3301.82</v>
      </c>
      <c r="AR19" s="20">
        <v>1189.3</v>
      </c>
      <c r="AS19" s="20">
        <v>775.64000000000021</v>
      </c>
      <c r="AT19" s="20">
        <v>2745.55</v>
      </c>
      <c r="AU19" s="20">
        <v>-2844.7</v>
      </c>
      <c r="AV19" s="20">
        <v>-5616.33</v>
      </c>
      <c r="AW19" s="20">
        <v>-3669.1299999999997</v>
      </c>
      <c r="AX19" s="20">
        <v>-448.29000000000013</v>
      </c>
      <c r="AY19" s="20">
        <v>-546.22000000000014</v>
      </c>
      <c r="AZ19" s="20">
        <v>-353.16</v>
      </c>
      <c r="BA19" s="17">
        <f t="shared" si="1"/>
        <v>7116.1900000000023</v>
      </c>
      <c r="BB19" s="17">
        <f t="shared" si="2"/>
        <v>355.79999999999995</v>
      </c>
      <c r="BC19" s="17">
        <f t="shared" si="3"/>
        <v>2048.1000000000008</v>
      </c>
      <c r="BD19" s="17">
        <f t="shared" si="4"/>
        <v>9520.0899999999983</v>
      </c>
    </row>
    <row r="20" spans="1:56" x14ac:dyDescent="0.25">
      <c r="A20" t="str">
        <f t="shared" si="0"/>
        <v>TCN.BCR2</v>
      </c>
      <c r="B20" s="1" t="s">
        <v>33</v>
      </c>
      <c r="C20" s="1" t="s">
        <v>34</v>
      </c>
      <c r="D20" s="1" t="s">
        <v>34</v>
      </c>
      <c r="E20" s="17">
        <v>-90587.569999999992</v>
      </c>
      <c r="F20" s="17">
        <v>-148800.78999999998</v>
      </c>
      <c r="G20" s="17">
        <v>-41032.29</v>
      </c>
      <c r="H20" s="17">
        <v>-36331.31</v>
      </c>
      <c r="I20" s="17">
        <v>-24966.240000000002</v>
      </c>
      <c r="J20" s="17">
        <v>-89918.089999999982</v>
      </c>
      <c r="K20" s="17">
        <v>-101869.78</v>
      </c>
      <c r="L20" s="17">
        <v>-213737.89</v>
      </c>
      <c r="M20" s="17">
        <v>-142387.31</v>
      </c>
      <c r="N20" s="17">
        <v>-99282.36</v>
      </c>
      <c r="O20" s="17">
        <v>-141873.88000000003</v>
      </c>
      <c r="P20" s="17">
        <v>-51488.549999999996</v>
      </c>
      <c r="Q20" s="20">
        <v>-4529.38</v>
      </c>
      <c r="R20" s="20">
        <v>-7440.04</v>
      </c>
      <c r="S20" s="20">
        <v>-2051.61</v>
      </c>
      <c r="T20" s="20">
        <v>-1816.57</v>
      </c>
      <c r="U20" s="20">
        <v>-1248.31</v>
      </c>
      <c r="V20" s="20">
        <v>-4495.8999999999996</v>
      </c>
      <c r="W20" s="20">
        <v>-5093.49</v>
      </c>
      <c r="X20" s="20">
        <v>-10686.89</v>
      </c>
      <c r="Y20" s="20">
        <v>-7119.37</v>
      </c>
      <c r="Z20" s="20">
        <v>-4964.12</v>
      </c>
      <c r="AA20" s="20">
        <v>-7093.69</v>
      </c>
      <c r="AB20" s="20">
        <v>-2574.4299999999998</v>
      </c>
      <c r="AC20" s="17">
        <v>-24667.64</v>
      </c>
      <c r="AD20" s="17">
        <v>-40171.980000000003</v>
      </c>
      <c r="AE20" s="17">
        <v>-10990.99</v>
      </c>
      <c r="AF20" s="17">
        <v>-9646.92</v>
      </c>
      <c r="AG20" s="17">
        <v>-6572.76</v>
      </c>
      <c r="AH20" s="17">
        <v>-23462.37</v>
      </c>
      <c r="AI20" s="17">
        <v>-26350.67</v>
      </c>
      <c r="AJ20" s="17">
        <v>-54788.41</v>
      </c>
      <c r="AK20" s="17">
        <v>-36166.230000000003</v>
      </c>
      <c r="AL20" s="17">
        <v>-24993.21</v>
      </c>
      <c r="AM20" s="17">
        <v>-35383.78</v>
      </c>
      <c r="AN20" s="17">
        <v>-12725.02</v>
      </c>
      <c r="AO20" s="20">
        <v>-119784.59</v>
      </c>
      <c r="AP20" s="20">
        <v>-196412.81</v>
      </c>
      <c r="AQ20" s="20">
        <v>-54074.89</v>
      </c>
      <c r="AR20" s="20">
        <v>-47794.799999999996</v>
      </c>
      <c r="AS20" s="20">
        <v>-32787.310000000005</v>
      </c>
      <c r="AT20" s="20">
        <v>-117876.35999999997</v>
      </c>
      <c r="AU20" s="20">
        <v>-133313.94</v>
      </c>
      <c r="AV20" s="20">
        <v>-279213.19000000006</v>
      </c>
      <c r="AW20" s="20">
        <v>-185672.91</v>
      </c>
      <c r="AX20" s="20">
        <v>-129239.69</v>
      </c>
      <c r="AY20" s="20">
        <v>-184351.35000000003</v>
      </c>
      <c r="AZ20" s="20">
        <v>-66788</v>
      </c>
      <c r="BA20" s="17">
        <f t="shared" si="1"/>
        <v>-1182276.06</v>
      </c>
      <c r="BB20" s="17">
        <f t="shared" si="2"/>
        <v>-59113.8</v>
      </c>
      <c r="BC20" s="17">
        <f t="shared" si="3"/>
        <v>-305919.98</v>
      </c>
      <c r="BD20" s="17">
        <f t="shared" si="4"/>
        <v>-1547309.84</v>
      </c>
    </row>
    <row r="21" spans="1:56" x14ac:dyDescent="0.25">
      <c r="A21" t="str">
        <f t="shared" si="0"/>
        <v>TCN.BCRK</v>
      </c>
      <c r="B21" s="1" t="s">
        <v>33</v>
      </c>
      <c r="C21" s="1" t="s">
        <v>35</v>
      </c>
      <c r="D21" s="1" t="s">
        <v>35</v>
      </c>
      <c r="E21" s="17">
        <v>-110808.87000000001</v>
      </c>
      <c r="F21" s="17">
        <v>-208477.96</v>
      </c>
      <c r="G21" s="17">
        <v>-29501.920000000002</v>
      </c>
      <c r="H21" s="17">
        <v>-7412.4600000000019</v>
      </c>
      <c r="I21" s="17">
        <v>0</v>
      </c>
      <c r="J21" s="17">
        <v>-23403.45</v>
      </c>
      <c r="K21" s="17">
        <v>-79688.13</v>
      </c>
      <c r="L21" s="17">
        <v>-196565.37</v>
      </c>
      <c r="M21" s="17">
        <v>-90080.84</v>
      </c>
      <c r="N21" s="17">
        <v>-79846.38</v>
      </c>
      <c r="O21" s="17">
        <v>-139795.69</v>
      </c>
      <c r="P21" s="17">
        <v>-24577.569999999996</v>
      </c>
      <c r="Q21" s="20">
        <v>-5540.44</v>
      </c>
      <c r="R21" s="20">
        <v>-10423.9</v>
      </c>
      <c r="S21" s="20">
        <v>-1475.1</v>
      </c>
      <c r="T21" s="20">
        <v>-370.62</v>
      </c>
      <c r="U21" s="20">
        <v>0</v>
      </c>
      <c r="V21" s="20">
        <v>-1170.17</v>
      </c>
      <c r="W21" s="20">
        <v>-3984.41</v>
      </c>
      <c r="X21" s="20">
        <v>-9828.27</v>
      </c>
      <c r="Y21" s="20">
        <v>-4504.04</v>
      </c>
      <c r="Z21" s="20">
        <v>-3992.32</v>
      </c>
      <c r="AA21" s="20">
        <v>-6989.78</v>
      </c>
      <c r="AB21" s="20">
        <v>-1228.8800000000001</v>
      </c>
      <c r="AC21" s="17">
        <v>-30174.05</v>
      </c>
      <c r="AD21" s="17">
        <v>-56283.12</v>
      </c>
      <c r="AE21" s="17">
        <v>-7902.44</v>
      </c>
      <c r="AF21" s="17">
        <v>-1968.2</v>
      </c>
      <c r="AG21" s="17">
        <v>0</v>
      </c>
      <c r="AH21" s="17">
        <v>-6106.67</v>
      </c>
      <c r="AI21" s="17">
        <v>-20612.939999999999</v>
      </c>
      <c r="AJ21" s="17">
        <v>-50386.5</v>
      </c>
      <c r="AK21" s="17">
        <v>-22880.44</v>
      </c>
      <c r="AL21" s="17">
        <v>-20100.419999999998</v>
      </c>
      <c r="AM21" s="17">
        <v>-34865.47</v>
      </c>
      <c r="AN21" s="17">
        <v>-6074.17</v>
      </c>
      <c r="AO21" s="20">
        <v>-146523.36000000002</v>
      </c>
      <c r="AP21" s="20">
        <v>-275184.98</v>
      </c>
      <c r="AQ21" s="20">
        <v>-38879.46</v>
      </c>
      <c r="AR21" s="20">
        <v>-9751.2800000000025</v>
      </c>
      <c r="AS21" s="20">
        <v>0</v>
      </c>
      <c r="AT21" s="20">
        <v>-30680.29</v>
      </c>
      <c r="AU21" s="20">
        <v>-104285.48000000001</v>
      </c>
      <c r="AV21" s="20">
        <v>-256780.13999999998</v>
      </c>
      <c r="AW21" s="20">
        <v>-117465.31999999999</v>
      </c>
      <c r="AX21" s="20">
        <v>-103939.12000000001</v>
      </c>
      <c r="AY21" s="20">
        <v>-181650.94</v>
      </c>
      <c r="AZ21" s="20">
        <v>-31880.619999999995</v>
      </c>
      <c r="BA21" s="17">
        <f t="shared" si="1"/>
        <v>-990158.64</v>
      </c>
      <c r="BB21" s="17">
        <f t="shared" si="2"/>
        <v>-49507.929999999993</v>
      </c>
      <c r="BC21" s="17">
        <f t="shared" si="3"/>
        <v>-257354.41999999998</v>
      </c>
      <c r="BD21" s="17">
        <f t="shared" si="4"/>
        <v>-1297020.9899999998</v>
      </c>
    </row>
    <row r="22" spans="1:56" x14ac:dyDescent="0.25">
      <c r="A22" t="str">
        <f t="shared" si="0"/>
        <v>TAU.BIG</v>
      </c>
      <c r="B22" s="1" t="s">
        <v>31</v>
      </c>
      <c r="C22" s="1" t="s">
        <v>36</v>
      </c>
      <c r="D22" s="1" t="s">
        <v>36</v>
      </c>
      <c r="E22" s="17">
        <v>-49334.720000000001</v>
      </c>
      <c r="F22" s="17">
        <v>-87878.21</v>
      </c>
      <c r="G22" s="17">
        <v>-41753.949999999997</v>
      </c>
      <c r="H22" s="17">
        <v>-52618.59</v>
      </c>
      <c r="I22" s="17">
        <v>-30110.989999999998</v>
      </c>
      <c r="J22" s="17">
        <v>-74805.299999999988</v>
      </c>
      <c r="K22" s="17">
        <v>-99542.52</v>
      </c>
      <c r="L22" s="17">
        <v>-183278.09</v>
      </c>
      <c r="M22" s="17">
        <v>-104654.62</v>
      </c>
      <c r="N22" s="17">
        <v>-84443.43</v>
      </c>
      <c r="O22" s="17">
        <v>-140224.17000000001</v>
      </c>
      <c r="P22" s="17">
        <v>-72164.849999999991</v>
      </c>
      <c r="Q22" s="20">
        <v>-2466.7399999999998</v>
      </c>
      <c r="R22" s="20">
        <v>-4393.91</v>
      </c>
      <c r="S22" s="20">
        <v>-2087.6999999999998</v>
      </c>
      <c r="T22" s="20">
        <v>-2630.93</v>
      </c>
      <c r="U22" s="20">
        <v>-1505.55</v>
      </c>
      <c r="V22" s="20">
        <v>-3740.27</v>
      </c>
      <c r="W22" s="20">
        <v>-4977.13</v>
      </c>
      <c r="X22" s="20">
        <v>-9163.9</v>
      </c>
      <c r="Y22" s="20">
        <v>-5232.7299999999996</v>
      </c>
      <c r="Z22" s="20">
        <v>-4222.17</v>
      </c>
      <c r="AA22" s="20">
        <v>-7011.21</v>
      </c>
      <c r="AB22" s="20">
        <v>-3608.24</v>
      </c>
      <c r="AC22" s="17">
        <v>-13434.2</v>
      </c>
      <c r="AD22" s="17">
        <v>-23724.62</v>
      </c>
      <c r="AE22" s="17">
        <v>-11184.3</v>
      </c>
      <c r="AF22" s="17">
        <v>-13971.62</v>
      </c>
      <c r="AG22" s="17">
        <v>-7927.2</v>
      </c>
      <c r="AH22" s="17">
        <v>-19518.98</v>
      </c>
      <c r="AI22" s="17">
        <v>-25748.68</v>
      </c>
      <c r="AJ22" s="17">
        <v>-46980.51</v>
      </c>
      <c r="AK22" s="17">
        <v>-26582.16</v>
      </c>
      <c r="AL22" s="17">
        <v>-21257.68</v>
      </c>
      <c r="AM22" s="17">
        <v>-34972.339999999997</v>
      </c>
      <c r="AN22" s="17">
        <v>-17835.02</v>
      </c>
      <c r="AO22" s="20">
        <v>-65235.66</v>
      </c>
      <c r="AP22" s="20">
        <v>-115996.74</v>
      </c>
      <c r="AQ22" s="20">
        <v>-55025.95</v>
      </c>
      <c r="AR22" s="20">
        <v>-69221.14</v>
      </c>
      <c r="AS22" s="20">
        <v>-39543.74</v>
      </c>
      <c r="AT22" s="20">
        <v>-98064.549999999988</v>
      </c>
      <c r="AU22" s="20">
        <v>-130268.33000000002</v>
      </c>
      <c r="AV22" s="20">
        <v>-239422.5</v>
      </c>
      <c r="AW22" s="20">
        <v>-136469.50999999998</v>
      </c>
      <c r="AX22" s="20">
        <v>-109923.28</v>
      </c>
      <c r="AY22" s="20">
        <v>-182207.72</v>
      </c>
      <c r="AZ22" s="20">
        <v>-93608.11</v>
      </c>
      <c r="BA22" s="17">
        <f t="shared" si="1"/>
        <v>-1020809.44</v>
      </c>
      <c r="BB22" s="17">
        <f t="shared" si="2"/>
        <v>-51040.479999999996</v>
      </c>
      <c r="BC22" s="17">
        <f t="shared" si="3"/>
        <v>-263137.31</v>
      </c>
      <c r="BD22" s="17">
        <f t="shared" si="4"/>
        <v>-1334987.2300000002</v>
      </c>
    </row>
    <row r="23" spans="1:56" x14ac:dyDescent="0.25">
      <c r="A23" t="str">
        <f t="shared" si="0"/>
        <v>TAU.BPW</v>
      </c>
      <c r="B23" s="1" t="s">
        <v>31</v>
      </c>
      <c r="C23" s="1" t="s">
        <v>37</v>
      </c>
      <c r="D23" s="1" t="s">
        <v>37</v>
      </c>
      <c r="E23" s="17">
        <v>-1596.6100000000001</v>
      </c>
      <c r="F23" s="17">
        <v>-2208.1600000000008</v>
      </c>
      <c r="G23" s="17">
        <v>-997.52999999999975</v>
      </c>
      <c r="H23" s="17">
        <v>-2882.6099999999997</v>
      </c>
      <c r="I23" s="17">
        <v>-2598.31</v>
      </c>
      <c r="J23" s="17">
        <v>-7356.2899999999991</v>
      </c>
      <c r="K23" s="17">
        <v>-11804.420000000002</v>
      </c>
      <c r="L23" s="17">
        <v>-21874.26</v>
      </c>
      <c r="M23" s="17">
        <v>-13228.689999999999</v>
      </c>
      <c r="N23" s="17">
        <v>-6440.81</v>
      </c>
      <c r="O23" s="17">
        <v>-5577.89</v>
      </c>
      <c r="P23" s="17">
        <v>-3498.6699999999996</v>
      </c>
      <c r="Q23" s="20">
        <v>-79.83</v>
      </c>
      <c r="R23" s="20">
        <v>-110.41</v>
      </c>
      <c r="S23" s="20">
        <v>-49.88</v>
      </c>
      <c r="T23" s="20">
        <v>-144.13</v>
      </c>
      <c r="U23" s="20">
        <v>-129.91999999999999</v>
      </c>
      <c r="V23" s="20">
        <v>-367.81</v>
      </c>
      <c r="W23" s="20">
        <v>-590.22</v>
      </c>
      <c r="X23" s="20">
        <v>-1093.71</v>
      </c>
      <c r="Y23" s="20">
        <v>-661.43</v>
      </c>
      <c r="Z23" s="20">
        <v>-322.04000000000002</v>
      </c>
      <c r="AA23" s="20">
        <v>-278.89</v>
      </c>
      <c r="AB23" s="20">
        <v>-174.93</v>
      </c>
      <c r="AC23" s="17">
        <v>-434.77</v>
      </c>
      <c r="AD23" s="17">
        <v>-596.14</v>
      </c>
      <c r="AE23" s="17">
        <v>-267.2</v>
      </c>
      <c r="AF23" s="17">
        <v>-765.41</v>
      </c>
      <c r="AG23" s="17">
        <v>-684.05</v>
      </c>
      <c r="AH23" s="17">
        <v>-1919.48</v>
      </c>
      <c r="AI23" s="17">
        <v>-3053.45</v>
      </c>
      <c r="AJ23" s="17">
        <v>-5607.13</v>
      </c>
      <c r="AK23" s="17">
        <v>-3360.07</v>
      </c>
      <c r="AL23" s="17">
        <v>-1621.4</v>
      </c>
      <c r="AM23" s="17">
        <v>-1391.14</v>
      </c>
      <c r="AN23" s="17">
        <v>-864.67</v>
      </c>
      <c r="AO23" s="20">
        <v>-2111.21</v>
      </c>
      <c r="AP23" s="20">
        <v>-2914.7100000000005</v>
      </c>
      <c r="AQ23" s="20">
        <v>-1314.61</v>
      </c>
      <c r="AR23" s="20">
        <v>-3792.1499999999996</v>
      </c>
      <c r="AS23" s="20">
        <v>-3412.2799999999997</v>
      </c>
      <c r="AT23" s="20">
        <v>-9643.58</v>
      </c>
      <c r="AU23" s="20">
        <v>-15448.09</v>
      </c>
      <c r="AV23" s="20">
        <v>-28575.1</v>
      </c>
      <c r="AW23" s="20">
        <v>-17250.189999999999</v>
      </c>
      <c r="AX23" s="20">
        <v>-8384.25</v>
      </c>
      <c r="AY23" s="20">
        <v>-7247.920000000001</v>
      </c>
      <c r="AZ23" s="20">
        <v>-4538.2699999999995</v>
      </c>
      <c r="BA23" s="17">
        <f t="shared" si="1"/>
        <v>-80064.25</v>
      </c>
      <c r="BB23" s="17">
        <f t="shared" si="2"/>
        <v>-4003.1999999999994</v>
      </c>
      <c r="BC23" s="17">
        <f t="shared" si="3"/>
        <v>-20564.91</v>
      </c>
      <c r="BD23" s="17">
        <f t="shared" si="4"/>
        <v>-104632.36000000002</v>
      </c>
    </row>
    <row r="24" spans="1:56" x14ac:dyDescent="0.25">
      <c r="A24" t="str">
        <f t="shared" si="0"/>
        <v>ENMP.BR3</v>
      </c>
      <c r="B24" s="1" t="s">
        <v>43</v>
      </c>
      <c r="C24" s="1" t="s">
        <v>39</v>
      </c>
      <c r="D24" s="1" t="s">
        <v>39</v>
      </c>
      <c r="E24" s="17">
        <v>329650.9499999999</v>
      </c>
      <c r="F24" s="17">
        <v>479938.03999999986</v>
      </c>
      <c r="G24" s="17">
        <v>209826.28000000003</v>
      </c>
      <c r="H24" s="17">
        <v>172770.06</v>
      </c>
      <c r="I24" s="17">
        <v>84036.44</v>
      </c>
      <c r="J24" s="17">
        <v>130148.02000000002</v>
      </c>
      <c r="K24" s="17">
        <v>161853.38000000006</v>
      </c>
      <c r="L24" s="17">
        <v>327261.55000000016</v>
      </c>
      <c r="M24" s="17">
        <v>249799.91999999998</v>
      </c>
      <c r="N24" s="17">
        <v>183081.72999999998</v>
      </c>
      <c r="O24" s="17">
        <v>280300.79999999993</v>
      </c>
      <c r="P24" s="17">
        <v>149499.69999999995</v>
      </c>
      <c r="Q24" s="20">
        <v>16482.55</v>
      </c>
      <c r="R24" s="20">
        <v>23996.9</v>
      </c>
      <c r="S24" s="20">
        <v>10491.31</v>
      </c>
      <c r="T24" s="20">
        <v>8638.5</v>
      </c>
      <c r="U24" s="20">
        <v>4201.82</v>
      </c>
      <c r="V24" s="20">
        <v>6507.4</v>
      </c>
      <c r="W24" s="20">
        <v>8092.67</v>
      </c>
      <c r="X24" s="20">
        <v>16363.08</v>
      </c>
      <c r="Y24" s="20">
        <v>12490</v>
      </c>
      <c r="Z24" s="20">
        <v>9154.09</v>
      </c>
      <c r="AA24" s="20">
        <v>14015.04</v>
      </c>
      <c r="AB24" s="20">
        <v>7474.99</v>
      </c>
      <c r="AC24" s="17">
        <v>89766.32</v>
      </c>
      <c r="AD24" s="17">
        <v>129569.62</v>
      </c>
      <c r="AE24" s="17">
        <v>56204.480000000003</v>
      </c>
      <c r="AF24" s="17">
        <v>45875</v>
      </c>
      <c r="AG24" s="17">
        <v>22123.94</v>
      </c>
      <c r="AH24" s="17">
        <v>33959.58</v>
      </c>
      <c r="AI24" s="17">
        <v>41866.639999999999</v>
      </c>
      <c r="AJ24" s="17">
        <v>83888.45</v>
      </c>
      <c r="AK24" s="17">
        <v>63448.92</v>
      </c>
      <c r="AL24" s="17">
        <v>46088.75</v>
      </c>
      <c r="AM24" s="17">
        <v>69907.88</v>
      </c>
      <c r="AN24" s="17">
        <v>36947.769999999997</v>
      </c>
      <c r="AO24" s="20">
        <v>435899.81999999989</v>
      </c>
      <c r="AP24" s="20">
        <v>633504.55999999982</v>
      </c>
      <c r="AQ24" s="20">
        <v>276522.07</v>
      </c>
      <c r="AR24" s="20">
        <v>227283.56</v>
      </c>
      <c r="AS24" s="20">
        <v>110362.20000000001</v>
      </c>
      <c r="AT24" s="20">
        <v>170615</v>
      </c>
      <c r="AU24" s="20">
        <v>211812.69000000006</v>
      </c>
      <c r="AV24" s="20">
        <v>427513.08000000019</v>
      </c>
      <c r="AW24" s="20">
        <v>325738.83999999997</v>
      </c>
      <c r="AX24" s="20">
        <v>238324.56999999998</v>
      </c>
      <c r="AY24" s="20">
        <v>364223.71999999991</v>
      </c>
      <c r="AZ24" s="20">
        <v>193922.45999999993</v>
      </c>
      <c r="BA24" s="17">
        <f t="shared" si="1"/>
        <v>2758166.87</v>
      </c>
      <c r="BB24" s="17">
        <f t="shared" si="2"/>
        <v>137908.34999999998</v>
      </c>
      <c r="BC24" s="17">
        <f t="shared" si="3"/>
        <v>719647.35000000009</v>
      </c>
      <c r="BD24" s="17">
        <f t="shared" si="4"/>
        <v>3615722.5699999994</v>
      </c>
    </row>
    <row r="25" spans="1:56" x14ac:dyDescent="0.25">
      <c r="A25" t="str">
        <f t="shared" si="0"/>
        <v>ENMP.BR4</v>
      </c>
      <c r="B25" s="1" t="s">
        <v>43</v>
      </c>
      <c r="C25" s="1" t="s">
        <v>40</v>
      </c>
      <c r="D25" s="1" t="s">
        <v>40</v>
      </c>
      <c r="E25" s="17">
        <v>312894.90999999997</v>
      </c>
      <c r="F25" s="17">
        <v>487703.97000000015</v>
      </c>
      <c r="G25" s="17">
        <v>207726.58</v>
      </c>
      <c r="H25" s="17">
        <v>186390.24</v>
      </c>
      <c r="I25" s="17">
        <v>105570.53999999998</v>
      </c>
      <c r="J25" s="17">
        <v>254609.76000000007</v>
      </c>
      <c r="K25" s="17">
        <v>146819.00000000006</v>
      </c>
      <c r="L25" s="17">
        <v>220440.53999999998</v>
      </c>
      <c r="M25" s="17">
        <v>10100.710000000003</v>
      </c>
      <c r="N25" s="17">
        <v>191638.86999999997</v>
      </c>
      <c r="O25" s="17">
        <v>295838.57</v>
      </c>
      <c r="P25" s="17">
        <v>146919.06999999998</v>
      </c>
      <c r="Q25" s="20">
        <v>15644.75</v>
      </c>
      <c r="R25" s="20">
        <v>24385.200000000001</v>
      </c>
      <c r="S25" s="20">
        <v>10386.33</v>
      </c>
      <c r="T25" s="20">
        <v>9319.51</v>
      </c>
      <c r="U25" s="20">
        <v>5278.53</v>
      </c>
      <c r="V25" s="20">
        <v>12730.49</v>
      </c>
      <c r="W25" s="20">
        <v>7340.95</v>
      </c>
      <c r="X25" s="20">
        <v>11022.03</v>
      </c>
      <c r="Y25" s="20">
        <v>505.04</v>
      </c>
      <c r="Z25" s="20">
        <v>9581.94</v>
      </c>
      <c r="AA25" s="20">
        <v>14791.93</v>
      </c>
      <c r="AB25" s="20">
        <v>7345.95</v>
      </c>
      <c r="AC25" s="17">
        <v>85203.53</v>
      </c>
      <c r="AD25" s="17">
        <v>131666.20000000001</v>
      </c>
      <c r="AE25" s="17">
        <v>55642.05</v>
      </c>
      <c r="AF25" s="17">
        <v>49491.519999999997</v>
      </c>
      <c r="AG25" s="17">
        <v>27793.14</v>
      </c>
      <c r="AH25" s="17">
        <v>66435.44</v>
      </c>
      <c r="AI25" s="17">
        <v>37977.699999999997</v>
      </c>
      <c r="AJ25" s="17">
        <v>56506.53</v>
      </c>
      <c r="AK25" s="17">
        <v>2565.5700000000002</v>
      </c>
      <c r="AL25" s="17">
        <v>48242.92</v>
      </c>
      <c r="AM25" s="17">
        <v>73783.05</v>
      </c>
      <c r="AN25" s="17">
        <v>36309.99</v>
      </c>
      <c r="AO25" s="20">
        <v>413743.18999999994</v>
      </c>
      <c r="AP25" s="20">
        <v>643755.37000000011</v>
      </c>
      <c r="AQ25" s="20">
        <v>273754.95999999996</v>
      </c>
      <c r="AR25" s="20">
        <v>245201.27</v>
      </c>
      <c r="AS25" s="20">
        <v>138642.20999999996</v>
      </c>
      <c r="AT25" s="20">
        <v>333775.69000000006</v>
      </c>
      <c r="AU25" s="20">
        <v>192137.65000000008</v>
      </c>
      <c r="AV25" s="20">
        <v>287969.09999999998</v>
      </c>
      <c r="AW25" s="20">
        <v>13171.320000000003</v>
      </c>
      <c r="AX25" s="20">
        <v>249463.72999999998</v>
      </c>
      <c r="AY25" s="20">
        <v>384413.55</v>
      </c>
      <c r="AZ25" s="20">
        <v>190575.00999999998</v>
      </c>
      <c r="BA25" s="17">
        <f t="shared" si="1"/>
        <v>2566652.7599999998</v>
      </c>
      <c r="BB25" s="17">
        <f t="shared" si="2"/>
        <v>128332.64999999998</v>
      </c>
      <c r="BC25" s="17">
        <f t="shared" si="3"/>
        <v>671617.64000000013</v>
      </c>
      <c r="BD25" s="17">
        <f t="shared" si="4"/>
        <v>3366603.0499999993</v>
      </c>
    </row>
    <row r="26" spans="1:56" x14ac:dyDescent="0.25">
      <c r="A26" t="str">
        <f t="shared" si="0"/>
        <v>ENMP.BR5</v>
      </c>
      <c r="B26" s="1" t="s">
        <v>43</v>
      </c>
      <c r="C26" s="1" t="s">
        <v>42</v>
      </c>
      <c r="D26" s="1" t="s">
        <v>42</v>
      </c>
      <c r="E26" s="17">
        <v>456823.93999999983</v>
      </c>
      <c r="F26" s="17">
        <v>657269.02999999991</v>
      </c>
      <c r="G26" s="17">
        <v>279656.63</v>
      </c>
      <c r="H26" s="17">
        <v>199471.68999999994</v>
      </c>
      <c r="I26" s="17">
        <v>129980.29999999994</v>
      </c>
      <c r="J26" s="17">
        <v>269387.64</v>
      </c>
      <c r="K26" s="17">
        <v>53863.680000000131</v>
      </c>
      <c r="L26" s="17">
        <v>187999.57</v>
      </c>
      <c r="M26" s="17">
        <v>146637.4499999999</v>
      </c>
      <c r="N26" s="17">
        <v>175665.81999999995</v>
      </c>
      <c r="O26" s="17">
        <v>258597.45999999993</v>
      </c>
      <c r="P26" s="17">
        <v>123521.80000000005</v>
      </c>
      <c r="Q26" s="20">
        <v>22841.200000000001</v>
      </c>
      <c r="R26" s="20">
        <v>32863.449999999997</v>
      </c>
      <c r="S26" s="20">
        <v>13982.83</v>
      </c>
      <c r="T26" s="20">
        <v>9973.58</v>
      </c>
      <c r="U26" s="20">
        <v>6499.02</v>
      </c>
      <c r="V26" s="20">
        <v>13469.38</v>
      </c>
      <c r="W26" s="20">
        <v>2693.18</v>
      </c>
      <c r="X26" s="20">
        <v>9399.98</v>
      </c>
      <c r="Y26" s="20">
        <v>7331.87</v>
      </c>
      <c r="Z26" s="20">
        <v>8783.2900000000009</v>
      </c>
      <c r="AA26" s="20">
        <v>12929.87</v>
      </c>
      <c r="AB26" s="20">
        <v>6176.09</v>
      </c>
      <c r="AC26" s="17">
        <v>124396.43</v>
      </c>
      <c r="AD26" s="17">
        <v>177443.94</v>
      </c>
      <c r="AE26" s="17">
        <v>74909.37</v>
      </c>
      <c r="AF26" s="17">
        <v>52964.99</v>
      </c>
      <c r="AG26" s="17">
        <v>34219.4</v>
      </c>
      <c r="AH26" s="17">
        <v>70291.44</v>
      </c>
      <c r="AI26" s="17">
        <v>13932.93</v>
      </c>
      <c r="AJ26" s="17">
        <v>48190.79</v>
      </c>
      <c r="AK26" s="17">
        <v>37245.760000000002</v>
      </c>
      <c r="AL26" s="17">
        <v>44221.88</v>
      </c>
      <c r="AM26" s="17">
        <v>64495</v>
      </c>
      <c r="AN26" s="17">
        <v>30527.52</v>
      </c>
      <c r="AO26" s="20">
        <v>604061.56999999983</v>
      </c>
      <c r="AP26" s="20">
        <v>867576.41999999993</v>
      </c>
      <c r="AQ26" s="20">
        <v>368548.83</v>
      </c>
      <c r="AR26" s="20">
        <v>262410.25999999995</v>
      </c>
      <c r="AS26" s="20">
        <v>170698.71999999994</v>
      </c>
      <c r="AT26" s="20">
        <v>353148.46</v>
      </c>
      <c r="AU26" s="20">
        <v>70489.790000000125</v>
      </c>
      <c r="AV26" s="20">
        <v>245590.34000000003</v>
      </c>
      <c r="AW26" s="20">
        <v>191215.0799999999</v>
      </c>
      <c r="AX26" s="20">
        <v>228670.98999999996</v>
      </c>
      <c r="AY26" s="20">
        <v>336022.32999999996</v>
      </c>
      <c r="AZ26" s="20">
        <v>160225.41000000003</v>
      </c>
      <c r="BA26" s="17">
        <f t="shared" si="1"/>
        <v>2938875.0099999988</v>
      </c>
      <c r="BB26" s="17">
        <f t="shared" si="2"/>
        <v>146943.74</v>
      </c>
      <c r="BC26" s="17">
        <f t="shared" si="3"/>
        <v>772839.45000000019</v>
      </c>
      <c r="BD26" s="17">
        <f t="shared" si="4"/>
        <v>3858658.1999999993</v>
      </c>
    </row>
    <row r="27" spans="1:56" x14ac:dyDescent="0.25">
      <c r="A27" t="str">
        <f t="shared" si="0"/>
        <v>TAU.BRA</v>
      </c>
      <c r="B27" s="1" t="s">
        <v>31</v>
      </c>
      <c r="C27" s="1" t="s">
        <v>44</v>
      </c>
      <c r="D27" s="1" t="s">
        <v>44</v>
      </c>
      <c r="E27" s="17">
        <v>75935.510000000024</v>
      </c>
      <c r="F27" s="17">
        <v>110114.13</v>
      </c>
      <c r="G27" s="17">
        <v>35740.79</v>
      </c>
      <c r="H27" s="17">
        <v>15955.590000000002</v>
      </c>
      <c r="I27" s="17">
        <v>18367.539999999997</v>
      </c>
      <c r="J27" s="17">
        <v>146425.01999999996</v>
      </c>
      <c r="K27" s="17">
        <v>84914.569999999992</v>
      </c>
      <c r="L27" s="17">
        <v>63572.270000000019</v>
      </c>
      <c r="M27" s="17">
        <v>30850.080000000005</v>
      </c>
      <c r="N27" s="17">
        <v>21463.749999999993</v>
      </c>
      <c r="O27" s="17">
        <v>60402.85000000002</v>
      </c>
      <c r="P27" s="17">
        <v>26347.449999999997</v>
      </c>
      <c r="Q27" s="20">
        <v>3796.78</v>
      </c>
      <c r="R27" s="20">
        <v>5505.71</v>
      </c>
      <c r="S27" s="20">
        <v>1787.04</v>
      </c>
      <c r="T27" s="20">
        <v>797.78</v>
      </c>
      <c r="U27" s="20">
        <v>918.38</v>
      </c>
      <c r="V27" s="20">
        <v>7321.25</v>
      </c>
      <c r="W27" s="20">
        <v>4245.7299999999996</v>
      </c>
      <c r="X27" s="20">
        <v>3178.61</v>
      </c>
      <c r="Y27" s="20">
        <v>1542.5</v>
      </c>
      <c r="Z27" s="20">
        <v>1073.19</v>
      </c>
      <c r="AA27" s="20">
        <v>3020.14</v>
      </c>
      <c r="AB27" s="20">
        <v>1317.37</v>
      </c>
      <c r="AC27" s="17">
        <v>20677.78</v>
      </c>
      <c r="AD27" s="17">
        <v>29727.68</v>
      </c>
      <c r="AE27" s="17">
        <v>9573.6</v>
      </c>
      <c r="AF27" s="17">
        <v>4236.63</v>
      </c>
      <c r="AG27" s="17">
        <v>4835.55</v>
      </c>
      <c r="AH27" s="17">
        <v>38206.75</v>
      </c>
      <c r="AI27" s="17">
        <v>21964.87</v>
      </c>
      <c r="AJ27" s="17">
        <v>16295.77</v>
      </c>
      <c r="AK27" s="17">
        <v>7835.89</v>
      </c>
      <c r="AL27" s="17">
        <v>5403.26</v>
      </c>
      <c r="AM27" s="17">
        <v>15064.66</v>
      </c>
      <c r="AN27" s="17">
        <v>6511.58</v>
      </c>
      <c r="AO27" s="20">
        <v>100410.07000000002</v>
      </c>
      <c r="AP27" s="20">
        <v>145347.52000000002</v>
      </c>
      <c r="AQ27" s="20">
        <v>47101.43</v>
      </c>
      <c r="AR27" s="20">
        <v>20990.000000000004</v>
      </c>
      <c r="AS27" s="20">
        <v>24121.469999999998</v>
      </c>
      <c r="AT27" s="20">
        <v>191953.01999999996</v>
      </c>
      <c r="AU27" s="20">
        <v>111125.16999999998</v>
      </c>
      <c r="AV27" s="20">
        <v>83046.650000000023</v>
      </c>
      <c r="AW27" s="20">
        <v>40228.470000000008</v>
      </c>
      <c r="AX27" s="20">
        <v>27940.19999999999</v>
      </c>
      <c r="AY27" s="20">
        <v>78487.650000000023</v>
      </c>
      <c r="AZ27" s="20">
        <v>34176.399999999994</v>
      </c>
      <c r="BA27" s="17">
        <f t="shared" si="1"/>
        <v>690089.54999999981</v>
      </c>
      <c r="BB27" s="17">
        <f t="shared" si="2"/>
        <v>34504.480000000003</v>
      </c>
      <c r="BC27" s="17">
        <f t="shared" si="3"/>
        <v>180334.02</v>
      </c>
      <c r="BD27" s="17">
        <f t="shared" si="4"/>
        <v>904928.04999999993</v>
      </c>
    </row>
    <row r="28" spans="1:56" x14ac:dyDescent="0.25">
      <c r="A28" t="str">
        <f t="shared" si="0"/>
        <v>VQW.BTR1</v>
      </c>
      <c r="B28" s="1" t="s">
        <v>29</v>
      </c>
      <c r="C28" s="1" t="s">
        <v>47</v>
      </c>
      <c r="D28" s="1" t="s">
        <v>47</v>
      </c>
      <c r="E28" s="17">
        <v>32218.63</v>
      </c>
      <c r="F28" s="17">
        <v>33917.649999999994</v>
      </c>
      <c r="G28" s="17">
        <v>14507.489999999996</v>
      </c>
      <c r="H28" s="17">
        <v>27838.970000000005</v>
      </c>
      <c r="I28" s="17">
        <v>12646.570000000002</v>
      </c>
      <c r="J28" s="17">
        <v>34587.830000000009</v>
      </c>
      <c r="K28" s="17">
        <v>14739.019999999997</v>
      </c>
      <c r="L28" s="17">
        <v>33623.339999999997</v>
      </c>
      <c r="M28" s="17">
        <v>24059.38</v>
      </c>
      <c r="N28" s="17">
        <v>32906.559999999998</v>
      </c>
      <c r="O28" s="17">
        <v>74504.2</v>
      </c>
      <c r="P28" s="17">
        <v>30761.280000000006</v>
      </c>
      <c r="Q28" s="20">
        <v>1610.93</v>
      </c>
      <c r="R28" s="20">
        <v>1695.88</v>
      </c>
      <c r="S28" s="20">
        <v>725.37</v>
      </c>
      <c r="T28" s="20">
        <v>1391.95</v>
      </c>
      <c r="U28" s="20">
        <v>632.33000000000004</v>
      </c>
      <c r="V28" s="20">
        <v>1729.39</v>
      </c>
      <c r="W28" s="20">
        <v>736.95</v>
      </c>
      <c r="X28" s="20">
        <v>1681.17</v>
      </c>
      <c r="Y28" s="20">
        <v>1202.97</v>
      </c>
      <c r="Z28" s="20">
        <v>1645.33</v>
      </c>
      <c r="AA28" s="20">
        <v>3725.21</v>
      </c>
      <c r="AB28" s="20">
        <v>1538.06</v>
      </c>
      <c r="AC28" s="17">
        <v>8773.36</v>
      </c>
      <c r="AD28" s="17">
        <v>9156.7999999999993</v>
      </c>
      <c r="AE28" s="17">
        <v>3886</v>
      </c>
      <c r="AF28" s="17">
        <v>7391.98</v>
      </c>
      <c r="AG28" s="17">
        <v>3329.41</v>
      </c>
      <c r="AH28" s="17">
        <v>9025.02</v>
      </c>
      <c r="AI28" s="17">
        <v>3812.55</v>
      </c>
      <c r="AJ28" s="17">
        <v>8618.82</v>
      </c>
      <c r="AK28" s="17">
        <v>6111.06</v>
      </c>
      <c r="AL28" s="17">
        <v>8283.85</v>
      </c>
      <c r="AM28" s="17">
        <v>18581.580000000002</v>
      </c>
      <c r="AN28" s="17">
        <v>7602.43</v>
      </c>
      <c r="AO28" s="20">
        <v>42602.92</v>
      </c>
      <c r="AP28" s="20">
        <v>44770.329999999987</v>
      </c>
      <c r="AQ28" s="20">
        <v>19118.859999999997</v>
      </c>
      <c r="AR28" s="20">
        <v>36622.900000000009</v>
      </c>
      <c r="AS28" s="20">
        <v>16608.310000000001</v>
      </c>
      <c r="AT28" s="20">
        <v>45342.240000000005</v>
      </c>
      <c r="AU28" s="20">
        <v>19288.519999999997</v>
      </c>
      <c r="AV28" s="20">
        <v>43923.329999999994</v>
      </c>
      <c r="AW28" s="20">
        <v>31373.410000000003</v>
      </c>
      <c r="AX28" s="20">
        <v>42835.74</v>
      </c>
      <c r="AY28" s="20">
        <v>96810.99</v>
      </c>
      <c r="AZ28" s="20">
        <v>39901.770000000004</v>
      </c>
      <c r="BA28" s="17">
        <f t="shared" si="1"/>
        <v>366310.92000000004</v>
      </c>
      <c r="BB28" s="17">
        <f t="shared" si="2"/>
        <v>18315.54</v>
      </c>
      <c r="BC28" s="17">
        <f t="shared" si="3"/>
        <v>94572.860000000015</v>
      </c>
      <c r="BD28" s="17">
        <f t="shared" si="4"/>
        <v>479199.31999999995</v>
      </c>
    </row>
    <row r="29" spans="1:56" x14ac:dyDescent="0.25">
      <c r="A29" t="str">
        <f t="shared" si="0"/>
        <v>CETC.BCHIMP</v>
      </c>
      <c r="B29" s="1" t="s">
        <v>675</v>
      </c>
      <c r="C29" s="1" t="s">
        <v>676</v>
      </c>
      <c r="D29" s="1" t="s">
        <v>21</v>
      </c>
      <c r="E29" s="17">
        <v>32.450000000000003</v>
      </c>
      <c r="F29" s="17">
        <v>0</v>
      </c>
      <c r="G29" s="17">
        <v>0</v>
      </c>
      <c r="H29" s="17">
        <v>0</v>
      </c>
      <c r="I29" s="17">
        <v>0</v>
      </c>
      <c r="J29" s="17">
        <v>0</v>
      </c>
      <c r="K29" s="17">
        <v>0</v>
      </c>
      <c r="L29" s="17">
        <v>0</v>
      </c>
      <c r="M29" s="17">
        <v>0</v>
      </c>
      <c r="N29" s="17">
        <v>0</v>
      </c>
      <c r="O29" s="17">
        <v>0</v>
      </c>
      <c r="P29" s="17">
        <v>0</v>
      </c>
      <c r="Q29" s="20">
        <v>1.62</v>
      </c>
      <c r="R29" s="20">
        <v>0</v>
      </c>
      <c r="S29" s="20">
        <v>0</v>
      </c>
      <c r="T29" s="20">
        <v>0</v>
      </c>
      <c r="U29" s="20">
        <v>0</v>
      </c>
      <c r="V29" s="20">
        <v>0</v>
      </c>
      <c r="W29" s="20">
        <v>0</v>
      </c>
      <c r="X29" s="20">
        <v>0</v>
      </c>
      <c r="Y29" s="20">
        <v>0</v>
      </c>
      <c r="Z29" s="20">
        <v>0</v>
      </c>
      <c r="AA29" s="20">
        <v>0</v>
      </c>
      <c r="AB29" s="20">
        <v>0</v>
      </c>
      <c r="AC29" s="17">
        <v>8.84</v>
      </c>
      <c r="AD29" s="17">
        <v>0</v>
      </c>
      <c r="AE29" s="17">
        <v>0</v>
      </c>
      <c r="AF29" s="17">
        <v>0</v>
      </c>
      <c r="AG29" s="17">
        <v>0</v>
      </c>
      <c r="AH29" s="17">
        <v>0</v>
      </c>
      <c r="AI29" s="17">
        <v>0</v>
      </c>
      <c r="AJ29" s="17">
        <v>0</v>
      </c>
      <c r="AK29" s="17">
        <v>0</v>
      </c>
      <c r="AL29" s="17">
        <v>0</v>
      </c>
      <c r="AM29" s="17">
        <v>0</v>
      </c>
      <c r="AN29" s="17">
        <v>0</v>
      </c>
      <c r="AO29" s="20">
        <v>42.91</v>
      </c>
      <c r="AP29" s="20">
        <v>0</v>
      </c>
      <c r="AQ29" s="20">
        <v>0</v>
      </c>
      <c r="AR29" s="20">
        <v>0</v>
      </c>
      <c r="AS29" s="20">
        <v>0</v>
      </c>
      <c r="AT29" s="20">
        <v>0</v>
      </c>
      <c r="AU29" s="20">
        <v>0</v>
      </c>
      <c r="AV29" s="20">
        <v>0</v>
      </c>
      <c r="AW29" s="20">
        <v>0</v>
      </c>
      <c r="AX29" s="20">
        <v>0</v>
      </c>
      <c r="AY29" s="20">
        <v>0</v>
      </c>
      <c r="AZ29" s="20">
        <v>0</v>
      </c>
      <c r="BA29" s="17">
        <f t="shared" si="1"/>
        <v>32.450000000000003</v>
      </c>
      <c r="BB29" s="17">
        <f t="shared" si="2"/>
        <v>1.62</v>
      </c>
      <c r="BC29" s="17">
        <f t="shared" si="3"/>
        <v>8.84</v>
      </c>
      <c r="BD29" s="17">
        <f t="shared" si="4"/>
        <v>42.91</v>
      </c>
    </row>
    <row r="30" spans="1:56" x14ac:dyDescent="0.25">
      <c r="A30" t="str">
        <f t="shared" si="0"/>
        <v>TAU.CAS</v>
      </c>
      <c r="B30" s="1" t="s">
        <v>31</v>
      </c>
      <c r="C30" s="1" t="s">
        <v>48</v>
      </c>
      <c r="D30" s="1" t="s">
        <v>48</v>
      </c>
      <c r="E30" s="17">
        <v>2539.7799999999997</v>
      </c>
      <c r="F30" s="17">
        <v>3949.0200000000013</v>
      </c>
      <c r="G30" s="17">
        <v>1743.6400000000015</v>
      </c>
      <c r="H30" s="17">
        <v>-1364.63</v>
      </c>
      <c r="I30" s="17">
        <v>-514.74999999999989</v>
      </c>
      <c r="J30" s="17">
        <v>-2069.0600000000004</v>
      </c>
      <c r="K30" s="17">
        <v>-8514.0300000000025</v>
      </c>
      <c r="L30" s="17">
        <v>-15206.890000000001</v>
      </c>
      <c r="M30" s="17">
        <v>-8365.74</v>
      </c>
      <c r="N30" s="17">
        <v>-3829.7700000000009</v>
      </c>
      <c r="O30" s="17">
        <v>-7332.3600000000024</v>
      </c>
      <c r="P30" s="17">
        <v>-3294.6800000000007</v>
      </c>
      <c r="Q30" s="20">
        <v>126.99</v>
      </c>
      <c r="R30" s="20">
        <v>197.45</v>
      </c>
      <c r="S30" s="20">
        <v>87.18</v>
      </c>
      <c r="T30" s="20">
        <v>-68.23</v>
      </c>
      <c r="U30" s="20">
        <v>-25.74</v>
      </c>
      <c r="V30" s="20">
        <v>-103.45</v>
      </c>
      <c r="W30" s="20">
        <v>-425.7</v>
      </c>
      <c r="X30" s="20">
        <v>-760.34</v>
      </c>
      <c r="Y30" s="20">
        <v>-418.29</v>
      </c>
      <c r="Z30" s="20">
        <v>-191.49</v>
      </c>
      <c r="AA30" s="20">
        <v>-366.62</v>
      </c>
      <c r="AB30" s="20">
        <v>-164.73</v>
      </c>
      <c r="AC30" s="17">
        <v>691.6</v>
      </c>
      <c r="AD30" s="17">
        <v>1066.1199999999999</v>
      </c>
      <c r="AE30" s="17">
        <v>467.05</v>
      </c>
      <c r="AF30" s="17">
        <v>-362.35</v>
      </c>
      <c r="AG30" s="17">
        <v>-135.52000000000001</v>
      </c>
      <c r="AH30" s="17">
        <v>-539.88</v>
      </c>
      <c r="AI30" s="17">
        <v>-2202.33</v>
      </c>
      <c r="AJ30" s="17">
        <v>-3898.05</v>
      </c>
      <c r="AK30" s="17">
        <v>-2124.89</v>
      </c>
      <c r="AL30" s="17">
        <v>-964.1</v>
      </c>
      <c r="AM30" s="17">
        <v>-1828.71</v>
      </c>
      <c r="AN30" s="17">
        <v>-814.26</v>
      </c>
      <c r="AO30" s="20">
        <v>3358.3699999999994</v>
      </c>
      <c r="AP30" s="20">
        <v>5212.5900000000011</v>
      </c>
      <c r="AQ30" s="20">
        <v>2297.8700000000017</v>
      </c>
      <c r="AR30" s="20">
        <v>-1795.21</v>
      </c>
      <c r="AS30" s="20">
        <v>-676.00999999999988</v>
      </c>
      <c r="AT30" s="20">
        <v>-2712.3900000000003</v>
      </c>
      <c r="AU30" s="20">
        <v>-11142.060000000003</v>
      </c>
      <c r="AV30" s="20">
        <v>-19865.280000000002</v>
      </c>
      <c r="AW30" s="20">
        <v>-10908.92</v>
      </c>
      <c r="AX30" s="20">
        <v>-4985.3600000000015</v>
      </c>
      <c r="AY30" s="20">
        <v>-9527.6900000000023</v>
      </c>
      <c r="AZ30" s="20">
        <v>-4273.670000000001</v>
      </c>
      <c r="BA30" s="17">
        <f t="shared" si="1"/>
        <v>-42259.470000000008</v>
      </c>
      <c r="BB30" s="17">
        <f t="shared" si="2"/>
        <v>-2112.9700000000003</v>
      </c>
      <c r="BC30" s="17">
        <f t="shared" si="3"/>
        <v>-10645.320000000002</v>
      </c>
      <c r="BD30" s="17">
        <f t="shared" si="4"/>
        <v>-55017.760000000002</v>
      </c>
    </row>
    <row r="31" spans="1:56" x14ac:dyDescent="0.25">
      <c r="A31" t="str">
        <f t="shared" si="0"/>
        <v>CETC.SPCIMP</v>
      </c>
      <c r="B31" s="1" t="s">
        <v>675</v>
      </c>
      <c r="C31" s="1" t="s">
        <v>691</v>
      </c>
      <c r="D31" s="1" t="s">
        <v>73</v>
      </c>
      <c r="E31" s="17">
        <v>37.889999999999986</v>
      </c>
      <c r="F31" s="17">
        <v>0</v>
      </c>
      <c r="G31" s="17">
        <v>0</v>
      </c>
      <c r="H31" s="17">
        <v>0</v>
      </c>
      <c r="I31" s="17">
        <v>0</v>
      </c>
      <c r="J31" s="17">
        <v>0</v>
      </c>
      <c r="K31" s="17">
        <v>0</v>
      </c>
      <c r="L31" s="17">
        <v>0</v>
      </c>
      <c r="M31" s="17">
        <v>0</v>
      </c>
      <c r="N31" s="17">
        <v>0</v>
      </c>
      <c r="O31" s="17">
        <v>0</v>
      </c>
      <c r="P31" s="17">
        <v>0</v>
      </c>
      <c r="Q31" s="20">
        <v>1.89</v>
      </c>
      <c r="R31" s="20">
        <v>0</v>
      </c>
      <c r="S31" s="20">
        <v>0</v>
      </c>
      <c r="T31" s="20">
        <v>0</v>
      </c>
      <c r="U31" s="20">
        <v>0</v>
      </c>
      <c r="V31" s="20">
        <v>0</v>
      </c>
      <c r="W31" s="20">
        <v>0</v>
      </c>
      <c r="X31" s="20">
        <v>0</v>
      </c>
      <c r="Y31" s="20">
        <v>0</v>
      </c>
      <c r="Z31" s="20">
        <v>0</v>
      </c>
      <c r="AA31" s="20">
        <v>0</v>
      </c>
      <c r="AB31" s="20">
        <v>0</v>
      </c>
      <c r="AC31" s="17">
        <v>10.32</v>
      </c>
      <c r="AD31" s="17">
        <v>0</v>
      </c>
      <c r="AE31" s="17">
        <v>0</v>
      </c>
      <c r="AF31" s="17">
        <v>0</v>
      </c>
      <c r="AG31" s="17">
        <v>0</v>
      </c>
      <c r="AH31" s="17">
        <v>0</v>
      </c>
      <c r="AI31" s="17">
        <v>0</v>
      </c>
      <c r="AJ31" s="17">
        <v>0</v>
      </c>
      <c r="AK31" s="17">
        <v>0</v>
      </c>
      <c r="AL31" s="17">
        <v>0</v>
      </c>
      <c r="AM31" s="17">
        <v>0</v>
      </c>
      <c r="AN31" s="17">
        <v>0</v>
      </c>
      <c r="AO31" s="20">
        <v>50.099999999999987</v>
      </c>
      <c r="AP31" s="20">
        <v>0</v>
      </c>
      <c r="AQ31" s="20">
        <v>0</v>
      </c>
      <c r="AR31" s="20">
        <v>0</v>
      </c>
      <c r="AS31" s="20">
        <v>0</v>
      </c>
      <c r="AT31" s="20">
        <v>0</v>
      </c>
      <c r="AU31" s="20">
        <v>0</v>
      </c>
      <c r="AV31" s="20">
        <v>0</v>
      </c>
      <c r="AW31" s="20">
        <v>0</v>
      </c>
      <c r="AX31" s="20">
        <v>0</v>
      </c>
      <c r="AY31" s="20">
        <v>0</v>
      </c>
      <c r="AZ31" s="20">
        <v>0</v>
      </c>
      <c r="BA31" s="17">
        <f t="shared" si="1"/>
        <v>37.889999999999986</v>
      </c>
      <c r="BB31" s="17">
        <f t="shared" si="2"/>
        <v>1.89</v>
      </c>
      <c r="BC31" s="17">
        <f t="shared" si="3"/>
        <v>10.32</v>
      </c>
      <c r="BD31" s="17">
        <f t="shared" si="4"/>
        <v>50.099999999999987</v>
      </c>
    </row>
    <row r="32" spans="1:56" x14ac:dyDescent="0.25">
      <c r="A32" t="str">
        <f t="shared" si="0"/>
        <v>CAEC.CES1</v>
      </c>
      <c r="B32" s="1" t="s">
        <v>49</v>
      </c>
      <c r="C32" s="1" t="s">
        <v>50</v>
      </c>
      <c r="D32" s="1" t="s">
        <v>51</v>
      </c>
      <c r="E32" s="17">
        <v>-31330.699999999997</v>
      </c>
      <c r="F32" s="17">
        <v>-49937.549999999988</v>
      </c>
      <c r="G32" s="17">
        <v>-16581</v>
      </c>
      <c r="H32" s="17">
        <v>-49423.86</v>
      </c>
      <c r="I32" s="17">
        <v>-10119.43</v>
      </c>
      <c r="J32" s="17">
        <v>-65858.16</v>
      </c>
      <c r="K32" s="17">
        <v>-90954.599999999991</v>
      </c>
      <c r="L32" s="17">
        <v>-236919.12999999998</v>
      </c>
      <c r="M32" s="17">
        <v>-171265.05000000002</v>
      </c>
      <c r="N32" s="17">
        <v>-92857.58</v>
      </c>
      <c r="O32" s="17">
        <v>-103207.30999999998</v>
      </c>
      <c r="P32" s="17">
        <v>-53282.42</v>
      </c>
      <c r="Q32" s="20">
        <v>-1566.54</v>
      </c>
      <c r="R32" s="20">
        <v>-2496.88</v>
      </c>
      <c r="S32" s="20">
        <v>-829.05</v>
      </c>
      <c r="T32" s="20">
        <v>-2471.19</v>
      </c>
      <c r="U32" s="20">
        <v>-505.97</v>
      </c>
      <c r="V32" s="20">
        <v>-3292.91</v>
      </c>
      <c r="W32" s="20">
        <v>-4547.7299999999996</v>
      </c>
      <c r="X32" s="20">
        <v>-11845.96</v>
      </c>
      <c r="Y32" s="20">
        <v>-8563.25</v>
      </c>
      <c r="Z32" s="20">
        <v>-4642.88</v>
      </c>
      <c r="AA32" s="20">
        <v>-5160.37</v>
      </c>
      <c r="AB32" s="20">
        <v>-2664.12</v>
      </c>
      <c r="AC32" s="17">
        <v>-8531.57</v>
      </c>
      <c r="AD32" s="17">
        <v>-13481.72</v>
      </c>
      <c r="AE32" s="17">
        <v>-4441.42</v>
      </c>
      <c r="AF32" s="17">
        <v>-13123.34</v>
      </c>
      <c r="AG32" s="17">
        <v>-2664.1</v>
      </c>
      <c r="AH32" s="17">
        <v>-17184.400000000001</v>
      </c>
      <c r="AI32" s="17">
        <v>-23527.24</v>
      </c>
      <c r="AJ32" s="17">
        <v>-60730.559999999998</v>
      </c>
      <c r="AK32" s="17">
        <v>-43501.14</v>
      </c>
      <c r="AL32" s="17">
        <v>-23375.84</v>
      </c>
      <c r="AM32" s="17">
        <v>-25740.22</v>
      </c>
      <c r="AN32" s="17">
        <v>-13168.37</v>
      </c>
      <c r="AO32" s="20">
        <v>-41428.81</v>
      </c>
      <c r="AP32" s="20">
        <v>-65916.14999999998</v>
      </c>
      <c r="AQ32" s="20">
        <v>-21851.47</v>
      </c>
      <c r="AR32" s="20">
        <v>-65018.39</v>
      </c>
      <c r="AS32" s="20">
        <v>-13289.5</v>
      </c>
      <c r="AT32" s="20">
        <v>-86335.47</v>
      </c>
      <c r="AU32" s="20">
        <v>-119029.56999999999</v>
      </c>
      <c r="AV32" s="20">
        <v>-309495.64999999997</v>
      </c>
      <c r="AW32" s="20">
        <v>-223329.44</v>
      </c>
      <c r="AX32" s="20">
        <v>-120876.3</v>
      </c>
      <c r="AY32" s="20">
        <v>-134107.89999999997</v>
      </c>
      <c r="AZ32" s="20">
        <v>-69114.91</v>
      </c>
      <c r="BA32" s="17">
        <f t="shared" si="1"/>
        <v>-971736.78999999992</v>
      </c>
      <c r="BB32" s="17">
        <f t="shared" si="2"/>
        <v>-48586.85</v>
      </c>
      <c r="BC32" s="17">
        <f t="shared" si="3"/>
        <v>-249469.91999999998</v>
      </c>
      <c r="BD32" s="17">
        <f t="shared" si="4"/>
        <v>-1269793.5599999998</v>
      </c>
    </row>
    <row r="33" spans="1:56" x14ac:dyDescent="0.25">
      <c r="A33" t="str">
        <f t="shared" si="0"/>
        <v>CAEC.CES2</v>
      </c>
      <c r="B33" s="1" t="s">
        <v>49</v>
      </c>
      <c r="C33" s="1" t="s">
        <v>52</v>
      </c>
      <c r="D33" s="1" t="s">
        <v>51</v>
      </c>
      <c r="E33" s="17">
        <v>-19781.03</v>
      </c>
      <c r="F33" s="17">
        <v>-32520.350000000009</v>
      </c>
      <c r="G33" s="17">
        <v>-10424.25</v>
      </c>
      <c r="H33" s="17">
        <v>-32636.080000000002</v>
      </c>
      <c r="I33" s="17">
        <v>-6310.79</v>
      </c>
      <c r="J33" s="17">
        <v>-45781.919999999998</v>
      </c>
      <c r="K33" s="17">
        <v>-64399.539999999994</v>
      </c>
      <c r="L33" s="17">
        <v>-166927.01999999999</v>
      </c>
      <c r="M33" s="17">
        <v>-119413.79000000001</v>
      </c>
      <c r="N33" s="17">
        <v>-64203.37000000001</v>
      </c>
      <c r="O33" s="17">
        <v>-68110.7</v>
      </c>
      <c r="P33" s="17">
        <v>-34384.189999999995</v>
      </c>
      <c r="Q33" s="20">
        <v>-989.05</v>
      </c>
      <c r="R33" s="20">
        <v>-1626.02</v>
      </c>
      <c r="S33" s="20">
        <v>-521.21</v>
      </c>
      <c r="T33" s="20">
        <v>-1631.8</v>
      </c>
      <c r="U33" s="20">
        <v>-315.54000000000002</v>
      </c>
      <c r="V33" s="20">
        <v>-2289.1</v>
      </c>
      <c r="W33" s="20">
        <v>-3219.98</v>
      </c>
      <c r="X33" s="20">
        <v>-8346.35</v>
      </c>
      <c r="Y33" s="20">
        <v>-5970.69</v>
      </c>
      <c r="Z33" s="20">
        <v>-3210.17</v>
      </c>
      <c r="AA33" s="20">
        <v>-3405.54</v>
      </c>
      <c r="AB33" s="20">
        <v>-1719.21</v>
      </c>
      <c r="AC33" s="17">
        <v>-5386.52</v>
      </c>
      <c r="AD33" s="17">
        <v>-8779.57</v>
      </c>
      <c r="AE33" s="17">
        <v>-2792.26</v>
      </c>
      <c r="AF33" s="17">
        <v>-8665.74</v>
      </c>
      <c r="AG33" s="17">
        <v>-1661.42</v>
      </c>
      <c r="AH33" s="17">
        <v>-11945.9</v>
      </c>
      <c r="AI33" s="17">
        <v>-16658.240000000002</v>
      </c>
      <c r="AJ33" s="17">
        <v>-42789.17</v>
      </c>
      <c r="AK33" s="17">
        <v>-30330.98</v>
      </c>
      <c r="AL33" s="17">
        <v>-16162.47</v>
      </c>
      <c r="AM33" s="17">
        <v>-16987.02</v>
      </c>
      <c r="AN33" s="17">
        <v>-8497.7999999999993</v>
      </c>
      <c r="AO33" s="20">
        <v>-26156.6</v>
      </c>
      <c r="AP33" s="20">
        <v>-42925.94000000001</v>
      </c>
      <c r="AQ33" s="20">
        <v>-13737.72</v>
      </c>
      <c r="AR33" s="20">
        <v>-42933.62</v>
      </c>
      <c r="AS33" s="20">
        <v>-8287.75</v>
      </c>
      <c r="AT33" s="20">
        <v>-60016.92</v>
      </c>
      <c r="AU33" s="20">
        <v>-84277.759999999995</v>
      </c>
      <c r="AV33" s="20">
        <v>-218062.53999999998</v>
      </c>
      <c r="AW33" s="20">
        <v>-155715.46000000002</v>
      </c>
      <c r="AX33" s="20">
        <v>-83576.010000000009</v>
      </c>
      <c r="AY33" s="20">
        <v>-88503.26</v>
      </c>
      <c r="AZ33" s="20">
        <v>-44601.2</v>
      </c>
      <c r="BA33" s="17">
        <f t="shared" si="1"/>
        <v>-664893.02999999991</v>
      </c>
      <c r="BB33" s="17">
        <f t="shared" si="2"/>
        <v>-33244.659999999996</v>
      </c>
      <c r="BC33" s="17">
        <f t="shared" si="3"/>
        <v>-170657.08999999997</v>
      </c>
      <c r="BD33" s="17">
        <f t="shared" si="4"/>
        <v>-868794.78</v>
      </c>
    </row>
    <row r="34" spans="1:56" x14ac:dyDescent="0.25">
      <c r="A34" t="str">
        <f t="shared" si="0"/>
        <v>CMH.CMH1</v>
      </c>
      <c r="B34" s="1" t="s">
        <v>57</v>
      </c>
      <c r="C34" s="1" t="s">
        <v>58</v>
      </c>
      <c r="D34" s="1" t="s">
        <v>58</v>
      </c>
      <c r="E34" s="17">
        <v>117628.8</v>
      </c>
      <c r="F34" s="17">
        <v>272058.07</v>
      </c>
      <c r="G34" s="17">
        <v>32948.61</v>
      </c>
      <c r="H34" s="17">
        <v>44489.599999999999</v>
      </c>
      <c r="I34" s="17">
        <v>7160.35</v>
      </c>
      <c r="J34" s="17">
        <v>95912.409999999989</v>
      </c>
      <c r="K34" s="17">
        <v>33364.639999999999</v>
      </c>
      <c r="L34" s="17">
        <v>123395.20000000001</v>
      </c>
      <c r="M34" s="17">
        <v>89542.029999999984</v>
      </c>
      <c r="N34" s="17">
        <v>45148.41</v>
      </c>
      <c r="O34" s="17">
        <v>102520.3</v>
      </c>
      <c r="P34" s="17">
        <v>37234.750000000007</v>
      </c>
      <c r="Q34" s="20">
        <v>5881.44</v>
      </c>
      <c r="R34" s="20">
        <v>13602.9</v>
      </c>
      <c r="S34" s="20">
        <v>1647.43</v>
      </c>
      <c r="T34" s="20">
        <v>2224.48</v>
      </c>
      <c r="U34" s="20">
        <v>358.02</v>
      </c>
      <c r="V34" s="20">
        <v>4795.62</v>
      </c>
      <c r="W34" s="20">
        <v>1668.23</v>
      </c>
      <c r="X34" s="20">
        <v>6169.76</v>
      </c>
      <c r="Y34" s="20">
        <v>4477.1000000000004</v>
      </c>
      <c r="Z34" s="20">
        <v>2257.42</v>
      </c>
      <c r="AA34" s="20">
        <v>5126.0200000000004</v>
      </c>
      <c r="AB34" s="20">
        <v>1861.74</v>
      </c>
      <c r="AC34" s="17">
        <v>32031.17</v>
      </c>
      <c r="AD34" s="17">
        <v>73447.94</v>
      </c>
      <c r="AE34" s="17">
        <v>8825.68</v>
      </c>
      <c r="AF34" s="17">
        <v>11813.16</v>
      </c>
      <c r="AG34" s="17">
        <v>1885.08</v>
      </c>
      <c r="AH34" s="17">
        <v>25026.47</v>
      </c>
      <c r="AI34" s="17">
        <v>8630.44</v>
      </c>
      <c r="AJ34" s="17">
        <v>31630.46</v>
      </c>
      <c r="AK34" s="17">
        <v>22743.58</v>
      </c>
      <c r="AL34" s="17">
        <v>11365.6</v>
      </c>
      <c r="AM34" s="17">
        <v>25568.880000000001</v>
      </c>
      <c r="AN34" s="17">
        <v>9202.2999999999993</v>
      </c>
      <c r="AO34" s="20">
        <v>155541.41</v>
      </c>
      <c r="AP34" s="20">
        <v>359108.91000000003</v>
      </c>
      <c r="AQ34" s="20">
        <v>43421.72</v>
      </c>
      <c r="AR34" s="20">
        <v>58527.240000000005</v>
      </c>
      <c r="AS34" s="20">
        <v>9403.4500000000007</v>
      </c>
      <c r="AT34" s="20">
        <v>125734.49999999999</v>
      </c>
      <c r="AU34" s="20">
        <v>43663.310000000005</v>
      </c>
      <c r="AV34" s="20">
        <v>161195.42000000001</v>
      </c>
      <c r="AW34" s="20">
        <v>116762.70999999999</v>
      </c>
      <c r="AX34" s="20">
        <v>58771.43</v>
      </c>
      <c r="AY34" s="20">
        <v>133215.20000000001</v>
      </c>
      <c r="AZ34" s="20">
        <v>48298.790000000008</v>
      </c>
      <c r="BA34" s="17">
        <f t="shared" si="1"/>
        <v>1001403.17</v>
      </c>
      <c r="BB34" s="17">
        <f t="shared" si="2"/>
        <v>50070.159999999996</v>
      </c>
      <c r="BC34" s="17">
        <f t="shared" si="3"/>
        <v>262170.76</v>
      </c>
      <c r="BD34" s="17">
        <f t="shared" si="4"/>
        <v>1313644.0900000001</v>
      </c>
    </row>
    <row r="35" spans="1:56" x14ac:dyDescent="0.25">
      <c r="A35" t="str">
        <f t="shared" si="0"/>
        <v>CNRL.CNR5</v>
      </c>
      <c r="B35" s="1" t="s">
        <v>59</v>
      </c>
      <c r="C35" s="1" t="s">
        <v>60</v>
      </c>
      <c r="D35" s="1" t="s">
        <v>60</v>
      </c>
      <c r="E35" s="17">
        <v>-8658.5099999999929</v>
      </c>
      <c r="F35" s="17">
        <v>-15912.349999999988</v>
      </c>
      <c r="G35" s="17">
        <v>0</v>
      </c>
      <c r="H35" s="17">
        <v>0</v>
      </c>
      <c r="I35" s="17">
        <v>0</v>
      </c>
      <c r="J35" s="17">
        <v>-9184.0299999999988</v>
      </c>
      <c r="K35" s="17">
        <v>-3188.65</v>
      </c>
      <c r="L35" s="17">
        <v>-10411.289999999999</v>
      </c>
      <c r="M35" s="17">
        <v>-1582.0900000000004</v>
      </c>
      <c r="N35" s="17">
        <v>-3643.3999999999992</v>
      </c>
      <c r="O35" s="17">
        <v>-3161.26</v>
      </c>
      <c r="P35" s="17">
        <v>-1874.1400000000003</v>
      </c>
      <c r="Q35" s="20">
        <v>-432.93</v>
      </c>
      <c r="R35" s="20">
        <v>-795.62</v>
      </c>
      <c r="S35" s="20">
        <v>0</v>
      </c>
      <c r="T35" s="20">
        <v>0</v>
      </c>
      <c r="U35" s="20">
        <v>0</v>
      </c>
      <c r="V35" s="20">
        <v>-459.2</v>
      </c>
      <c r="W35" s="20">
        <v>-159.43</v>
      </c>
      <c r="X35" s="20">
        <v>-520.55999999999995</v>
      </c>
      <c r="Y35" s="20">
        <v>-79.099999999999994</v>
      </c>
      <c r="Z35" s="20">
        <v>-182.17</v>
      </c>
      <c r="AA35" s="20">
        <v>-158.06</v>
      </c>
      <c r="AB35" s="20">
        <v>-93.71</v>
      </c>
      <c r="AC35" s="17">
        <v>-2357.77</v>
      </c>
      <c r="AD35" s="17">
        <v>-4295.88</v>
      </c>
      <c r="AE35" s="17">
        <v>0</v>
      </c>
      <c r="AF35" s="17">
        <v>0</v>
      </c>
      <c r="AG35" s="17">
        <v>0</v>
      </c>
      <c r="AH35" s="17">
        <v>-2396.39</v>
      </c>
      <c r="AI35" s="17">
        <v>-824.81</v>
      </c>
      <c r="AJ35" s="17">
        <v>-2668.77</v>
      </c>
      <c r="AK35" s="17">
        <v>-401.85</v>
      </c>
      <c r="AL35" s="17">
        <v>-917.18</v>
      </c>
      <c r="AM35" s="17">
        <v>-788.43</v>
      </c>
      <c r="AN35" s="17">
        <v>-463.18</v>
      </c>
      <c r="AO35" s="20">
        <v>-11449.209999999994</v>
      </c>
      <c r="AP35" s="20">
        <v>-21003.849999999988</v>
      </c>
      <c r="AQ35" s="20">
        <v>0</v>
      </c>
      <c r="AR35" s="20">
        <v>0</v>
      </c>
      <c r="AS35" s="20">
        <v>0</v>
      </c>
      <c r="AT35" s="20">
        <v>-12039.619999999999</v>
      </c>
      <c r="AU35" s="20">
        <v>-4172.8899999999994</v>
      </c>
      <c r="AV35" s="20">
        <v>-13600.619999999999</v>
      </c>
      <c r="AW35" s="20">
        <v>-2063.0400000000004</v>
      </c>
      <c r="AX35" s="20">
        <v>-4742.7499999999991</v>
      </c>
      <c r="AY35" s="20">
        <v>-4107.75</v>
      </c>
      <c r="AZ35" s="20">
        <v>-2431.0300000000002</v>
      </c>
      <c r="BA35" s="17">
        <f t="shared" si="1"/>
        <v>-57615.719999999987</v>
      </c>
      <c r="BB35" s="17">
        <f t="shared" si="2"/>
        <v>-2880.7799999999997</v>
      </c>
      <c r="BC35" s="17">
        <f t="shared" si="3"/>
        <v>-15114.26</v>
      </c>
      <c r="BD35" s="17">
        <f t="shared" si="4"/>
        <v>-75610.759999999966</v>
      </c>
    </row>
    <row r="36" spans="1:56" x14ac:dyDescent="0.25">
      <c r="A36" t="str">
        <f t="shared" si="0"/>
        <v>VQW.CR1</v>
      </c>
      <c r="B36" s="1" t="s">
        <v>29</v>
      </c>
      <c r="C36" s="1" t="s">
        <v>61</v>
      </c>
      <c r="D36" s="1" t="s">
        <v>61</v>
      </c>
      <c r="E36" s="17">
        <v>20948.91</v>
      </c>
      <c r="F36" s="17">
        <v>16593.34</v>
      </c>
      <c r="G36" s="17">
        <v>8905.5199999999986</v>
      </c>
      <c r="H36" s="17">
        <v>14257.89</v>
      </c>
      <c r="I36" s="17">
        <v>4893.09</v>
      </c>
      <c r="J36" s="17">
        <v>19973.740000000002</v>
      </c>
      <c r="K36" s="17">
        <v>6019.4900000000007</v>
      </c>
      <c r="L36" s="17">
        <v>21742.34</v>
      </c>
      <c r="M36" s="17">
        <v>12488.670000000002</v>
      </c>
      <c r="N36" s="17">
        <v>10455.960000000001</v>
      </c>
      <c r="O36" s="17">
        <v>36317.330000000009</v>
      </c>
      <c r="P36" s="17">
        <v>16965.719999999998</v>
      </c>
      <c r="Q36" s="20">
        <v>1047.45</v>
      </c>
      <c r="R36" s="20">
        <v>829.67</v>
      </c>
      <c r="S36" s="20">
        <v>445.28</v>
      </c>
      <c r="T36" s="20">
        <v>712.89</v>
      </c>
      <c r="U36" s="20">
        <v>244.65</v>
      </c>
      <c r="V36" s="20">
        <v>998.69</v>
      </c>
      <c r="W36" s="20">
        <v>300.97000000000003</v>
      </c>
      <c r="X36" s="20">
        <v>1087.1199999999999</v>
      </c>
      <c r="Y36" s="20">
        <v>624.42999999999995</v>
      </c>
      <c r="Z36" s="20">
        <v>522.79999999999995</v>
      </c>
      <c r="AA36" s="20">
        <v>1815.87</v>
      </c>
      <c r="AB36" s="20">
        <v>848.29</v>
      </c>
      <c r="AC36" s="17">
        <v>5704.54</v>
      </c>
      <c r="AD36" s="17">
        <v>4479.7299999999996</v>
      </c>
      <c r="AE36" s="17">
        <v>2385.4499999999998</v>
      </c>
      <c r="AF36" s="17">
        <v>3785.85</v>
      </c>
      <c r="AG36" s="17">
        <v>1288.18</v>
      </c>
      <c r="AH36" s="17">
        <v>5211.76</v>
      </c>
      <c r="AI36" s="17">
        <v>1557.06</v>
      </c>
      <c r="AJ36" s="17">
        <v>5573.31</v>
      </c>
      <c r="AK36" s="17">
        <v>3172.11</v>
      </c>
      <c r="AL36" s="17">
        <v>2632.17</v>
      </c>
      <c r="AM36" s="17">
        <v>9057.65</v>
      </c>
      <c r="AN36" s="17">
        <v>4192.96</v>
      </c>
      <c r="AO36" s="20">
        <v>27700.9</v>
      </c>
      <c r="AP36" s="20">
        <v>21902.739999999998</v>
      </c>
      <c r="AQ36" s="20">
        <v>11736.25</v>
      </c>
      <c r="AR36" s="20">
        <v>18756.629999999997</v>
      </c>
      <c r="AS36" s="20">
        <v>6425.92</v>
      </c>
      <c r="AT36" s="20">
        <v>26184.190000000002</v>
      </c>
      <c r="AU36" s="20">
        <v>7877.52</v>
      </c>
      <c r="AV36" s="20">
        <v>28402.77</v>
      </c>
      <c r="AW36" s="20">
        <v>16285.210000000003</v>
      </c>
      <c r="AX36" s="20">
        <v>13610.93</v>
      </c>
      <c r="AY36" s="20">
        <v>47190.850000000013</v>
      </c>
      <c r="AZ36" s="20">
        <v>22006.969999999998</v>
      </c>
      <c r="BA36" s="17">
        <f t="shared" si="1"/>
        <v>189562.00000000003</v>
      </c>
      <c r="BB36" s="17">
        <f t="shared" si="2"/>
        <v>9478.11</v>
      </c>
      <c r="BC36" s="17">
        <f t="shared" si="3"/>
        <v>49040.770000000004</v>
      </c>
      <c r="BD36" s="17">
        <f t="shared" si="4"/>
        <v>248080.87999999998</v>
      </c>
    </row>
    <row r="37" spans="1:56" x14ac:dyDescent="0.25">
      <c r="A37" t="str">
        <f t="shared" si="0"/>
        <v>CHD.CRE1</v>
      </c>
      <c r="B37" s="1" t="s">
        <v>240</v>
      </c>
      <c r="C37" s="1" t="s">
        <v>227</v>
      </c>
      <c r="D37" s="1" t="s">
        <v>227</v>
      </c>
      <c r="E37" s="17">
        <v>0</v>
      </c>
      <c r="F37" s="17">
        <v>0</v>
      </c>
      <c r="G37" s="17">
        <v>0</v>
      </c>
      <c r="H37" s="17">
        <v>0</v>
      </c>
      <c r="I37" s="17">
        <v>0</v>
      </c>
      <c r="J37" s="17">
        <v>0</v>
      </c>
      <c r="K37" s="17">
        <v>0</v>
      </c>
      <c r="L37" s="17">
        <v>0</v>
      </c>
      <c r="M37" s="17">
        <v>0</v>
      </c>
      <c r="N37" s="17">
        <v>0</v>
      </c>
      <c r="O37" s="17">
        <v>0</v>
      </c>
      <c r="P37" s="17">
        <v>0</v>
      </c>
      <c r="Q37" s="20">
        <v>0</v>
      </c>
      <c r="R37" s="20">
        <v>0</v>
      </c>
      <c r="S37" s="20">
        <v>0</v>
      </c>
      <c r="T37" s="20">
        <v>0</v>
      </c>
      <c r="U37" s="20">
        <v>0</v>
      </c>
      <c r="V37" s="20">
        <v>0</v>
      </c>
      <c r="W37" s="20">
        <v>0</v>
      </c>
      <c r="X37" s="20">
        <v>0</v>
      </c>
      <c r="Y37" s="20">
        <v>0</v>
      </c>
      <c r="Z37" s="20">
        <v>0</v>
      </c>
      <c r="AA37" s="20">
        <v>0</v>
      </c>
      <c r="AB37" s="20">
        <v>0</v>
      </c>
      <c r="AC37" s="17">
        <v>0</v>
      </c>
      <c r="AD37" s="17">
        <v>0</v>
      </c>
      <c r="AE37" s="17">
        <v>0</v>
      </c>
      <c r="AF37" s="17">
        <v>0</v>
      </c>
      <c r="AG37" s="17">
        <v>0</v>
      </c>
      <c r="AH37" s="17">
        <v>0</v>
      </c>
      <c r="AI37" s="17">
        <v>0</v>
      </c>
      <c r="AJ37" s="17">
        <v>0</v>
      </c>
      <c r="AK37" s="17">
        <v>0</v>
      </c>
      <c r="AL37" s="17">
        <v>0</v>
      </c>
      <c r="AM37" s="17">
        <v>0</v>
      </c>
      <c r="AN37" s="17">
        <v>0</v>
      </c>
      <c r="AO37" s="20">
        <v>0</v>
      </c>
      <c r="AP37" s="20">
        <v>0</v>
      </c>
      <c r="AQ37" s="20">
        <v>0</v>
      </c>
      <c r="AR37" s="20">
        <v>0</v>
      </c>
      <c r="AS37" s="20">
        <v>0</v>
      </c>
      <c r="AT37" s="20">
        <v>0</v>
      </c>
      <c r="AU37" s="20">
        <v>0</v>
      </c>
      <c r="AV37" s="20">
        <v>0</v>
      </c>
      <c r="AW37" s="20">
        <v>0</v>
      </c>
      <c r="AX37" s="20">
        <v>0</v>
      </c>
      <c r="AY37" s="20">
        <v>0</v>
      </c>
      <c r="AZ37" s="20">
        <v>0</v>
      </c>
      <c r="BA37" s="17">
        <f t="shared" ref="BA37:BA68" si="5">SUM(E37:P37)</f>
        <v>0</v>
      </c>
      <c r="BB37" s="17">
        <f t="shared" ref="BB37:BB68" si="6">SUM(Q37:AB37)</f>
        <v>0</v>
      </c>
      <c r="BC37" s="17">
        <f t="shared" si="3"/>
        <v>0</v>
      </c>
      <c r="BD37" s="17">
        <f t="shared" si="4"/>
        <v>0</v>
      </c>
    </row>
    <row r="38" spans="1:56" x14ac:dyDescent="0.25">
      <c r="A38" t="str">
        <f t="shared" si="0"/>
        <v>CHD.CRE2</v>
      </c>
      <c r="B38" s="1" t="s">
        <v>240</v>
      </c>
      <c r="C38" s="1" t="s">
        <v>228</v>
      </c>
      <c r="D38" s="1" t="s">
        <v>228</v>
      </c>
      <c r="E38" s="17">
        <v>0</v>
      </c>
      <c r="F38" s="17">
        <v>0</v>
      </c>
      <c r="G38" s="17">
        <v>0</v>
      </c>
      <c r="H38" s="17">
        <v>0</v>
      </c>
      <c r="I38" s="17">
        <v>0</v>
      </c>
      <c r="J38" s="17">
        <v>0</v>
      </c>
      <c r="K38" s="17">
        <v>0</v>
      </c>
      <c r="L38" s="17">
        <v>0</v>
      </c>
      <c r="M38" s="17">
        <v>0</v>
      </c>
      <c r="N38" s="17">
        <v>0</v>
      </c>
      <c r="O38" s="17">
        <v>0</v>
      </c>
      <c r="P38" s="17">
        <v>0</v>
      </c>
      <c r="Q38" s="20">
        <v>0</v>
      </c>
      <c r="R38" s="20">
        <v>0</v>
      </c>
      <c r="S38" s="20">
        <v>0</v>
      </c>
      <c r="T38" s="20">
        <v>0</v>
      </c>
      <c r="U38" s="20">
        <v>0</v>
      </c>
      <c r="V38" s="20">
        <v>0</v>
      </c>
      <c r="W38" s="20">
        <v>0</v>
      </c>
      <c r="X38" s="20">
        <v>0</v>
      </c>
      <c r="Y38" s="20">
        <v>0</v>
      </c>
      <c r="Z38" s="20">
        <v>0</v>
      </c>
      <c r="AA38" s="20">
        <v>0</v>
      </c>
      <c r="AB38" s="20">
        <v>0</v>
      </c>
      <c r="AC38" s="17">
        <v>0</v>
      </c>
      <c r="AD38" s="17">
        <v>0</v>
      </c>
      <c r="AE38" s="17">
        <v>0</v>
      </c>
      <c r="AF38" s="17">
        <v>0</v>
      </c>
      <c r="AG38" s="17">
        <v>0</v>
      </c>
      <c r="AH38" s="17">
        <v>0</v>
      </c>
      <c r="AI38" s="17">
        <v>0</v>
      </c>
      <c r="AJ38" s="17">
        <v>0</v>
      </c>
      <c r="AK38" s="17">
        <v>0</v>
      </c>
      <c r="AL38" s="17">
        <v>0</v>
      </c>
      <c r="AM38" s="17">
        <v>0</v>
      </c>
      <c r="AN38" s="17">
        <v>0</v>
      </c>
      <c r="AO38" s="20">
        <v>0</v>
      </c>
      <c r="AP38" s="20">
        <v>0</v>
      </c>
      <c r="AQ38" s="20">
        <v>0</v>
      </c>
      <c r="AR38" s="20">
        <v>0</v>
      </c>
      <c r="AS38" s="20">
        <v>0</v>
      </c>
      <c r="AT38" s="20">
        <v>0</v>
      </c>
      <c r="AU38" s="20">
        <v>0</v>
      </c>
      <c r="AV38" s="20">
        <v>0</v>
      </c>
      <c r="AW38" s="20">
        <v>0</v>
      </c>
      <c r="AX38" s="20">
        <v>0</v>
      </c>
      <c r="AY38" s="20">
        <v>0</v>
      </c>
      <c r="AZ38" s="20">
        <v>0</v>
      </c>
      <c r="BA38" s="17">
        <f t="shared" si="5"/>
        <v>0</v>
      </c>
      <c r="BB38" s="17">
        <f t="shared" si="6"/>
        <v>0</v>
      </c>
      <c r="BC38" s="17">
        <f t="shared" si="3"/>
        <v>0</v>
      </c>
      <c r="BD38" s="17">
        <f t="shared" si="4"/>
        <v>0</v>
      </c>
    </row>
    <row r="39" spans="1:56" x14ac:dyDescent="0.25">
      <c r="A39" t="str">
        <f t="shared" si="0"/>
        <v>CHD.CRE3</v>
      </c>
      <c r="B39" s="1" t="s">
        <v>240</v>
      </c>
      <c r="C39" s="1" t="s">
        <v>62</v>
      </c>
      <c r="D39" s="1" t="s">
        <v>62</v>
      </c>
      <c r="E39" s="17">
        <v>14570.44</v>
      </c>
      <c r="F39" s="17">
        <v>13770.120000000003</v>
      </c>
      <c r="G39" s="17">
        <v>8064.83</v>
      </c>
      <c r="H39" s="17">
        <v>11842.6</v>
      </c>
      <c r="I39" s="17">
        <v>4389.6699999999992</v>
      </c>
      <c r="J39" s="17">
        <v>19770.04</v>
      </c>
      <c r="K39" s="17">
        <v>7324.51</v>
      </c>
      <c r="L39" s="17">
        <v>20784.860000000004</v>
      </c>
      <c r="M39" s="17">
        <v>12853.169999999998</v>
      </c>
      <c r="N39" s="17">
        <v>9087.58</v>
      </c>
      <c r="O39" s="17">
        <v>29984.68</v>
      </c>
      <c r="P39" s="17">
        <v>15083.050000000001</v>
      </c>
      <c r="Q39" s="20">
        <v>728.52</v>
      </c>
      <c r="R39" s="20">
        <v>688.51</v>
      </c>
      <c r="S39" s="20">
        <v>403.24</v>
      </c>
      <c r="T39" s="20">
        <v>592.13</v>
      </c>
      <c r="U39" s="20">
        <v>219.48</v>
      </c>
      <c r="V39" s="20">
        <v>988.5</v>
      </c>
      <c r="W39" s="20">
        <v>366.23</v>
      </c>
      <c r="X39" s="20">
        <v>1039.24</v>
      </c>
      <c r="Y39" s="20">
        <v>642.66</v>
      </c>
      <c r="Z39" s="20">
        <v>454.38</v>
      </c>
      <c r="AA39" s="20">
        <v>1499.23</v>
      </c>
      <c r="AB39" s="20">
        <v>754.15</v>
      </c>
      <c r="AC39" s="17">
        <v>3967.64</v>
      </c>
      <c r="AD39" s="17">
        <v>3717.54</v>
      </c>
      <c r="AE39" s="17">
        <v>2160.2600000000002</v>
      </c>
      <c r="AF39" s="17">
        <v>3144.52</v>
      </c>
      <c r="AG39" s="17">
        <v>1155.6500000000001</v>
      </c>
      <c r="AH39" s="17">
        <v>5158.6099999999997</v>
      </c>
      <c r="AI39" s="17">
        <v>1894.63</v>
      </c>
      <c r="AJ39" s="17">
        <v>5327.88</v>
      </c>
      <c r="AK39" s="17">
        <v>3264.69</v>
      </c>
      <c r="AL39" s="17">
        <v>2287.6999999999998</v>
      </c>
      <c r="AM39" s="17">
        <v>7478.27</v>
      </c>
      <c r="AN39" s="17">
        <v>3727.67</v>
      </c>
      <c r="AO39" s="20">
        <v>19266.600000000002</v>
      </c>
      <c r="AP39" s="20">
        <v>18176.170000000002</v>
      </c>
      <c r="AQ39" s="20">
        <v>10628.33</v>
      </c>
      <c r="AR39" s="20">
        <v>15579.25</v>
      </c>
      <c r="AS39" s="20">
        <v>5764.7999999999993</v>
      </c>
      <c r="AT39" s="20">
        <v>25917.15</v>
      </c>
      <c r="AU39" s="20">
        <v>9585.369999999999</v>
      </c>
      <c r="AV39" s="20">
        <v>27151.980000000007</v>
      </c>
      <c r="AW39" s="20">
        <v>16760.519999999997</v>
      </c>
      <c r="AX39" s="20">
        <v>11829.66</v>
      </c>
      <c r="AY39" s="20">
        <v>38962.18</v>
      </c>
      <c r="AZ39" s="20">
        <v>19564.870000000003</v>
      </c>
      <c r="BA39" s="17">
        <f t="shared" si="5"/>
        <v>167525.54999999999</v>
      </c>
      <c r="BB39" s="17">
        <f t="shared" si="6"/>
        <v>8376.27</v>
      </c>
      <c r="BC39" s="17">
        <f t="shared" si="3"/>
        <v>43285.06</v>
      </c>
      <c r="BD39" s="17">
        <f t="shared" si="4"/>
        <v>219186.88</v>
      </c>
    </row>
    <row r="40" spans="1:56" x14ac:dyDescent="0.25">
      <c r="A40" t="str">
        <f t="shared" si="0"/>
        <v>EGPI.CRS1</v>
      </c>
      <c r="B40" s="1" t="s">
        <v>65</v>
      </c>
      <c r="C40" s="1" t="s">
        <v>66</v>
      </c>
      <c r="D40" s="1" t="s">
        <v>66</v>
      </c>
      <c r="E40" s="17">
        <v>44714.229999999996</v>
      </c>
      <c r="F40" s="17">
        <v>114877.83000000002</v>
      </c>
      <c r="G40" s="17">
        <v>35655.56</v>
      </c>
      <c r="H40" s="17">
        <v>29291.500000000004</v>
      </c>
      <c r="I40" s="17">
        <v>14126.699999999997</v>
      </c>
      <c r="J40" s="17">
        <v>48104.979999999996</v>
      </c>
      <c r="K40" s="17">
        <v>22785.48</v>
      </c>
      <c r="L40" s="17">
        <v>69528.209999999992</v>
      </c>
      <c r="M40" s="17">
        <v>62632.010000000009</v>
      </c>
      <c r="N40" s="17">
        <v>40857.85</v>
      </c>
      <c r="O40" s="17">
        <v>62239.719999999994</v>
      </c>
      <c r="P40" s="17">
        <v>21186.520000000004</v>
      </c>
      <c r="Q40" s="20">
        <v>2235.71</v>
      </c>
      <c r="R40" s="20">
        <v>5743.89</v>
      </c>
      <c r="S40" s="20">
        <v>1782.78</v>
      </c>
      <c r="T40" s="20">
        <v>1464.58</v>
      </c>
      <c r="U40" s="20">
        <v>706.34</v>
      </c>
      <c r="V40" s="20">
        <v>2405.25</v>
      </c>
      <c r="W40" s="20">
        <v>1139.27</v>
      </c>
      <c r="X40" s="20">
        <v>3476.41</v>
      </c>
      <c r="Y40" s="20">
        <v>3131.6</v>
      </c>
      <c r="Z40" s="20">
        <v>2042.89</v>
      </c>
      <c r="AA40" s="20">
        <v>3111.99</v>
      </c>
      <c r="AB40" s="20">
        <v>1059.33</v>
      </c>
      <c r="AC40" s="17">
        <v>12176.01</v>
      </c>
      <c r="AD40" s="17">
        <v>31013.75</v>
      </c>
      <c r="AE40" s="17">
        <v>9550.77</v>
      </c>
      <c r="AF40" s="17">
        <v>7777.67</v>
      </c>
      <c r="AG40" s="17">
        <v>3719.08</v>
      </c>
      <c r="AH40" s="17">
        <v>12552.05</v>
      </c>
      <c r="AI40" s="17">
        <v>5893.92</v>
      </c>
      <c r="AJ40" s="17">
        <v>17822.48</v>
      </c>
      <c r="AK40" s="17">
        <v>15908.46</v>
      </c>
      <c r="AL40" s="17">
        <v>10285.5</v>
      </c>
      <c r="AM40" s="17">
        <v>15522.78</v>
      </c>
      <c r="AN40" s="17">
        <v>5236.1000000000004</v>
      </c>
      <c r="AO40" s="20">
        <v>59125.95</v>
      </c>
      <c r="AP40" s="20">
        <v>151635.47000000003</v>
      </c>
      <c r="AQ40" s="20">
        <v>46989.11</v>
      </c>
      <c r="AR40" s="20">
        <v>38533.75</v>
      </c>
      <c r="AS40" s="20">
        <v>18552.119999999995</v>
      </c>
      <c r="AT40" s="20">
        <v>63062.28</v>
      </c>
      <c r="AU40" s="20">
        <v>29818.67</v>
      </c>
      <c r="AV40" s="20">
        <v>90827.099999999991</v>
      </c>
      <c r="AW40" s="20">
        <v>81672.070000000007</v>
      </c>
      <c r="AX40" s="20">
        <v>53186.239999999998</v>
      </c>
      <c r="AY40" s="20">
        <v>80874.489999999991</v>
      </c>
      <c r="AZ40" s="20">
        <v>27481.950000000004</v>
      </c>
      <c r="BA40" s="17">
        <f t="shared" si="5"/>
        <v>566000.59</v>
      </c>
      <c r="BB40" s="17">
        <f t="shared" si="6"/>
        <v>28300.04</v>
      </c>
      <c r="BC40" s="17">
        <f t="shared" si="3"/>
        <v>147458.57</v>
      </c>
      <c r="BD40" s="17">
        <f t="shared" si="4"/>
        <v>741759.2</v>
      </c>
    </row>
    <row r="41" spans="1:56" x14ac:dyDescent="0.25">
      <c r="A41" t="str">
        <f t="shared" si="0"/>
        <v>EGPI.CRS2</v>
      </c>
      <c r="B41" s="1" t="s">
        <v>65</v>
      </c>
      <c r="C41" s="1" t="s">
        <v>67</v>
      </c>
      <c r="D41" s="1" t="s">
        <v>67</v>
      </c>
      <c r="E41" s="17">
        <v>48743.45</v>
      </c>
      <c r="F41" s="17">
        <v>116355.1</v>
      </c>
      <c r="G41" s="17">
        <v>36245.65</v>
      </c>
      <c r="H41" s="17">
        <v>26503.219999999994</v>
      </c>
      <c r="I41" s="17">
        <v>13970.529999999999</v>
      </c>
      <c r="J41" s="17">
        <v>47157.930000000008</v>
      </c>
      <c r="K41" s="17">
        <v>31304.66</v>
      </c>
      <c r="L41" s="17">
        <v>60485.39</v>
      </c>
      <c r="M41" s="17">
        <v>63742.959999999985</v>
      </c>
      <c r="N41" s="17">
        <v>42753.590000000004</v>
      </c>
      <c r="O41" s="17">
        <v>58577.75</v>
      </c>
      <c r="P41" s="17">
        <v>19934.280000000002</v>
      </c>
      <c r="Q41" s="20">
        <v>2437.17</v>
      </c>
      <c r="R41" s="20">
        <v>5817.76</v>
      </c>
      <c r="S41" s="20">
        <v>1812.28</v>
      </c>
      <c r="T41" s="20">
        <v>1325.16</v>
      </c>
      <c r="U41" s="20">
        <v>698.53</v>
      </c>
      <c r="V41" s="20">
        <v>2357.9</v>
      </c>
      <c r="W41" s="20">
        <v>1565.23</v>
      </c>
      <c r="X41" s="20">
        <v>3024.27</v>
      </c>
      <c r="Y41" s="20">
        <v>3187.15</v>
      </c>
      <c r="Z41" s="20">
        <v>2137.6799999999998</v>
      </c>
      <c r="AA41" s="20">
        <v>2928.89</v>
      </c>
      <c r="AB41" s="20">
        <v>996.71</v>
      </c>
      <c r="AC41" s="17">
        <v>13273.19</v>
      </c>
      <c r="AD41" s="17">
        <v>31412.57</v>
      </c>
      <c r="AE41" s="17">
        <v>9708.83</v>
      </c>
      <c r="AF41" s="17">
        <v>7037.3</v>
      </c>
      <c r="AG41" s="17">
        <v>3677.97</v>
      </c>
      <c r="AH41" s="17">
        <v>12304.94</v>
      </c>
      <c r="AI41" s="17">
        <v>8097.58</v>
      </c>
      <c r="AJ41" s="17">
        <v>15504.5</v>
      </c>
      <c r="AK41" s="17">
        <v>16190.65</v>
      </c>
      <c r="AL41" s="17">
        <v>10762.73</v>
      </c>
      <c r="AM41" s="17">
        <v>14609.47</v>
      </c>
      <c r="AN41" s="17">
        <v>4926.6099999999997</v>
      </c>
      <c r="AO41" s="20">
        <v>64453.81</v>
      </c>
      <c r="AP41" s="20">
        <v>153585.43</v>
      </c>
      <c r="AQ41" s="20">
        <v>47766.76</v>
      </c>
      <c r="AR41" s="20">
        <v>34865.679999999993</v>
      </c>
      <c r="AS41" s="20">
        <v>18347.03</v>
      </c>
      <c r="AT41" s="20">
        <v>61820.770000000011</v>
      </c>
      <c r="AU41" s="20">
        <v>40967.47</v>
      </c>
      <c r="AV41" s="20">
        <v>79014.16</v>
      </c>
      <c r="AW41" s="20">
        <v>83120.75999999998</v>
      </c>
      <c r="AX41" s="20">
        <v>55654</v>
      </c>
      <c r="AY41" s="20">
        <v>76116.11</v>
      </c>
      <c r="AZ41" s="20">
        <v>25857.600000000002</v>
      </c>
      <c r="BA41" s="17">
        <f t="shared" si="5"/>
        <v>565774.51</v>
      </c>
      <c r="BB41" s="17">
        <f t="shared" si="6"/>
        <v>28288.73</v>
      </c>
      <c r="BC41" s="17">
        <f t="shared" si="3"/>
        <v>147506.33999999997</v>
      </c>
      <c r="BD41" s="17">
        <f t="shared" si="4"/>
        <v>741569.58</v>
      </c>
    </row>
    <row r="42" spans="1:56" x14ac:dyDescent="0.25">
      <c r="A42" t="str">
        <f>B42&amp;"."&amp;IF(D42="CES1/CES2",C42,IF(C42="CRE1/CRE2",C42,D42))</f>
        <v>EGPI.CRS3</v>
      </c>
      <c r="B42" s="1" t="s">
        <v>65</v>
      </c>
      <c r="C42" s="1" t="s">
        <v>68</v>
      </c>
      <c r="D42" s="1" t="s">
        <v>68</v>
      </c>
      <c r="E42" s="17">
        <v>55011.450000000004</v>
      </c>
      <c r="F42" s="17">
        <v>111024.88</v>
      </c>
      <c r="G42" s="17">
        <v>35842.649999999994</v>
      </c>
      <c r="H42" s="17">
        <v>28801.300000000003</v>
      </c>
      <c r="I42" s="17">
        <v>11859.64</v>
      </c>
      <c r="J42" s="17">
        <v>49296.44</v>
      </c>
      <c r="K42" s="17">
        <v>31817.01</v>
      </c>
      <c r="L42" s="17">
        <v>57107.82</v>
      </c>
      <c r="M42" s="17">
        <v>65175.840000000004</v>
      </c>
      <c r="N42" s="17">
        <v>41773.57</v>
      </c>
      <c r="O42" s="17">
        <v>66014.840000000011</v>
      </c>
      <c r="P42" s="17">
        <v>23244.670000000002</v>
      </c>
      <c r="Q42" s="20">
        <v>2750.57</v>
      </c>
      <c r="R42" s="20">
        <v>5551.24</v>
      </c>
      <c r="S42" s="20">
        <v>1792.13</v>
      </c>
      <c r="T42" s="20">
        <v>1440.07</v>
      </c>
      <c r="U42" s="20">
        <v>592.98</v>
      </c>
      <c r="V42" s="20">
        <v>2464.8200000000002</v>
      </c>
      <c r="W42" s="20">
        <v>1590.85</v>
      </c>
      <c r="X42" s="20">
        <v>2855.39</v>
      </c>
      <c r="Y42" s="20">
        <v>3258.79</v>
      </c>
      <c r="Z42" s="20">
        <v>2088.6799999999998</v>
      </c>
      <c r="AA42" s="20">
        <v>3300.74</v>
      </c>
      <c r="AB42" s="20">
        <v>1162.23</v>
      </c>
      <c r="AC42" s="17">
        <v>14980.01</v>
      </c>
      <c r="AD42" s="17">
        <v>29973.56</v>
      </c>
      <c r="AE42" s="17">
        <v>9600.8799999999992</v>
      </c>
      <c r="AF42" s="17">
        <v>7647.5</v>
      </c>
      <c r="AG42" s="17">
        <v>3122.24</v>
      </c>
      <c r="AH42" s="17">
        <v>12862.94</v>
      </c>
      <c r="AI42" s="17">
        <v>8230.11</v>
      </c>
      <c r="AJ42" s="17">
        <v>14638.71</v>
      </c>
      <c r="AK42" s="17">
        <v>16554.599999999999</v>
      </c>
      <c r="AL42" s="17">
        <v>10516.02</v>
      </c>
      <c r="AM42" s="17">
        <v>16464.3</v>
      </c>
      <c r="AN42" s="17">
        <v>5744.75</v>
      </c>
      <c r="AO42" s="20">
        <v>72742.03</v>
      </c>
      <c r="AP42" s="20">
        <v>146549.68000000002</v>
      </c>
      <c r="AQ42" s="20">
        <v>47235.659999999989</v>
      </c>
      <c r="AR42" s="20">
        <v>37888.870000000003</v>
      </c>
      <c r="AS42" s="20">
        <v>15574.859999999999</v>
      </c>
      <c r="AT42" s="20">
        <v>64624.200000000004</v>
      </c>
      <c r="AU42" s="20">
        <v>41637.97</v>
      </c>
      <c r="AV42" s="20">
        <v>74601.919999999998</v>
      </c>
      <c r="AW42" s="20">
        <v>84989.23000000001</v>
      </c>
      <c r="AX42" s="20">
        <v>54378.270000000004</v>
      </c>
      <c r="AY42" s="20">
        <v>85779.880000000019</v>
      </c>
      <c r="AZ42" s="20">
        <v>30151.65</v>
      </c>
      <c r="BA42" s="17">
        <f t="shared" si="5"/>
        <v>576970.1100000001</v>
      </c>
      <c r="BB42" s="17">
        <f t="shared" si="6"/>
        <v>28848.49</v>
      </c>
      <c r="BC42" s="17">
        <f t="shared" si="3"/>
        <v>150335.62</v>
      </c>
      <c r="BD42" s="17">
        <f t="shared" si="4"/>
        <v>756154.22000000009</v>
      </c>
    </row>
    <row r="43" spans="1:56" x14ac:dyDescent="0.25">
      <c r="A43" t="str">
        <f t="shared" ref="A43:A106" si="7">B43&amp;"."&amp;IF(D43="CES1/CES2",C43,IF(C43="CRE1/CRE2",C43,D43))</f>
        <v>CHD.CRWD</v>
      </c>
      <c r="B43" s="1" t="s">
        <v>240</v>
      </c>
      <c r="C43" s="1" t="s">
        <v>70</v>
      </c>
      <c r="D43" s="1" t="s">
        <v>70</v>
      </c>
      <c r="E43" s="17">
        <v>10021.560000000001</v>
      </c>
      <c r="F43" s="17">
        <v>8480.26</v>
      </c>
      <c r="G43" s="17">
        <v>6111.8</v>
      </c>
      <c r="H43" s="17">
        <v>9738.0399999999972</v>
      </c>
      <c r="I43" s="17">
        <v>3388.79</v>
      </c>
      <c r="J43" s="17">
        <v>8284.0299999999988</v>
      </c>
      <c r="K43" s="17">
        <v>0</v>
      </c>
      <c r="L43" s="17">
        <v>0</v>
      </c>
      <c r="M43" s="17">
        <v>31.87</v>
      </c>
      <c r="N43" s="17">
        <v>602.17000000000007</v>
      </c>
      <c r="O43" s="17">
        <v>3132.04</v>
      </c>
      <c r="P43" s="17">
        <v>1730.5799999999997</v>
      </c>
      <c r="Q43" s="20">
        <v>501.08</v>
      </c>
      <c r="R43" s="20">
        <v>424.01</v>
      </c>
      <c r="S43" s="20">
        <v>305.58999999999997</v>
      </c>
      <c r="T43" s="20">
        <v>486.9</v>
      </c>
      <c r="U43" s="20">
        <v>169.44</v>
      </c>
      <c r="V43" s="20">
        <v>414.2</v>
      </c>
      <c r="W43" s="20">
        <v>0</v>
      </c>
      <c r="X43" s="20">
        <v>0</v>
      </c>
      <c r="Y43" s="20">
        <v>1.59</v>
      </c>
      <c r="Z43" s="20">
        <v>30.11</v>
      </c>
      <c r="AA43" s="20">
        <v>156.6</v>
      </c>
      <c r="AB43" s="20">
        <v>86.53</v>
      </c>
      <c r="AC43" s="17">
        <v>2728.94</v>
      </c>
      <c r="AD43" s="17">
        <v>2289.4299999999998</v>
      </c>
      <c r="AE43" s="17">
        <v>1637.12</v>
      </c>
      <c r="AF43" s="17">
        <v>2585.71</v>
      </c>
      <c r="AG43" s="17">
        <v>892.15</v>
      </c>
      <c r="AH43" s="17">
        <v>2161.56</v>
      </c>
      <c r="AI43" s="17">
        <v>0</v>
      </c>
      <c r="AJ43" s="17">
        <v>0</v>
      </c>
      <c r="AK43" s="17">
        <v>8.09</v>
      </c>
      <c r="AL43" s="17">
        <v>151.59</v>
      </c>
      <c r="AM43" s="17">
        <v>781.14</v>
      </c>
      <c r="AN43" s="17">
        <v>427.7</v>
      </c>
      <c r="AO43" s="20">
        <v>13251.580000000002</v>
      </c>
      <c r="AP43" s="20">
        <v>11193.7</v>
      </c>
      <c r="AQ43" s="20">
        <v>8054.51</v>
      </c>
      <c r="AR43" s="20">
        <v>12810.649999999998</v>
      </c>
      <c r="AS43" s="20">
        <v>4450.38</v>
      </c>
      <c r="AT43" s="20">
        <v>10859.789999999999</v>
      </c>
      <c r="AU43" s="20">
        <v>0</v>
      </c>
      <c r="AV43" s="20">
        <v>0</v>
      </c>
      <c r="AW43" s="20">
        <v>41.55</v>
      </c>
      <c r="AX43" s="20">
        <v>783.87000000000012</v>
      </c>
      <c r="AY43" s="20">
        <v>4069.7799999999997</v>
      </c>
      <c r="AZ43" s="20">
        <v>2244.8099999999995</v>
      </c>
      <c r="BA43" s="17">
        <f t="shared" si="5"/>
        <v>51521.14</v>
      </c>
      <c r="BB43" s="17">
        <f t="shared" si="6"/>
        <v>2576.0500000000002</v>
      </c>
      <c r="BC43" s="17">
        <f t="shared" si="3"/>
        <v>13663.43</v>
      </c>
      <c r="BD43" s="17">
        <f t="shared" si="4"/>
        <v>67760.62000000001</v>
      </c>
    </row>
    <row r="44" spans="1:56" x14ac:dyDescent="0.25">
      <c r="A44" t="str">
        <f t="shared" si="7"/>
        <v>CONS.BCHIMP</v>
      </c>
      <c r="B44" s="1" t="s">
        <v>680</v>
      </c>
      <c r="C44" s="1" t="s">
        <v>681</v>
      </c>
      <c r="D44" s="1" t="s">
        <v>21</v>
      </c>
      <c r="E44" s="17">
        <v>97.13</v>
      </c>
      <c r="F44" s="17">
        <v>0</v>
      </c>
      <c r="G44" s="17">
        <v>0</v>
      </c>
      <c r="H44" s="17">
        <v>0</v>
      </c>
      <c r="I44" s="17">
        <v>0.29999999999999982</v>
      </c>
      <c r="J44" s="17">
        <v>0</v>
      </c>
      <c r="K44" s="17">
        <v>-20.350000000000001</v>
      </c>
      <c r="L44" s="17">
        <v>0</v>
      </c>
      <c r="M44" s="17">
        <v>-46.600000000000016</v>
      </c>
      <c r="N44" s="17">
        <v>-248.38000000000002</v>
      </c>
      <c r="O44" s="17">
        <v>-11.640000000000004</v>
      </c>
      <c r="P44" s="17">
        <v>-7.3299999999999974</v>
      </c>
      <c r="Q44" s="20">
        <v>4.8600000000000003</v>
      </c>
      <c r="R44" s="20">
        <v>0</v>
      </c>
      <c r="S44" s="20">
        <v>0</v>
      </c>
      <c r="T44" s="20">
        <v>0</v>
      </c>
      <c r="U44" s="20">
        <v>0.02</v>
      </c>
      <c r="V44" s="20">
        <v>0</v>
      </c>
      <c r="W44" s="20">
        <v>-1.02</v>
      </c>
      <c r="X44" s="20">
        <v>0</v>
      </c>
      <c r="Y44" s="20">
        <v>-2.33</v>
      </c>
      <c r="Z44" s="20">
        <v>-12.42</v>
      </c>
      <c r="AA44" s="20">
        <v>-0.57999999999999996</v>
      </c>
      <c r="AB44" s="20">
        <v>-0.37</v>
      </c>
      <c r="AC44" s="17">
        <v>26.45</v>
      </c>
      <c r="AD44" s="17">
        <v>0</v>
      </c>
      <c r="AE44" s="17">
        <v>0</v>
      </c>
      <c r="AF44" s="17">
        <v>0</v>
      </c>
      <c r="AG44" s="17">
        <v>0.08</v>
      </c>
      <c r="AH44" s="17">
        <v>0</v>
      </c>
      <c r="AI44" s="17">
        <v>-5.26</v>
      </c>
      <c r="AJ44" s="17">
        <v>0</v>
      </c>
      <c r="AK44" s="17">
        <v>-11.84</v>
      </c>
      <c r="AL44" s="17">
        <v>-62.53</v>
      </c>
      <c r="AM44" s="17">
        <v>-2.9</v>
      </c>
      <c r="AN44" s="17">
        <v>-1.81</v>
      </c>
      <c r="AO44" s="20">
        <v>128.44</v>
      </c>
      <c r="AP44" s="20">
        <v>0</v>
      </c>
      <c r="AQ44" s="20">
        <v>0</v>
      </c>
      <c r="AR44" s="20">
        <v>0</v>
      </c>
      <c r="AS44" s="20">
        <v>0.39999999999999986</v>
      </c>
      <c r="AT44" s="20">
        <v>0</v>
      </c>
      <c r="AU44" s="20">
        <v>-26.630000000000003</v>
      </c>
      <c r="AV44" s="20">
        <v>0</v>
      </c>
      <c r="AW44" s="20">
        <v>-60.77000000000001</v>
      </c>
      <c r="AX44" s="20">
        <v>-323.33000000000004</v>
      </c>
      <c r="AY44" s="20">
        <v>-15.120000000000005</v>
      </c>
      <c r="AZ44" s="20">
        <v>-9.509999999999998</v>
      </c>
      <c r="BA44" s="17">
        <f t="shared" si="5"/>
        <v>-236.87000000000006</v>
      </c>
      <c r="BB44" s="17">
        <f t="shared" si="6"/>
        <v>-11.84</v>
      </c>
      <c r="BC44" s="17">
        <f t="shared" si="3"/>
        <v>-57.810000000000009</v>
      </c>
      <c r="BD44" s="17">
        <f t="shared" si="4"/>
        <v>-306.52000000000004</v>
      </c>
    </row>
    <row r="45" spans="1:56" x14ac:dyDescent="0.25">
      <c r="A45" t="str">
        <f t="shared" si="7"/>
        <v>DAIS.DAI1</v>
      </c>
      <c r="B45" s="1" t="s">
        <v>75</v>
      </c>
      <c r="C45" s="1" t="s">
        <v>76</v>
      </c>
      <c r="D45" s="1" t="s">
        <v>76</v>
      </c>
      <c r="E45" s="17">
        <v>-9105.83</v>
      </c>
      <c r="F45" s="17">
        <v>-18190.400000000001</v>
      </c>
      <c r="G45" s="17">
        <v>-5009.74</v>
      </c>
      <c r="H45" s="17">
        <v>-5580.65</v>
      </c>
      <c r="I45" s="17">
        <v>-4125.47</v>
      </c>
      <c r="J45" s="17">
        <v>-13731.91</v>
      </c>
      <c r="K45" s="17">
        <v>-9813.1099999999988</v>
      </c>
      <c r="L45" s="17">
        <v>-18932.73</v>
      </c>
      <c r="M45" s="17">
        <v>-4032.4599999999996</v>
      </c>
      <c r="N45" s="17">
        <v>-10671.1</v>
      </c>
      <c r="O45" s="17">
        <v>-16772.169999999995</v>
      </c>
      <c r="P45" s="17">
        <v>-15579.429999999998</v>
      </c>
      <c r="Q45" s="20">
        <v>-455.29</v>
      </c>
      <c r="R45" s="20">
        <v>-909.52</v>
      </c>
      <c r="S45" s="20">
        <v>-250.49</v>
      </c>
      <c r="T45" s="20">
        <v>-279.02999999999997</v>
      </c>
      <c r="U45" s="20">
        <v>-206.27</v>
      </c>
      <c r="V45" s="20">
        <v>-686.6</v>
      </c>
      <c r="W45" s="20">
        <v>-490.66</v>
      </c>
      <c r="X45" s="20">
        <v>-946.64</v>
      </c>
      <c r="Y45" s="20">
        <v>-201.62</v>
      </c>
      <c r="Z45" s="20">
        <v>-533.55999999999995</v>
      </c>
      <c r="AA45" s="20">
        <v>-838.61</v>
      </c>
      <c r="AB45" s="20">
        <v>-778.97</v>
      </c>
      <c r="AC45" s="17">
        <v>-2479.58</v>
      </c>
      <c r="AD45" s="17">
        <v>-4910.8900000000003</v>
      </c>
      <c r="AE45" s="17">
        <v>-1341.92</v>
      </c>
      <c r="AF45" s="17">
        <v>-1481.81</v>
      </c>
      <c r="AG45" s="17">
        <v>-1086.0999999999999</v>
      </c>
      <c r="AH45" s="17">
        <v>-3583.07</v>
      </c>
      <c r="AI45" s="17">
        <v>-2538.36</v>
      </c>
      <c r="AJ45" s="17">
        <v>-4853.1099999999997</v>
      </c>
      <c r="AK45" s="17">
        <v>-1024.24</v>
      </c>
      <c r="AL45" s="17">
        <v>-2686.33</v>
      </c>
      <c r="AM45" s="17">
        <v>-4183.03</v>
      </c>
      <c r="AN45" s="17">
        <v>-3850.34</v>
      </c>
      <c r="AO45" s="20">
        <v>-12040.7</v>
      </c>
      <c r="AP45" s="20">
        <v>-24010.81</v>
      </c>
      <c r="AQ45" s="20">
        <v>-6602.15</v>
      </c>
      <c r="AR45" s="20">
        <v>-7341.49</v>
      </c>
      <c r="AS45" s="20">
        <v>-5417.84</v>
      </c>
      <c r="AT45" s="20">
        <v>-18001.580000000002</v>
      </c>
      <c r="AU45" s="20">
        <v>-12842.13</v>
      </c>
      <c r="AV45" s="20">
        <v>-24732.48</v>
      </c>
      <c r="AW45" s="20">
        <v>-5258.32</v>
      </c>
      <c r="AX45" s="20">
        <v>-13890.99</v>
      </c>
      <c r="AY45" s="20">
        <v>-21793.809999999994</v>
      </c>
      <c r="AZ45" s="20">
        <v>-20208.739999999998</v>
      </c>
      <c r="BA45" s="17">
        <f t="shared" si="5"/>
        <v>-131545</v>
      </c>
      <c r="BB45" s="17">
        <f t="shared" si="6"/>
        <v>-6577.26</v>
      </c>
      <c r="BC45" s="17">
        <f t="shared" si="3"/>
        <v>-34018.78</v>
      </c>
      <c r="BD45" s="17">
        <f t="shared" si="4"/>
        <v>-172141.03999999998</v>
      </c>
    </row>
    <row r="46" spans="1:56" x14ac:dyDescent="0.25">
      <c r="A46" t="str">
        <f t="shared" si="7"/>
        <v>DOW.DOWGEN15M</v>
      </c>
      <c r="B46" s="1" t="s">
        <v>77</v>
      </c>
      <c r="C46" s="1" t="s">
        <v>78</v>
      </c>
      <c r="D46" s="1" t="s">
        <v>78</v>
      </c>
      <c r="E46" s="17">
        <v>8248.33</v>
      </c>
      <c r="F46" s="17">
        <v>13105.46999999999</v>
      </c>
      <c r="G46" s="17">
        <v>4430.3800000000138</v>
      </c>
      <c r="H46" s="17">
        <v>-9701.3199999999924</v>
      </c>
      <c r="I46" s="17">
        <v>-3960.579999999999</v>
      </c>
      <c r="J46" s="17">
        <v>-12698.460000000017</v>
      </c>
      <c r="K46" s="17">
        <v>-252.46000000000822</v>
      </c>
      <c r="L46" s="17">
        <v>-650.6300000000092</v>
      </c>
      <c r="M46" s="17">
        <v>-438.98999999998932</v>
      </c>
      <c r="N46" s="17">
        <v>7073.9599999999909</v>
      </c>
      <c r="O46" s="17">
        <v>25198.719999999968</v>
      </c>
      <c r="P46" s="17">
        <v>10542.310000000003</v>
      </c>
      <c r="Q46" s="20">
        <v>412.42</v>
      </c>
      <c r="R46" s="20">
        <v>655.27</v>
      </c>
      <c r="S46" s="20">
        <v>221.52</v>
      </c>
      <c r="T46" s="20">
        <v>-485.07</v>
      </c>
      <c r="U46" s="20">
        <v>-198.03</v>
      </c>
      <c r="V46" s="20">
        <v>-634.91999999999996</v>
      </c>
      <c r="W46" s="20">
        <v>-12.62</v>
      </c>
      <c r="X46" s="20">
        <v>-32.53</v>
      </c>
      <c r="Y46" s="20">
        <v>-21.95</v>
      </c>
      <c r="Z46" s="20">
        <v>353.7</v>
      </c>
      <c r="AA46" s="20">
        <v>1259.94</v>
      </c>
      <c r="AB46" s="20">
        <v>527.12</v>
      </c>
      <c r="AC46" s="17">
        <v>2246.08</v>
      </c>
      <c r="AD46" s="17">
        <v>3538.1</v>
      </c>
      <c r="AE46" s="17">
        <v>1186.73</v>
      </c>
      <c r="AF46" s="17">
        <v>-2575.96</v>
      </c>
      <c r="AG46" s="17">
        <v>-1042.69</v>
      </c>
      <c r="AH46" s="17">
        <v>-3313.41</v>
      </c>
      <c r="AI46" s="17">
        <v>-65.3</v>
      </c>
      <c r="AJ46" s="17">
        <v>-166.78</v>
      </c>
      <c r="AK46" s="17">
        <v>-111.5</v>
      </c>
      <c r="AL46" s="17">
        <v>1780.79</v>
      </c>
      <c r="AM46" s="17">
        <v>6284.64</v>
      </c>
      <c r="AN46" s="17">
        <v>2605.46</v>
      </c>
      <c r="AO46" s="20">
        <v>10906.83</v>
      </c>
      <c r="AP46" s="20">
        <v>17298.839999999989</v>
      </c>
      <c r="AQ46" s="20">
        <v>5838.6300000000138</v>
      </c>
      <c r="AR46" s="20">
        <v>-12762.349999999991</v>
      </c>
      <c r="AS46" s="20">
        <v>-5201.2999999999993</v>
      </c>
      <c r="AT46" s="20">
        <v>-16646.790000000015</v>
      </c>
      <c r="AU46" s="20">
        <v>-330.38000000000824</v>
      </c>
      <c r="AV46" s="20">
        <v>-849.94000000000915</v>
      </c>
      <c r="AW46" s="20">
        <v>-572.43999999998937</v>
      </c>
      <c r="AX46" s="20">
        <v>9208.4499999999898</v>
      </c>
      <c r="AY46" s="20">
        <v>32743.299999999967</v>
      </c>
      <c r="AZ46" s="20">
        <v>13674.890000000003</v>
      </c>
      <c r="BA46" s="17">
        <f t="shared" si="5"/>
        <v>40896.729999999952</v>
      </c>
      <c r="BB46" s="17">
        <f t="shared" si="6"/>
        <v>2044.8500000000004</v>
      </c>
      <c r="BC46" s="17">
        <f t="shared" si="3"/>
        <v>10366.16</v>
      </c>
      <c r="BD46" s="17">
        <f t="shared" si="4"/>
        <v>53307.739999999947</v>
      </c>
    </row>
    <row r="47" spans="1:56" x14ac:dyDescent="0.25">
      <c r="A47" t="str">
        <f t="shared" si="7"/>
        <v>BOWA.DRW1</v>
      </c>
      <c r="B47" s="1" t="s">
        <v>79</v>
      </c>
      <c r="C47" s="1" t="s">
        <v>80</v>
      </c>
      <c r="D47" s="1" t="s">
        <v>80</v>
      </c>
      <c r="E47" s="17">
        <v>5526.4800000000005</v>
      </c>
      <c r="F47" s="17">
        <v>10185.299999999997</v>
      </c>
      <c r="G47" s="17">
        <v>2038.36</v>
      </c>
      <c r="H47" s="17">
        <v>2196.4399999999996</v>
      </c>
      <c r="I47" s="17">
        <v>397.89000000000004</v>
      </c>
      <c r="J47" s="17">
        <v>4225.13</v>
      </c>
      <c r="K47" s="17">
        <v>1819.78</v>
      </c>
      <c r="L47" s="17">
        <v>3699.1099999999997</v>
      </c>
      <c r="M47" s="17">
        <v>2825.0100000000007</v>
      </c>
      <c r="N47" s="17">
        <v>2191.9900000000002</v>
      </c>
      <c r="O47" s="17">
        <v>2152.2800000000007</v>
      </c>
      <c r="P47" s="17">
        <v>915.02</v>
      </c>
      <c r="Q47" s="20">
        <v>276.32</v>
      </c>
      <c r="R47" s="20">
        <v>509.27</v>
      </c>
      <c r="S47" s="20">
        <v>101.92</v>
      </c>
      <c r="T47" s="20">
        <v>109.82</v>
      </c>
      <c r="U47" s="20">
        <v>19.89</v>
      </c>
      <c r="V47" s="20">
        <v>211.26</v>
      </c>
      <c r="W47" s="20">
        <v>90.99</v>
      </c>
      <c r="X47" s="20">
        <v>184.96</v>
      </c>
      <c r="Y47" s="20">
        <v>141.25</v>
      </c>
      <c r="Z47" s="20">
        <v>109.6</v>
      </c>
      <c r="AA47" s="20">
        <v>107.61</v>
      </c>
      <c r="AB47" s="20">
        <v>45.75</v>
      </c>
      <c r="AC47" s="17">
        <v>1504.9</v>
      </c>
      <c r="AD47" s="17">
        <v>2749.74</v>
      </c>
      <c r="AE47" s="17">
        <v>546</v>
      </c>
      <c r="AF47" s="17">
        <v>583.21</v>
      </c>
      <c r="AG47" s="17">
        <v>104.75</v>
      </c>
      <c r="AH47" s="17">
        <v>1102.47</v>
      </c>
      <c r="AI47" s="17">
        <v>470.72</v>
      </c>
      <c r="AJ47" s="17">
        <v>948.21</v>
      </c>
      <c r="AK47" s="17">
        <v>717.55</v>
      </c>
      <c r="AL47" s="17">
        <v>551.80999999999995</v>
      </c>
      <c r="AM47" s="17">
        <v>536.79</v>
      </c>
      <c r="AN47" s="17">
        <v>226.14</v>
      </c>
      <c r="AO47" s="20">
        <v>7307.7000000000007</v>
      </c>
      <c r="AP47" s="20">
        <v>13444.309999999998</v>
      </c>
      <c r="AQ47" s="20">
        <v>2686.2799999999997</v>
      </c>
      <c r="AR47" s="20">
        <v>2889.47</v>
      </c>
      <c r="AS47" s="20">
        <v>522.53</v>
      </c>
      <c r="AT47" s="20">
        <v>5538.8600000000006</v>
      </c>
      <c r="AU47" s="20">
        <v>2381.4899999999998</v>
      </c>
      <c r="AV47" s="20">
        <v>4832.28</v>
      </c>
      <c r="AW47" s="20">
        <v>3683.8100000000004</v>
      </c>
      <c r="AX47" s="20">
        <v>2853.4</v>
      </c>
      <c r="AY47" s="20">
        <v>2796.6800000000007</v>
      </c>
      <c r="AZ47" s="20">
        <v>1186.9099999999999</v>
      </c>
      <c r="BA47" s="17">
        <f t="shared" si="5"/>
        <v>38172.789999999994</v>
      </c>
      <c r="BB47" s="17">
        <f t="shared" si="6"/>
        <v>1908.6399999999999</v>
      </c>
      <c r="BC47" s="17">
        <f t="shared" si="3"/>
        <v>10042.289999999997</v>
      </c>
      <c r="BD47" s="17">
        <f t="shared" si="4"/>
        <v>50123.72</v>
      </c>
    </row>
    <row r="48" spans="1:56" x14ac:dyDescent="0.25">
      <c r="A48" t="str">
        <f t="shared" si="7"/>
        <v>PCES.EC01</v>
      </c>
      <c r="B48" s="1" t="s">
        <v>241</v>
      </c>
      <c r="C48" s="1" t="s">
        <v>84</v>
      </c>
      <c r="D48" s="1" t="s">
        <v>84</v>
      </c>
      <c r="E48" s="17">
        <v>-91563.1</v>
      </c>
      <c r="F48" s="17">
        <v>-157604.71999999997</v>
      </c>
      <c r="G48" s="17">
        <v>-57230.150000000009</v>
      </c>
      <c r="H48" s="17">
        <v>-50201.51</v>
      </c>
      <c r="I48" s="17">
        <v>-17349.29</v>
      </c>
      <c r="J48" s="17">
        <v>-72611.099999999991</v>
      </c>
      <c r="K48" s="17">
        <v>-109856.41999999998</v>
      </c>
      <c r="L48" s="17">
        <v>-318497.24</v>
      </c>
      <c r="M48" s="17">
        <v>-219614.65</v>
      </c>
      <c r="N48" s="17">
        <v>-139419.44</v>
      </c>
      <c r="O48" s="17">
        <v>-197772.46999999997</v>
      </c>
      <c r="P48" s="17">
        <v>-88294.09</v>
      </c>
      <c r="Q48" s="20">
        <v>-4578.16</v>
      </c>
      <c r="R48" s="20">
        <v>-7880.24</v>
      </c>
      <c r="S48" s="20">
        <v>-2861.51</v>
      </c>
      <c r="T48" s="20">
        <v>-2510.08</v>
      </c>
      <c r="U48" s="20">
        <v>-867.46</v>
      </c>
      <c r="V48" s="20">
        <v>-3630.56</v>
      </c>
      <c r="W48" s="20">
        <v>-5492.82</v>
      </c>
      <c r="X48" s="20">
        <v>-15924.86</v>
      </c>
      <c r="Y48" s="20">
        <v>-10980.73</v>
      </c>
      <c r="Z48" s="20">
        <v>-6970.97</v>
      </c>
      <c r="AA48" s="20">
        <v>-9888.6200000000008</v>
      </c>
      <c r="AB48" s="20">
        <v>-4414.7</v>
      </c>
      <c r="AC48" s="17">
        <v>-24933.29</v>
      </c>
      <c r="AD48" s="17">
        <v>-42548.79</v>
      </c>
      <c r="AE48" s="17">
        <v>-15329.78</v>
      </c>
      <c r="AF48" s="17">
        <v>-13329.82</v>
      </c>
      <c r="AG48" s="17">
        <v>-4567.4799999999996</v>
      </c>
      <c r="AH48" s="17">
        <v>-18946.45</v>
      </c>
      <c r="AI48" s="17">
        <v>-28416.58</v>
      </c>
      <c r="AJ48" s="17">
        <v>-81641.850000000006</v>
      </c>
      <c r="AK48" s="17">
        <v>-55781.89</v>
      </c>
      <c r="AL48" s="17">
        <v>-35097.269999999997</v>
      </c>
      <c r="AM48" s="17">
        <v>-49325.06</v>
      </c>
      <c r="AN48" s="17">
        <v>-21821.25</v>
      </c>
      <c r="AO48" s="20">
        <v>-121074.55000000002</v>
      </c>
      <c r="AP48" s="20">
        <v>-208033.74999999997</v>
      </c>
      <c r="AQ48" s="20">
        <v>-75421.440000000017</v>
      </c>
      <c r="AR48" s="20">
        <v>-66041.41</v>
      </c>
      <c r="AS48" s="20">
        <v>-22784.23</v>
      </c>
      <c r="AT48" s="20">
        <v>-95188.109999999986</v>
      </c>
      <c r="AU48" s="20">
        <v>-143765.82</v>
      </c>
      <c r="AV48" s="20">
        <v>-416063.94999999995</v>
      </c>
      <c r="AW48" s="20">
        <v>-286377.27</v>
      </c>
      <c r="AX48" s="20">
        <v>-181487.68</v>
      </c>
      <c r="AY48" s="20">
        <v>-256986.14999999997</v>
      </c>
      <c r="AZ48" s="20">
        <v>-114530.04</v>
      </c>
      <c r="BA48" s="17">
        <f t="shared" si="5"/>
        <v>-1520014.18</v>
      </c>
      <c r="BB48" s="17">
        <f t="shared" si="6"/>
        <v>-76000.709999999992</v>
      </c>
      <c r="BC48" s="17">
        <f t="shared" si="3"/>
        <v>-391739.51</v>
      </c>
      <c r="BD48" s="17">
        <f t="shared" si="4"/>
        <v>-1987754.4</v>
      </c>
    </row>
    <row r="49" spans="1:56" x14ac:dyDescent="0.25">
      <c r="A49" t="str">
        <f t="shared" si="7"/>
        <v>ENC2.EC04</v>
      </c>
      <c r="B49" s="1" t="s">
        <v>55</v>
      </c>
      <c r="C49" s="1" t="s">
        <v>85</v>
      </c>
      <c r="D49" s="1" t="s">
        <v>85</v>
      </c>
      <c r="E49" s="17">
        <v>-47358.400000000001</v>
      </c>
      <c r="F49" s="17">
        <v>-67273.76999999999</v>
      </c>
      <c r="G49" s="17">
        <v>-26590.229999999989</v>
      </c>
      <c r="H49" s="17">
        <v>-34335.86</v>
      </c>
      <c r="I49" s="17">
        <v>-15825.300000000001</v>
      </c>
      <c r="J49" s="17">
        <v>-13984.249999999998</v>
      </c>
      <c r="K49" s="17">
        <v>-32138.169999999995</v>
      </c>
      <c r="L49" s="17">
        <v>-28239.750000000004</v>
      </c>
      <c r="M49" s="17">
        <v>-17736.32</v>
      </c>
      <c r="N49" s="17">
        <v>-39875.810000000012</v>
      </c>
      <c r="O49" s="17">
        <v>-38267.67</v>
      </c>
      <c r="P49" s="17">
        <v>-31067.980000000003</v>
      </c>
      <c r="Q49" s="20">
        <v>-2367.92</v>
      </c>
      <c r="R49" s="20">
        <v>-3363.69</v>
      </c>
      <c r="S49" s="20">
        <v>-1329.51</v>
      </c>
      <c r="T49" s="20">
        <v>-1716.79</v>
      </c>
      <c r="U49" s="20">
        <v>-791.27</v>
      </c>
      <c r="V49" s="20">
        <v>-699.21</v>
      </c>
      <c r="W49" s="20">
        <v>-1606.91</v>
      </c>
      <c r="X49" s="20">
        <v>-1411.99</v>
      </c>
      <c r="Y49" s="20">
        <v>-886.82</v>
      </c>
      <c r="Z49" s="20">
        <v>-1993.79</v>
      </c>
      <c r="AA49" s="20">
        <v>-1913.38</v>
      </c>
      <c r="AB49" s="20">
        <v>-1553.4</v>
      </c>
      <c r="AC49" s="17">
        <v>-12896.03</v>
      </c>
      <c r="AD49" s="17">
        <v>-18162</v>
      </c>
      <c r="AE49" s="17">
        <v>-7122.51</v>
      </c>
      <c r="AF49" s="17">
        <v>-9117.08</v>
      </c>
      <c r="AG49" s="17">
        <v>-4166.26</v>
      </c>
      <c r="AH49" s="17">
        <v>-3648.92</v>
      </c>
      <c r="AI49" s="17">
        <v>-8313.19</v>
      </c>
      <c r="AJ49" s="17">
        <v>-7238.82</v>
      </c>
      <c r="AK49" s="17">
        <v>-4505.01</v>
      </c>
      <c r="AL49" s="17">
        <v>-10038.280000000001</v>
      </c>
      <c r="AM49" s="17">
        <v>-9544.07</v>
      </c>
      <c r="AN49" s="17">
        <v>-7678.23</v>
      </c>
      <c r="AO49" s="20">
        <v>-62622.35</v>
      </c>
      <c r="AP49" s="20">
        <v>-88799.459999999992</v>
      </c>
      <c r="AQ49" s="20">
        <v>-35042.249999999985</v>
      </c>
      <c r="AR49" s="20">
        <v>-45169.73</v>
      </c>
      <c r="AS49" s="20">
        <v>-20782.830000000002</v>
      </c>
      <c r="AT49" s="20">
        <v>-18332.379999999997</v>
      </c>
      <c r="AU49" s="20">
        <v>-42058.27</v>
      </c>
      <c r="AV49" s="20">
        <v>-36890.560000000005</v>
      </c>
      <c r="AW49" s="20">
        <v>-23128.15</v>
      </c>
      <c r="AX49" s="20">
        <v>-51907.880000000012</v>
      </c>
      <c r="AY49" s="20">
        <v>-49725.119999999995</v>
      </c>
      <c r="AZ49" s="20">
        <v>-40299.61</v>
      </c>
      <c r="BA49" s="17">
        <f t="shared" si="5"/>
        <v>-392693.50999999989</v>
      </c>
      <c r="BB49" s="17">
        <f t="shared" si="6"/>
        <v>-19634.68</v>
      </c>
      <c r="BC49" s="17">
        <f t="shared" si="3"/>
        <v>-102430.39999999998</v>
      </c>
      <c r="BD49" s="17">
        <f t="shared" si="4"/>
        <v>-514758.59</v>
      </c>
    </row>
    <row r="50" spans="1:56" x14ac:dyDescent="0.25">
      <c r="A50" t="str">
        <f t="shared" si="7"/>
        <v>ENCR.BCHIMP</v>
      </c>
      <c r="B50" s="1" t="s">
        <v>86</v>
      </c>
      <c r="C50" s="1" t="s">
        <v>87</v>
      </c>
      <c r="D50" s="1" t="s">
        <v>21</v>
      </c>
      <c r="E50" s="17">
        <v>4140.3099999999995</v>
      </c>
      <c r="F50" s="17">
        <v>1920.7199999999998</v>
      </c>
      <c r="G50" s="17">
        <v>285.79000000000002</v>
      </c>
      <c r="H50" s="17">
        <v>1.6499999999999986</v>
      </c>
      <c r="I50" s="17">
        <v>0</v>
      </c>
      <c r="J50" s="17">
        <v>0.74000000000000021</v>
      </c>
      <c r="K50" s="17">
        <v>-87.899999999999991</v>
      </c>
      <c r="L50" s="17">
        <v>-39.83</v>
      </c>
      <c r="M50" s="17">
        <v>0</v>
      </c>
      <c r="N50" s="17">
        <v>-76.16</v>
      </c>
      <c r="O50" s="17">
        <v>-216.26</v>
      </c>
      <c r="P50" s="17">
        <v>-56.179999999999971</v>
      </c>
      <c r="Q50" s="20">
        <v>207.02</v>
      </c>
      <c r="R50" s="20">
        <v>96.04</v>
      </c>
      <c r="S50" s="20">
        <v>14.29</v>
      </c>
      <c r="T50" s="20">
        <v>0.08</v>
      </c>
      <c r="U50" s="20">
        <v>0</v>
      </c>
      <c r="V50" s="20">
        <v>0.04</v>
      </c>
      <c r="W50" s="20">
        <v>-4.4000000000000004</v>
      </c>
      <c r="X50" s="20">
        <v>-1.99</v>
      </c>
      <c r="Y50" s="20">
        <v>0</v>
      </c>
      <c r="Z50" s="20">
        <v>-3.81</v>
      </c>
      <c r="AA50" s="20">
        <v>-10.81</v>
      </c>
      <c r="AB50" s="20">
        <v>-2.81</v>
      </c>
      <c r="AC50" s="17">
        <v>1127.44</v>
      </c>
      <c r="AD50" s="17">
        <v>518.54</v>
      </c>
      <c r="AE50" s="17">
        <v>76.55</v>
      </c>
      <c r="AF50" s="17">
        <v>0.44</v>
      </c>
      <c r="AG50" s="17">
        <v>0</v>
      </c>
      <c r="AH50" s="17">
        <v>0.19</v>
      </c>
      <c r="AI50" s="17">
        <v>-22.74</v>
      </c>
      <c r="AJ50" s="17">
        <v>-10.210000000000001</v>
      </c>
      <c r="AK50" s="17">
        <v>0</v>
      </c>
      <c r="AL50" s="17">
        <v>-19.170000000000002</v>
      </c>
      <c r="AM50" s="17">
        <v>-53.94</v>
      </c>
      <c r="AN50" s="17">
        <v>-13.88</v>
      </c>
      <c r="AO50" s="20">
        <v>5474.77</v>
      </c>
      <c r="AP50" s="20">
        <v>2535.2999999999997</v>
      </c>
      <c r="AQ50" s="20">
        <v>376.63000000000005</v>
      </c>
      <c r="AR50" s="20">
        <v>2.1699999999999986</v>
      </c>
      <c r="AS50" s="20">
        <v>0</v>
      </c>
      <c r="AT50" s="20">
        <v>0.9700000000000002</v>
      </c>
      <c r="AU50" s="20">
        <v>-115.03999999999999</v>
      </c>
      <c r="AV50" s="20">
        <v>-52.03</v>
      </c>
      <c r="AW50" s="20">
        <v>0</v>
      </c>
      <c r="AX50" s="20">
        <v>-99.14</v>
      </c>
      <c r="AY50" s="20">
        <v>-281.01</v>
      </c>
      <c r="AZ50" s="20">
        <v>-72.869999999999976</v>
      </c>
      <c r="BA50" s="17">
        <f t="shared" si="5"/>
        <v>5872.8799999999983</v>
      </c>
      <c r="BB50" s="17">
        <f t="shared" si="6"/>
        <v>293.65000000000003</v>
      </c>
      <c r="BC50" s="17">
        <f t="shared" si="3"/>
        <v>1603.2199999999998</v>
      </c>
      <c r="BD50" s="17">
        <f t="shared" si="4"/>
        <v>7769.7499999999964</v>
      </c>
    </row>
    <row r="51" spans="1:56" x14ac:dyDescent="0.25">
      <c r="A51" t="str">
        <f t="shared" si="7"/>
        <v>ENCR.SPCIMP</v>
      </c>
      <c r="B51" s="1" t="s">
        <v>86</v>
      </c>
      <c r="C51" s="1" t="s">
        <v>88</v>
      </c>
      <c r="D51" s="1" t="s">
        <v>73</v>
      </c>
      <c r="E51" s="17">
        <v>23.700000000000003</v>
      </c>
      <c r="F51" s="17">
        <v>0</v>
      </c>
      <c r="G51" s="17">
        <v>2407.3900000000008</v>
      </c>
      <c r="H51" s="17">
        <v>0</v>
      </c>
      <c r="I51" s="17">
        <v>0</v>
      </c>
      <c r="J51" s="17">
        <v>0</v>
      </c>
      <c r="K51" s="17">
        <v>0</v>
      </c>
      <c r="L51" s="17">
        <v>0</v>
      </c>
      <c r="M51" s="17">
        <v>0</v>
      </c>
      <c r="N51" s="17">
        <v>0</v>
      </c>
      <c r="O51" s="17">
        <v>0</v>
      </c>
      <c r="P51" s="17">
        <v>0</v>
      </c>
      <c r="Q51" s="20">
        <v>1.19</v>
      </c>
      <c r="R51" s="20">
        <v>0</v>
      </c>
      <c r="S51" s="20">
        <v>120.37</v>
      </c>
      <c r="T51" s="20">
        <v>0</v>
      </c>
      <c r="U51" s="20">
        <v>0</v>
      </c>
      <c r="V51" s="20">
        <v>0</v>
      </c>
      <c r="W51" s="20">
        <v>0</v>
      </c>
      <c r="X51" s="20">
        <v>0</v>
      </c>
      <c r="Y51" s="20">
        <v>0</v>
      </c>
      <c r="Z51" s="20">
        <v>0</v>
      </c>
      <c r="AA51" s="20">
        <v>0</v>
      </c>
      <c r="AB51" s="20">
        <v>0</v>
      </c>
      <c r="AC51" s="17">
        <v>6.45</v>
      </c>
      <c r="AD51" s="17">
        <v>0</v>
      </c>
      <c r="AE51" s="17">
        <v>644.85</v>
      </c>
      <c r="AF51" s="17">
        <v>0</v>
      </c>
      <c r="AG51" s="17">
        <v>0</v>
      </c>
      <c r="AH51" s="17">
        <v>0</v>
      </c>
      <c r="AI51" s="17">
        <v>0</v>
      </c>
      <c r="AJ51" s="17">
        <v>0</v>
      </c>
      <c r="AK51" s="17">
        <v>0</v>
      </c>
      <c r="AL51" s="17">
        <v>0</v>
      </c>
      <c r="AM51" s="17">
        <v>0</v>
      </c>
      <c r="AN51" s="17">
        <v>0</v>
      </c>
      <c r="AO51" s="20">
        <v>31.340000000000003</v>
      </c>
      <c r="AP51" s="20">
        <v>0</v>
      </c>
      <c r="AQ51" s="20">
        <v>3172.6100000000006</v>
      </c>
      <c r="AR51" s="20">
        <v>0</v>
      </c>
      <c r="AS51" s="20">
        <v>0</v>
      </c>
      <c r="AT51" s="20">
        <v>0</v>
      </c>
      <c r="AU51" s="20">
        <v>0</v>
      </c>
      <c r="AV51" s="20">
        <v>0</v>
      </c>
      <c r="AW51" s="20">
        <v>0</v>
      </c>
      <c r="AX51" s="20">
        <v>0</v>
      </c>
      <c r="AY51" s="20">
        <v>0</v>
      </c>
      <c r="AZ51" s="20">
        <v>0</v>
      </c>
      <c r="BA51" s="17">
        <f t="shared" si="5"/>
        <v>2431.0900000000006</v>
      </c>
      <c r="BB51" s="17">
        <f t="shared" si="6"/>
        <v>121.56</v>
      </c>
      <c r="BC51" s="17">
        <f t="shared" si="3"/>
        <v>651.30000000000007</v>
      </c>
      <c r="BD51" s="17">
        <f t="shared" si="4"/>
        <v>3203.9500000000007</v>
      </c>
    </row>
    <row r="52" spans="1:56" x14ac:dyDescent="0.25">
      <c r="A52" t="str">
        <f t="shared" si="7"/>
        <v>EEMI.BCHIMP</v>
      </c>
      <c r="B52" s="1" t="s">
        <v>89</v>
      </c>
      <c r="C52" s="1" t="s">
        <v>90</v>
      </c>
      <c r="D52" s="1" t="s">
        <v>21</v>
      </c>
      <c r="E52" s="17">
        <v>0</v>
      </c>
      <c r="F52" s="17">
        <v>0</v>
      </c>
      <c r="G52" s="17">
        <v>0</v>
      </c>
      <c r="H52" s="17">
        <v>0</v>
      </c>
      <c r="I52" s="17">
        <v>1.5400000000000009</v>
      </c>
      <c r="J52" s="17">
        <v>0</v>
      </c>
      <c r="K52" s="17">
        <v>0</v>
      </c>
      <c r="L52" s="17">
        <v>0</v>
      </c>
      <c r="M52" s="17">
        <v>0</v>
      </c>
      <c r="N52" s="17">
        <v>0</v>
      </c>
      <c r="O52" s="17">
        <v>-11.569999999999995</v>
      </c>
      <c r="P52" s="17">
        <v>-5.1600000000000028</v>
      </c>
      <c r="Q52" s="20">
        <v>0</v>
      </c>
      <c r="R52" s="20">
        <v>0</v>
      </c>
      <c r="S52" s="20">
        <v>0</v>
      </c>
      <c r="T52" s="20">
        <v>0</v>
      </c>
      <c r="U52" s="20">
        <v>0.08</v>
      </c>
      <c r="V52" s="20">
        <v>0</v>
      </c>
      <c r="W52" s="20">
        <v>0</v>
      </c>
      <c r="X52" s="20">
        <v>0</v>
      </c>
      <c r="Y52" s="20">
        <v>0</v>
      </c>
      <c r="Z52" s="20">
        <v>0</v>
      </c>
      <c r="AA52" s="20">
        <v>-0.57999999999999996</v>
      </c>
      <c r="AB52" s="20">
        <v>-0.26</v>
      </c>
      <c r="AC52" s="17">
        <v>0</v>
      </c>
      <c r="AD52" s="17">
        <v>0</v>
      </c>
      <c r="AE52" s="17">
        <v>0</v>
      </c>
      <c r="AF52" s="17">
        <v>0</v>
      </c>
      <c r="AG52" s="17">
        <v>0.41</v>
      </c>
      <c r="AH52" s="17">
        <v>0</v>
      </c>
      <c r="AI52" s="17">
        <v>0</v>
      </c>
      <c r="AJ52" s="17">
        <v>0</v>
      </c>
      <c r="AK52" s="17">
        <v>0</v>
      </c>
      <c r="AL52" s="17">
        <v>0</v>
      </c>
      <c r="AM52" s="17">
        <v>-2.89</v>
      </c>
      <c r="AN52" s="17">
        <v>-1.28</v>
      </c>
      <c r="AO52" s="20">
        <v>0</v>
      </c>
      <c r="AP52" s="20">
        <v>0</v>
      </c>
      <c r="AQ52" s="20">
        <v>0</v>
      </c>
      <c r="AR52" s="20">
        <v>0</v>
      </c>
      <c r="AS52" s="20">
        <v>2.0300000000000011</v>
      </c>
      <c r="AT52" s="20">
        <v>0</v>
      </c>
      <c r="AU52" s="20">
        <v>0</v>
      </c>
      <c r="AV52" s="20">
        <v>0</v>
      </c>
      <c r="AW52" s="20">
        <v>0</v>
      </c>
      <c r="AX52" s="20">
        <v>0</v>
      </c>
      <c r="AY52" s="20">
        <v>-15.039999999999996</v>
      </c>
      <c r="AZ52" s="20">
        <v>-6.7000000000000028</v>
      </c>
      <c r="BA52" s="17">
        <f t="shared" si="5"/>
        <v>-15.189999999999998</v>
      </c>
      <c r="BB52" s="17">
        <f t="shared" si="6"/>
        <v>-0.76</v>
      </c>
      <c r="BC52" s="17">
        <f t="shared" si="3"/>
        <v>-3.76</v>
      </c>
      <c r="BD52" s="17">
        <f t="shared" si="4"/>
        <v>-19.709999999999997</v>
      </c>
    </row>
    <row r="53" spans="1:56" x14ac:dyDescent="0.25">
      <c r="A53" t="str">
        <f t="shared" si="7"/>
        <v>EEMI.BCHEXP</v>
      </c>
      <c r="B53" s="1" t="s">
        <v>89</v>
      </c>
      <c r="C53" s="1" t="s">
        <v>91</v>
      </c>
      <c r="D53" s="1" t="s">
        <v>28</v>
      </c>
      <c r="E53" s="17">
        <v>0</v>
      </c>
      <c r="F53" s="17">
        <v>0</v>
      </c>
      <c r="G53" s="17">
        <v>0</v>
      </c>
      <c r="H53" s="17">
        <v>0</v>
      </c>
      <c r="I53" s="17">
        <v>0</v>
      </c>
      <c r="J53" s="17">
        <v>0</v>
      </c>
      <c r="K53" s="17">
        <v>0</v>
      </c>
      <c r="L53" s="17">
        <v>0</v>
      </c>
      <c r="M53" s="17">
        <v>-4.7400000000000038</v>
      </c>
      <c r="N53" s="17">
        <v>0</v>
      </c>
      <c r="O53" s="17">
        <v>0</v>
      </c>
      <c r="P53" s="17">
        <v>0</v>
      </c>
      <c r="Q53" s="20">
        <v>0</v>
      </c>
      <c r="R53" s="20">
        <v>0</v>
      </c>
      <c r="S53" s="20">
        <v>0</v>
      </c>
      <c r="T53" s="20">
        <v>0</v>
      </c>
      <c r="U53" s="20">
        <v>0</v>
      </c>
      <c r="V53" s="20">
        <v>0</v>
      </c>
      <c r="W53" s="20">
        <v>0</v>
      </c>
      <c r="X53" s="20">
        <v>0</v>
      </c>
      <c r="Y53" s="20">
        <v>-0.24</v>
      </c>
      <c r="Z53" s="20">
        <v>0</v>
      </c>
      <c r="AA53" s="20">
        <v>0</v>
      </c>
      <c r="AB53" s="20">
        <v>0</v>
      </c>
      <c r="AC53" s="17">
        <v>0</v>
      </c>
      <c r="AD53" s="17">
        <v>0</v>
      </c>
      <c r="AE53" s="17">
        <v>0</v>
      </c>
      <c r="AF53" s="17">
        <v>0</v>
      </c>
      <c r="AG53" s="17">
        <v>0</v>
      </c>
      <c r="AH53" s="17">
        <v>0</v>
      </c>
      <c r="AI53" s="17">
        <v>0</v>
      </c>
      <c r="AJ53" s="17">
        <v>0</v>
      </c>
      <c r="AK53" s="17">
        <v>-1.2</v>
      </c>
      <c r="AL53" s="17">
        <v>0</v>
      </c>
      <c r="AM53" s="17">
        <v>0</v>
      </c>
      <c r="AN53" s="17">
        <v>0</v>
      </c>
      <c r="AO53" s="20">
        <v>0</v>
      </c>
      <c r="AP53" s="20">
        <v>0</v>
      </c>
      <c r="AQ53" s="20">
        <v>0</v>
      </c>
      <c r="AR53" s="20">
        <v>0</v>
      </c>
      <c r="AS53" s="20">
        <v>0</v>
      </c>
      <c r="AT53" s="20">
        <v>0</v>
      </c>
      <c r="AU53" s="20">
        <v>0</v>
      </c>
      <c r="AV53" s="20">
        <v>0</v>
      </c>
      <c r="AW53" s="20">
        <v>-6.1800000000000042</v>
      </c>
      <c r="AX53" s="20">
        <v>0</v>
      </c>
      <c r="AY53" s="20">
        <v>0</v>
      </c>
      <c r="AZ53" s="20">
        <v>0</v>
      </c>
      <c r="BA53" s="17">
        <f t="shared" si="5"/>
        <v>-4.7400000000000038</v>
      </c>
      <c r="BB53" s="17">
        <f t="shared" si="6"/>
        <v>-0.24</v>
      </c>
      <c r="BC53" s="17">
        <f t="shared" si="3"/>
        <v>-1.2</v>
      </c>
      <c r="BD53" s="17">
        <f t="shared" si="4"/>
        <v>-6.1800000000000042</v>
      </c>
    </row>
    <row r="54" spans="1:56" x14ac:dyDescent="0.25">
      <c r="A54" t="str">
        <f t="shared" si="7"/>
        <v>ENCR.BCHEXP</v>
      </c>
      <c r="B54" s="1" t="s">
        <v>86</v>
      </c>
      <c r="C54" s="1" t="s">
        <v>94</v>
      </c>
      <c r="D54" s="1" t="s">
        <v>28</v>
      </c>
      <c r="E54" s="17">
        <v>0</v>
      </c>
      <c r="F54" s="17">
        <v>0</v>
      </c>
      <c r="G54" s="17">
        <v>0</v>
      </c>
      <c r="H54" s="17">
        <v>-8.18</v>
      </c>
      <c r="I54" s="17">
        <v>-241.81</v>
      </c>
      <c r="J54" s="17">
        <v>-8.5000000000000018</v>
      </c>
      <c r="K54" s="17">
        <v>-38.290000000000049</v>
      </c>
      <c r="L54" s="17">
        <v>-2.9500000000000037</v>
      </c>
      <c r="M54" s="17">
        <v>-53.649999999999956</v>
      </c>
      <c r="N54" s="17">
        <v>114.62</v>
      </c>
      <c r="O54" s="17">
        <v>0</v>
      </c>
      <c r="P54" s="17">
        <v>83.18</v>
      </c>
      <c r="Q54" s="20">
        <v>0</v>
      </c>
      <c r="R54" s="20">
        <v>0</v>
      </c>
      <c r="S54" s="20">
        <v>0</v>
      </c>
      <c r="T54" s="20">
        <v>-0.41</v>
      </c>
      <c r="U54" s="20">
        <v>-12.09</v>
      </c>
      <c r="V54" s="20">
        <v>-0.43</v>
      </c>
      <c r="W54" s="20">
        <v>-1.91</v>
      </c>
      <c r="X54" s="20">
        <v>-0.15</v>
      </c>
      <c r="Y54" s="20">
        <v>-2.68</v>
      </c>
      <c r="Z54" s="20">
        <v>5.73</v>
      </c>
      <c r="AA54" s="20">
        <v>0</v>
      </c>
      <c r="AB54" s="20">
        <v>4.16</v>
      </c>
      <c r="AC54" s="17">
        <v>0</v>
      </c>
      <c r="AD54" s="17">
        <v>0</v>
      </c>
      <c r="AE54" s="17">
        <v>0</v>
      </c>
      <c r="AF54" s="17">
        <v>-2.17</v>
      </c>
      <c r="AG54" s="17">
        <v>-63.66</v>
      </c>
      <c r="AH54" s="17">
        <v>-2.2200000000000002</v>
      </c>
      <c r="AI54" s="17">
        <v>-9.9</v>
      </c>
      <c r="AJ54" s="17">
        <v>-0.76</v>
      </c>
      <c r="AK54" s="17">
        <v>-13.63</v>
      </c>
      <c r="AL54" s="17">
        <v>28.85</v>
      </c>
      <c r="AM54" s="17">
        <v>0</v>
      </c>
      <c r="AN54" s="17">
        <v>20.56</v>
      </c>
      <c r="AO54" s="20">
        <v>0</v>
      </c>
      <c r="AP54" s="20">
        <v>0</v>
      </c>
      <c r="AQ54" s="20">
        <v>0</v>
      </c>
      <c r="AR54" s="20">
        <v>-10.76</v>
      </c>
      <c r="AS54" s="20">
        <v>-317.56</v>
      </c>
      <c r="AT54" s="20">
        <v>-11.150000000000002</v>
      </c>
      <c r="AU54" s="20">
        <v>-50.100000000000044</v>
      </c>
      <c r="AV54" s="20">
        <v>-3.8600000000000039</v>
      </c>
      <c r="AW54" s="20">
        <v>-69.959999999999951</v>
      </c>
      <c r="AX54" s="20">
        <v>149.20000000000002</v>
      </c>
      <c r="AY54" s="20">
        <v>0</v>
      </c>
      <c r="AZ54" s="20">
        <v>107.9</v>
      </c>
      <c r="BA54" s="17">
        <f t="shared" si="5"/>
        <v>-155.58000000000004</v>
      </c>
      <c r="BB54" s="17">
        <f t="shared" si="6"/>
        <v>-7.7800000000000011</v>
      </c>
      <c r="BC54" s="17">
        <f t="shared" si="3"/>
        <v>-42.930000000000007</v>
      </c>
      <c r="BD54" s="17">
        <f t="shared" si="4"/>
        <v>-206.28999999999994</v>
      </c>
    </row>
    <row r="55" spans="1:56" x14ac:dyDescent="0.25">
      <c r="A55" t="str">
        <f t="shared" si="7"/>
        <v>EPDA.ENC1</v>
      </c>
      <c r="B55" s="1" t="s">
        <v>229</v>
      </c>
      <c r="C55" s="1" t="s">
        <v>96</v>
      </c>
      <c r="D55" s="1" t="s">
        <v>96</v>
      </c>
      <c r="E55" s="17">
        <v>5461.9400000000096</v>
      </c>
      <c r="F55" s="17">
        <v>7791.6599999999962</v>
      </c>
      <c r="G55" s="17">
        <v>2501.349999999999</v>
      </c>
      <c r="H55" s="17">
        <v>-1667.5800000000017</v>
      </c>
      <c r="I55" s="17">
        <v>-157.08000000000021</v>
      </c>
      <c r="J55" s="17">
        <v>-4352.8900000000012</v>
      </c>
      <c r="K55" s="17">
        <v>-243.59999999999968</v>
      </c>
      <c r="L55" s="17">
        <v>-461.79000000000087</v>
      </c>
      <c r="M55" s="17">
        <v>-253.79000000000161</v>
      </c>
      <c r="N55" s="17">
        <v>601.0900000000006</v>
      </c>
      <c r="O55" s="17">
        <v>7984.6499999999933</v>
      </c>
      <c r="P55" s="17">
        <v>1814.9200000000003</v>
      </c>
      <c r="Q55" s="20">
        <v>273.10000000000002</v>
      </c>
      <c r="R55" s="20">
        <v>389.58</v>
      </c>
      <c r="S55" s="20">
        <v>125.07</v>
      </c>
      <c r="T55" s="20">
        <v>-83.38</v>
      </c>
      <c r="U55" s="20">
        <v>-7.85</v>
      </c>
      <c r="V55" s="20">
        <v>-217.64</v>
      </c>
      <c r="W55" s="20">
        <v>-12.18</v>
      </c>
      <c r="X55" s="20">
        <v>-23.09</v>
      </c>
      <c r="Y55" s="20">
        <v>-12.69</v>
      </c>
      <c r="Z55" s="20">
        <v>30.05</v>
      </c>
      <c r="AA55" s="20">
        <v>399.23</v>
      </c>
      <c r="AB55" s="20">
        <v>90.75</v>
      </c>
      <c r="AC55" s="17">
        <v>1487.33</v>
      </c>
      <c r="AD55" s="17">
        <v>2103.5300000000002</v>
      </c>
      <c r="AE55" s="17">
        <v>670.02</v>
      </c>
      <c r="AF55" s="17">
        <v>-442.79</v>
      </c>
      <c r="AG55" s="17">
        <v>-41.35</v>
      </c>
      <c r="AH55" s="17">
        <v>-1135.8</v>
      </c>
      <c r="AI55" s="17">
        <v>-63.01</v>
      </c>
      <c r="AJ55" s="17">
        <v>-118.37</v>
      </c>
      <c r="AK55" s="17">
        <v>-64.459999999999994</v>
      </c>
      <c r="AL55" s="17">
        <v>151.32</v>
      </c>
      <c r="AM55" s="17">
        <v>1991.4</v>
      </c>
      <c r="AN55" s="17">
        <v>448.54</v>
      </c>
      <c r="AO55" s="20">
        <v>7222.3700000000099</v>
      </c>
      <c r="AP55" s="20">
        <v>10284.769999999997</v>
      </c>
      <c r="AQ55" s="20">
        <v>3296.4399999999991</v>
      </c>
      <c r="AR55" s="20">
        <v>-2193.7500000000018</v>
      </c>
      <c r="AS55" s="20">
        <v>-206.2800000000002</v>
      </c>
      <c r="AT55" s="20">
        <v>-5706.3300000000017</v>
      </c>
      <c r="AU55" s="20">
        <v>-318.78999999999968</v>
      </c>
      <c r="AV55" s="20">
        <v>-603.25000000000091</v>
      </c>
      <c r="AW55" s="20">
        <v>-330.94000000000159</v>
      </c>
      <c r="AX55" s="20">
        <v>782.46000000000049</v>
      </c>
      <c r="AY55" s="20">
        <v>10375.279999999993</v>
      </c>
      <c r="AZ55" s="20">
        <v>2354.2100000000005</v>
      </c>
      <c r="BA55" s="17">
        <f t="shared" si="5"/>
        <v>19018.879999999994</v>
      </c>
      <c r="BB55" s="17">
        <f t="shared" si="6"/>
        <v>950.95</v>
      </c>
      <c r="BC55" s="17">
        <f t="shared" si="3"/>
        <v>4986.3600000000006</v>
      </c>
      <c r="BD55" s="17">
        <f t="shared" si="4"/>
        <v>24956.189999999991</v>
      </c>
    </row>
    <row r="56" spans="1:56" x14ac:dyDescent="0.25">
      <c r="A56" t="str">
        <f t="shared" si="7"/>
        <v>EPDA.ENC2</v>
      </c>
      <c r="B56" s="1" t="s">
        <v>229</v>
      </c>
      <c r="C56" s="1" t="s">
        <v>55</v>
      </c>
      <c r="D56" s="1" t="s">
        <v>55</v>
      </c>
      <c r="E56" s="17">
        <v>-4512.4200000000137</v>
      </c>
      <c r="F56" s="17">
        <v>-7495.0199999999604</v>
      </c>
      <c r="G56" s="17">
        <v>-2223.2900000000059</v>
      </c>
      <c r="H56" s="17">
        <v>-10536.990000000011</v>
      </c>
      <c r="I56" s="17">
        <v>-1392.7000000000003</v>
      </c>
      <c r="J56" s="17">
        <v>-25049.390000000029</v>
      </c>
      <c r="K56" s="17">
        <v>-7384.300000000002</v>
      </c>
      <c r="L56" s="17">
        <v>-21612.660000000018</v>
      </c>
      <c r="M56" s="17">
        <v>-12927.909999999994</v>
      </c>
      <c r="N56" s="17">
        <v>-655.20000000000255</v>
      </c>
      <c r="O56" s="17">
        <v>-3222.6099999999897</v>
      </c>
      <c r="P56" s="17">
        <v>-1076.1599999999889</v>
      </c>
      <c r="Q56" s="20">
        <v>-225.62</v>
      </c>
      <c r="R56" s="20">
        <v>-374.75</v>
      </c>
      <c r="S56" s="20">
        <v>-111.16</v>
      </c>
      <c r="T56" s="20">
        <v>-526.85</v>
      </c>
      <c r="U56" s="20">
        <v>-69.64</v>
      </c>
      <c r="V56" s="20">
        <v>-1252.47</v>
      </c>
      <c r="W56" s="20">
        <v>-369.22</v>
      </c>
      <c r="X56" s="20">
        <v>-1080.6300000000001</v>
      </c>
      <c r="Y56" s="20">
        <v>-646.4</v>
      </c>
      <c r="Z56" s="20">
        <v>-32.76</v>
      </c>
      <c r="AA56" s="20">
        <v>-161.13</v>
      </c>
      <c r="AB56" s="20">
        <v>-53.81</v>
      </c>
      <c r="AC56" s="17">
        <v>-1228.76</v>
      </c>
      <c r="AD56" s="17">
        <v>-2023.44</v>
      </c>
      <c r="AE56" s="17">
        <v>-595.53</v>
      </c>
      <c r="AF56" s="17">
        <v>-2797.85</v>
      </c>
      <c r="AG56" s="17">
        <v>-366.65</v>
      </c>
      <c r="AH56" s="17">
        <v>-6536.15</v>
      </c>
      <c r="AI56" s="17">
        <v>-1910.1</v>
      </c>
      <c r="AJ56" s="17">
        <v>-5540.07</v>
      </c>
      <c r="AK56" s="17">
        <v>-3283.68</v>
      </c>
      <c r="AL56" s="17">
        <v>-164.94</v>
      </c>
      <c r="AM56" s="17">
        <v>-803.73</v>
      </c>
      <c r="AN56" s="17">
        <v>-265.97000000000003</v>
      </c>
      <c r="AO56" s="20">
        <v>-5966.8000000000138</v>
      </c>
      <c r="AP56" s="20">
        <v>-9893.2099999999609</v>
      </c>
      <c r="AQ56" s="20">
        <v>-2929.9800000000059</v>
      </c>
      <c r="AR56" s="20">
        <v>-13861.690000000011</v>
      </c>
      <c r="AS56" s="20">
        <v>-1828.9900000000002</v>
      </c>
      <c r="AT56" s="20">
        <v>-32838.010000000031</v>
      </c>
      <c r="AU56" s="20">
        <v>-9663.6200000000026</v>
      </c>
      <c r="AV56" s="20">
        <v>-28233.360000000019</v>
      </c>
      <c r="AW56" s="20">
        <v>-16857.989999999994</v>
      </c>
      <c r="AX56" s="20">
        <v>-852.90000000000259</v>
      </c>
      <c r="AY56" s="20">
        <v>-4187.4699999999903</v>
      </c>
      <c r="AZ56" s="20">
        <v>-1395.9399999999889</v>
      </c>
      <c r="BA56" s="17">
        <f t="shared" si="5"/>
        <v>-98088.650000000009</v>
      </c>
      <c r="BB56" s="17">
        <f t="shared" si="6"/>
        <v>-4904.4400000000005</v>
      </c>
      <c r="BC56" s="17">
        <f t="shared" si="3"/>
        <v>-25516.87</v>
      </c>
      <c r="BD56" s="17">
        <f t="shared" si="4"/>
        <v>-128509.96</v>
      </c>
    </row>
    <row r="57" spans="1:56" x14ac:dyDescent="0.25">
      <c r="A57" t="str">
        <f t="shared" si="7"/>
        <v>EPDA.ENC3</v>
      </c>
      <c r="B57" s="1" t="s">
        <v>229</v>
      </c>
      <c r="C57" s="1" t="s">
        <v>97</v>
      </c>
      <c r="D57" s="1" t="s">
        <v>97</v>
      </c>
      <c r="E57" s="17">
        <v>3423.5900000000029</v>
      </c>
      <c r="F57" s="17">
        <v>0</v>
      </c>
      <c r="G57" s="17">
        <v>0</v>
      </c>
      <c r="H57" s="17">
        <v>0</v>
      </c>
      <c r="I57" s="17">
        <v>0</v>
      </c>
      <c r="J57" s="17">
        <v>-11433.520000000019</v>
      </c>
      <c r="K57" s="17">
        <v>-733.33000000000106</v>
      </c>
      <c r="L57" s="17">
        <v>-1093.3200000000011</v>
      </c>
      <c r="M57" s="17">
        <v>-734.95000000000164</v>
      </c>
      <c r="N57" s="17">
        <v>2578.2899999999981</v>
      </c>
      <c r="O57" s="17">
        <v>22608.669999999969</v>
      </c>
      <c r="P57" s="17">
        <v>6695.3399999999874</v>
      </c>
      <c r="Q57" s="20">
        <v>171.18</v>
      </c>
      <c r="R57" s="20">
        <v>0</v>
      </c>
      <c r="S57" s="20">
        <v>0</v>
      </c>
      <c r="T57" s="20">
        <v>0</v>
      </c>
      <c r="U57" s="20">
        <v>0</v>
      </c>
      <c r="V57" s="20">
        <v>-571.67999999999995</v>
      </c>
      <c r="W57" s="20">
        <v>-36.67</v>
      </c>
      <c r="X57" s="20">
        <v>-54.67</v>
      </c>
      <c r="Y57" s="20">
        <v>-36.75</v>
      </c>
      <c r="Z57" s="20">
        <v>128.91</v>
      </c>
      <c r="AA57" s="20">
        <v>1130.43</v>
      </c>
      <c r="AB57" s="20">
        <v>334.77</v>
      </c>
      <c r="AC57" s="17">
        <v>932.27</v>
      </c>
      <c r="AD57" s="17">
        <v>0</v>
      </c>
      <c r="AE57" s="17">
        <v>0</v>
      </c>
      <c r="AF57" s="17">
        <v>0</v>
      </c>
      <c r="AG57" s="17">
        <v>0</v>
      </c>
      <c r="AH57" s="17">
        <v>-2983.35</v>
      </c>
      <c r="AI57" s="17">
        <v>-189.69</v>
      </c>
      <c r="AJ57" s="17">
        <v>-280.26</v>
      </c>
      <c r="AK57" s="17">
        <v>-186.68</v>
      </c>
      <c r="AL57" s="17">
        <v>649.05999999999995</v>
      </c>
      <c r="AM57" s="17">
        <v>5638.67</v>
      </c>
      <c r="AN57" s="17">
        <v>1654.7</v>
      </c>
      <c r="AO57" s="20">
        <v>4527.0400000000027</v>
      </c>
      <c r="AP57" s="20">
        <v>0</v>
      </c>
      <c r="AQ57" s="20">
        <v>0</v>
      </c>
      <c r="AR57" s="20">
        <v>0</v>
      </c>
      <c r="AS57" s="20">
        <v>0</v>
      </c>
      <c r="AT57" s="20">
        <v>-14988.550000000019</v>
      </c>
      <c r="AU57" s="20">
        <v>-959.69000000000096</v>
      </c>
      <c r="AV57" s="20">
        <v>-1428.2500000000011</v>
      </c>
      <c r="AW57" s="20">
        <v>-958.3800000000017</v>
      </c>
      <c r="AX57" s="20">
        <v>3356.2599999999979</v>
      </c>
      <c r="AY57" s="20">
        <v>29377.769999999968</v>
      </c>
      <c r="AZ57" s="20">
        <v>8684.8099999999886</v>
      </c>
      <c r="BA57" s="17">
        <f t="shared" si="5"/>
        <v>21310.769999999931</v>
      </c>
      <c r="BB57" s="17">
        <f t="shared" si="6"/>
        <v>1065.52</v>
      </c>
      <c r="BC57" s="17">
        <f t="shared" si="3"/>
        <v>5234.72</v>
      </c>
      <c r="BD57" s="17">
        <f t="shared" si="4"/>
        <v>27611.009999999937</v>
      </c>
    </row>
    <row r="58" spans="1:56" x14ac:dyDescent="0.25">
      <c r="A58" t="str">
        <f t="shared" si="7"/>
        <v>TCES.BCHIMP</v>
      </c>
      <c r="B58" s="1" t="s">
        <v>98</v>
      </c>
      <c r="C58" s="1" t="s">
        <v>99</v>
      </c>
      <c r="D58" s="1" t="s">
        <v>21</v>
      </c>
      <c r="E58" s="17">
        <v>18628.93</v>
      </c>
      <c r="F58" s="17">
        <v>54005.689999999995</v>
      </c>
      <c r="G58" s="17">
        <v>19732.66</v>
      </c>
      <c r="H58" s="17">
        <v>3803.1699999999983</v>
      </c>
      <c r="I58" s="17">
        <v>1312.9400000000005</v>
      </c>
      <c r="J58" s="17">
        <v>4419.3299999999981</v>
      </c>
      <c r="K58" s="17">
        <v>-24442.86</v>
      </c>
      <c r="L58" s="17">
        <v>-59905.299999999988</v>
      </c>
      <c r="M58" s="17">
        <v>-42139.07</v>
      </c>
      <c r="N58" s="17">
        <v>-12985.680000000006</v>
      </c>
      <c r="O58" s="17">
        <v>-24108.55</v>
      </c>
      <c r="P58" s="17">
        <v>-7011.6799999999994</v>
      </c>
      <c r="Q58" s="20">
        <v>931.45</v>
      </c>
      <c r="R58" s="20">
        <v>2700.28</v>
      </c>
      <c r="S58" s="20">
        <v>986.63</v>
      </c>
      <c r="T58" s="20">
        <v>190.16</v>
      </c>
      <c r="U58" s="20">
        <v>65.650000000000006</v>
      </c>
      <c r="V58" s="20">
        <v>220.97</v>
      </c>
      <c r="W58" s="20">
        <v>-1222.1400000000001</v>
      </c>
      <c r="X58" s="20">
        <v>-2995.27</v>
      </c>
      <c r="Y58" s="20">
        <v>-2106.9499999999998</v>
      </c>
      <c r="Z58" s="20">
        <v>-649.28</v>
      </c>
      <c r="AA58" s="20">
        <v>-1205.43</v>
      </c>
      <c r="AB58" s="20">
        <v>-350.58</v>
      </c>
      <c r="AC58" s="17">
        <v>5072.79</v>
      </c>
      <c r="AD58" s="17">
        <v>14580</v>
      </c>
      <c r="AE58" s="17">
        <v>5285.63</v>
      </c>
      <c r="AF58" s="17">
        <v>1009.84</v>
      </c>
      <c r="AG58" s="17">
        <v>345.65</v>
      </c>
      <c r="AH58" s="17">
        <v>1153.1400000000001</v>
      </c>
      <c r="AI58" s="17">
        <v>-6322.64</v>
      </c>
      <c r="AJ58" s="17">
        <v>-15355.8</v>
      </c>
      <c r="AK58" s="17">
        <v>-10703.28</v>
      </c>
      <c r="AL58" s="17">
        <v>-3269</v>
      </c>
      <c r="AM58" s="17">
        <v>-6012.75</v>
      </c>
      <c r="AN58" s="17">
        <v>-1732.89</v>
      </c>
      <c r="AO58" s="20">
        <v>24633.170000000002</v>
      </c>
      <c r="AP58" s="20">
        <v>71285.97</v>
      </c>
      <c r="AQ58" s="20">
        <v>26004.920000000002</v>
      </c>
      <c r="AR58" s="20">
        <v>5003.1699999999983</v>
      </c>
      <c r="AS58" s="20">
        <v>1724.2400000000007</v>
      </c>
      <c r="AT58" s="20">
        <v>5793.4399999999987</v>
      </c>
      <c r="AU58" s="20">
        <v>-31987.64</v>
      </c>
      <c r="AV58" s="20">
        <v>-78256.369999999981</v>
      </c>
      <c r="AW58" s="20">
        <v>-54949.299999999996</v>
      </c>
      <c r="AX58" s="20">
        <v>-16903.960000000006</v>
      </c>
      <c r="AY58" s="20">
        <v>-31326.73</v>
      </c>
      <c r="AZ58" s="20">
        <v>-9095.15</v>
      </c>
      <c r="BA58" s="17">
        <f t="shared" si="5"/>
        <v>-68690.419999999984</v>
      </c>
      <c r="BB58" s="17">
        <f t="shared" si="6"/>
        <v>-3434.5099999999998</v>
      </c>
      <c r="BC58" s="17">
        <f t="shared" si="3"/>
        <v>-15949.309999999996</v>
      </c>
      <c r="BD58" s="17">
        <f t="shared" si="4"/>
        <v>-88074.239999999976</v>
      </c>
    </row>
    <row r="59" spans="1:56" x14ac:dyDescent="0.25">
      <c r="A59" t="str">
        <f t="shared" si="7"/>
        <v>TCES.BCHEXP</v>
      </c>
      <c r="B59" s="1" t="s">
        <v>98</v>
      </c>
      <c r="C59" s="1" t="s">
        <v>100</v>
      </c>
      <c r="D59" s="1" t="s">
        <v>28</v>
      </c>
      <c r="E59" s="17">
        <v>0</v>
      </c>
      <c r="F59" s="17">
        <v>0</v>
      </c>
      <c r="G59" s="17">
        <v>0</v>
      </c>
      <c r="H59" s="17">
        <v>-10.94</v>
      </c>
      <c r="I59" s="17">
        <v>-179.22000000000003</v>
      </c>
      <c r="J59" s="17">
        <v>-40.52000000000001</v>
      </c>
      <c r="K59" s="17">
        <v>-3.7299999999999982</v>
      </c>
      <c r="L59" s="17">
        <v>0</v>
      </c>
      <c r="M59" s="17">
        <v>0</v>
      </c>
      <c r="N59" s="17">
        <v>0</v>
      </c>
      <c r="O59" s="17">
        <v>0</v>
      </c>
      <c r="P59" s="17">
        <v>0</v>
      </c>
      <c r="Q59" s="20">
        <v>0</v>
      </c>
      <c r="R59" s="20">
        <v>0</v>
      </c>
      <c r="S59" s="20">
        <v>0</v>
      </c>
      <c r="T59" s="20">
        <v>-0.55000000000000004</v>
      </c>
      <c r="U59" s="20">
        <v>-8.9600000000000009</v>
      </c>
      <c r="V59" s="20">
        <v>-2.0299999999999998</v>
      </c>
      <c r="W59" s="20">
        <v>-0.19</v>
      </c>
      <c r="X59" s="20">
        <v>0</v>
      </c>
      <c r="Y59" s="20">
        <v>0</v>
      </c>
      <c r="Z59" s="20">
        <v>0</v>
      </c>
      <c r="AA59" s="20">
        <v>0</v>
      </c>
      <c r="AB59" s="20">
        <v>0</v>
      </c>
      <c r="AC59" s="17">
        <v>0</v>
      </c>
      <c r="AD59" s="17">
        <v>0</v>
      </c>
      <c r="AE59" s="17">
        <v>0</v>
      </c>
      <c r="AF59" s="17">
        <v>-2.9</v>
      </c>
      <c r="AG59" s="17">
        <v>-47.18</v>
      </c>
      <c r="AH59" s="17">
        <v>-10.57</v>
      </c>
      <c r="AI59" s="17">
        <v>-0.96</v>
      </c>
      <c r="AJ59" s="17">
        <v>0</v>
      </c>
      <c r="AK59" s="17">
        <v>0</v>
      </c>
      <c r="AL59" s="17">
        <v>0</v>
      </c>
      <c r="AM59" s="17">
        <v>0</v>
      </c>
      <c r="AN59" s="17">
        <v>0</v>
      </c>
      <c r="AO59" s="20">
        <v>0</v>
      </c>
      <c r="AP59" s="20">
        <v>0</v>
      </c>
      <c r="AQ59" s="20">
        <v>0</v>
      </c>
      <c r="AR59" s="20">
        <v>-14.39</v>
      </c>
      <c r="AS59" s="20">
        <v>-235.36000000000004</v>
      </c>
      <c r="AT59" s="20">
        <v>-53.120000000000012</v>
      </c>
      <c r="AU59" s="20">
        <v>-4.8799999999999981</v>
      </c>
      <c r="AV59" s="20">
        <v>0</v>
      </c>
      <c r="AW59" s="20">
        <v>0</v>
      </c>
      <c r="AX59" s="20">
        <v>0</v>
      </c>
      <c r="AY59" s="20">
        <v>0</v>
      </c>
      <c r="AZ59" s="20">
        <v>0</v>
      </c>
      <c r="BA59" s="17">
        <f t="shared" si="5"/>
        <v>-234.41000000000003</v>
      </c>
      <c r="BB59" s="17">
        <f t="shared" si="6"/>
        <v>-11.73</v>
      </c>
      <c r="BC59" s="17">
        <f t="shared" si="3"/>
        <v>-61.61</v>
      </c>
      <c r="BD59" s="17">
        <f t="shared" si="4"/>
        <v>-307.75000000000006</v>
      </c>
    </row>
    <row r="60" spans="1:56" x14ac:dyDescent="0.25">
      <c r="A60" t="str">
        <f t="shared" si="7"/>
        <v>PWX.FNG1</v>
      </c>
      <c r="B60" s="1" t="s">
        <v>101</v>
      </c>
      <c r="C60" s="1" t="s">
        <v>102</v>
      </c>
      <c r="D60" s="1" t="s">
        <v>102</v>
      </c>
      <c r="E60" s="17">
        <v>-56105.27</v>
      </c>
      <c r="F60" s="17">
        <v>-86633.49</v>
      </c>
      <c r="G60" s="17">
        <v>-40516.93</v>
      </c>
      <c r="H60" s="17">
        <v>-51797.45</v>
      </c>
      <c r="I60" s="17">
        <v>-44172.14</v>
      </c>
      <c r="J60" s="17">
        <v>-4682.03</v>
      </c>
      <c r="K60" s="17">
        <v>0</v>
      </c>
      <c r="L60" s="17">
        <v>0</v>
      </c>
      <c r="M60" s="17">
        <v>-65471.76</v>
      </c>
      <c r="N60" s="17">
        <v>-72947.109999999986</v>
      </c>
      <c r="O60" s="17">
        <v>-26371.15</v>
      </c>
      <c r="P60" s="17">
        <v>-43892.719999999994</v>
      </c>
      <c r="Q60" s="20">
        <v>-2805.26</v>
      </c>
      <c r="R60" s="20">
        <v>-4331.67</v>
      </c>
      <c r="S60" s="20">
        <v>-2025.85</v>
      </c>
      <c r="T60" s="20">
        <v>-2589.87</v>
      </c>
      <c r="U60" s="20">
        <v>-2208.61</v>
      </c>
      <c r="V60" s="20">
        <v>-234.1</v>
      </c>
      <c r="W60" s="20">
        <v>0</v>
      </c>
      <c r="X60" s="20">
        <v>0</v>
      </c>
      <c r="Y60" s="20">
        <v>-3273.59</v>
      </c>
      <c r="Z60" s="20">
        <v>-3647.36</v>
      </c>
      <c r="AA60" s="20">
        <v>-1318.56</v>
      </c>
      <c r="AB60" s="20">
        <v>-2194.64</v>
      </c>
      <c r="AC60" s="17">
        <v>-15277.87</v>
      </c>
      <c r="AD60" s="17">
        <v>-23388.58</v>
      </c>
      <c r="AE60" s="17">
        <v>-10852.94</v>
      </c>
      <c r="AF60" s="17">
        <v>-13753.59</v>
      </c>
      <c r="AG60" s="17">
        <v>-11629.03</v>
      </c>
      <c r="AH60" s="17">
        <v>-1221.68</v>
      </c>
      <c r="AI60" s="17">
        <v>0</v>
      </c>
      <c r="AJ60" s="17">
        <v>0</v>
      </c>
      <c r="AK60" s="17">
        <v>-16629.759999999998</v>
      </c>
      <c r="AL60" s="17">
        <v>-18363.61</v>
      </c>
      <c r="AM60" s="17">
        <v>-6577.05</v>
      </c>
      <c r="AN60" s="17">
        <v>-10847.77</v>
      </c>
      <c r="AO60" s="20">
        <v>-74188.399999999994</v>
      </c>
      <c r="AP60" s="20">
        <v>-114353.74</v>
      </c>
      <c r="AQ60" s="20">
        <v>-53395.72</v>
      </c>
      <c r="AR60" s="20">
        <v>-68140.91</v>
      </c>
      <c r="AS60" s="20">
        <v>-58009.78</v>
      </c>
      <c r="AT60" s="20">
        <v>-6137.81</v>
      </c>
      <c r="AU60" s="20">
        <v>0</v>
      </c>
      <c r="AV60" s="20">
        <v>0</v>
      </c>
      <c r="AW60" s="20">
        <v>-85375.11</v>
      </c>
      <c r="AX60" s="20">
        <v>-94958.079999999987</v>
      </c>
      <c r="AY60" s="20">
        <v>-34266.76</v>
      </c>
      <c r="AZ60" s="20">
        <v>-56935.12999999999</v>
      </c>
      <c r="BA60" s="17">
        <f t="shared" si="5"/>
        <v>-492590.05000000005</v>
      </c>
      <c r="BB60" s="17">
        <f t="shared" si="6"/>
        <v>-24629.510000000006</v>
      </c>
      <c r="BC60" s="17">
        <f t="shared" si="3"/>
        <v>-128541.88</v>
      </c>
      <c r="BD60" s="17">
        <f t="shared" si="4"/>
        <v>-645761.44000000006</v>
      </c>
    </row>
    <row r="61" spans="1:56" x14ac:dyDescent="0.25">
      <c r="A61" t="str">
        <f t="shared" si="7"/>
        <v>TAU.GHO</v>
      </c>
      <c r="B61" s="1" t="s">
        <v>31</v>
      </c>
      <c r="C61" s="1" t="s">
        <v>103</v>
      </c>
      <c r="D61" s="1" t="s">
        <v>103</v>
      </c>
      <c r="E61" s="17">
        <v>-3082.5599999999959</v>
      </c>
      <c r="F61" s="17">
        <v>-4153.2099999999982</v>
      </c>
      <c r="G61" s="17">
        <v>-1594.0799999999997</v>
      </c>
      <c r="H61" s="17">
        <v>-5812.6</v>
      </c>
      <c r="I61" s="17">
        <v>-5826.0499999999993</v>
      </c>
      <c r="J61" s="17">
        <v>-23023.96</v>
      </c>
      <c r="K61" s="17">
        <v>-38952.99</v>
      </c>
      <c r="L61" s="17">
        <v>-55167.37</v>
      </c>
      <c r="M61" s="17">
        <v>-35906.480000000003</v>
      </c>
      <c r="N61" s="17">
        <v>-18362.400000000001</v>
      </c>
      <c r="O61" s="17">
        <v>-21499.22</v>
      </c>
      <c r="P61" s="17">
        <v>-9510.1699999999983</v>
      </c>
      <c r="Q61" s="20">
        <v>-154.13</v>
      </c>
      <c r="R61" s="20">
        <v>-207.66</v>
      </c>
      <c r="S61" s="20">
        <v>-79.7</v>
      </c>
      <c r="T61" s="20">
        <v>-290.63</v>
      </c>
      <c r="U61" s="20">
        <v>-291.3</v>
      </c>
      <c r="V61" s="20">
        <v>-1151.2</v>
      </c>
      <c r="W61" s="20">
        <v>-1947.65</v>
      </c>
      <c r="X61" s="20">
        <v>-2758.37</v>
      </c>
      <c r="Y61" s="20">
        <v>-1795.32</v>
      </c>
      <c r="Z61" s="20">
        <v>-918.12</v>
      </c>
      <c r="AA61" s="20">
        <v>-1074.96</v>
      </c>
      <c r="AB61" s="20">
        <v>-475.51</v>
      </c>
      <c r="AC61" s="17">
        <v>-839.4</v>
      </c>
      <c r="AD61" s="17">
        <v>-1121.25</v>
      </c>
      <c r="AE61" s="17">
        <v>-426.99</v>
      </c>
      <c r="AF61" s="17">
        <v>-1543.4</v>
      </c>
      <c r="AG61" s="17">
        <v>-1533.8</v>
      </c>
      <c r="AH61" s="17">
        <v>-6007.65</v>
      </c>
      <c r="AI61" s="17">
        <v>-10075.98</v>
      </c>
      <c r="AJ61" s="17">
        <v>-14141.3</v>
      </c>
      <c r="AK61" s="17">
        <v>-9120.2099999999991</v>
      </c>
      <c r="AL61" s="17">
        <v>-4622.53</v>
      </c>
      <c r="AM61" s="17">
        <v>-5361.97</v>
      </c>
      <c r="AN61" s="17">
        <v>-2350.37</v>
      </c>
      <c r="AO61" s="20">
        <v>-4076.0899999999961</v>
      </c>
      <c r="AP61" s="20">
        <v>-5482.1199999999981</v>
      </c>
      <c r="AQ61" s="20">
        <v>-2100.7699999999995</v>
      </c>
      <c r="AR61" s="20">
        <v>-7646.630000000001</v>
      </c>
      <c r="AS61" s="20">
        <v>-7651.15</v>
      </c>
      <c r="AT61" s="20">
        <v>-30182.809999999998</v>
      </c>
      <c r="AU61" s="20">
        <v>-50976.619999999995</v>
      </c>
      <c r="AV61" s="20">
        <v>-72067.040000000008</v>
      </c>
      <c r="AW61" s="20">
        <v>-46822.01</v>
      </c>
      <c r="AX61" s="20">
        <v>-23903.05</v>
      </c>
      <c r="AY61" s="20">
        <v>-27936.15</v>
      </c>
      <c r="AZ61" s="20">
        <v>-12336.05</v>
      </c>
      <c r="BA61" s="17">
        <f t="shared" si="5"/>
        <v>-222891.08999999997</v>
      </c>
      <c r="BB61" s="17">
        <f t="shared" si="6"/>
        <v>-11144.550000000001</v>
      </c>
      <c r="BC61" s="17">
        <f t="shared" si="3"/>
        <v>-57144.850000000006</v>
      </c>
      <c r="BD61" s="17">
        <f t="shared" si="4"/>
        <v>-291180.49</v>
      </c>
    </row>
    <row r="62" spans="1:56" x14ac:dyDescent="0.25">
      <c r="A62" t="str">
        <f t="shared" si="7"/>
        <v>CPW.GN1</v>
      </c>
      <c r="B62" s="1" t="s">
        <v>104</v>
      </c>
      <c r="C62" s="1" t="s">
        <v>105</v>
      </c>
      <c r="D62" s="1" t="s">
        <v>105</v>
      </c>
      <c r="E62" s="17">
        <v>25297.25</v>
      </c>
      <c r="F62" s="17">
        <v>28384.450000000077</v>
      </c>
      <c r="G62" s="17">
        <v>13207.360000000052</v>
      </c>
      <c r="H62" s="17">
        <v>-14989.599999999988</v>
      </c>
      <c r="I62" s="17">
        <v>-47175</v>
      </c>
      <c r="J62" s="17">
        <v>-102080.46000000018</v>
      </c>
      <c r="K62" s="17">
        <v>-1761.4399999999678</v>
      </c>
      <c r="L62" s="17">
        <v>-3661.7900000000009</v>
      </c>
      <c r="M62" s="17">
        <v>-2694.160000000029</v>
      </c>
      <c r="N62" s="17">
        <v>72908.260000000111</v>
      </c>
      <c r="O62" s="17">
        <v>109720.00999999992</v>
      </c>
      <c r="P62" s="17">
        <v>53408.370000000017</v>
      </c>
      <c r="Q62" s="20">
        <v>1264.8599999999999</v>
      </c>
      <c r="R62" s="20">
        <v>1419.22</v>
      </c>
      <c r="S62" s="20">
        <v>660.37</v>
      </c>
      <c r="T62" s="20">
        <v>-749.48</v>
      </c>
      <c r="U62" s="20">
        <v>-2358.75</v>
      </c>
      <c r="V62" s="20">
        <v>-5104.0200000000004</v>
      </c>
      <c r="W62" s="20">
        <v>-88.07</v>
      </c>
      <c r="X62" s="20">
        <v>-183.09</v>
      </c>
      <c r="Y62" s="20">
        <v>-134.71</v>
      </c>
      <c r="Z62" s="20">
        <v>3645.41</v>
      </c>
      <c r="AA62" s="20">
        <v>5486</v>
      </c>
      <c r="AB62" s="20">
        <v>2670.42</v>
      </c>
      <c r="AC62" s="17">
        <v>6888.62</v>
      </c>
      <c r="AD62" s="17">
        <v>7662.99</v>
      </c>
      <c r="AE62" s="17">
        <v>3537.75</v>
      </c>
      <c r="AF62" s="17">
        <v>-3980.13</v>
      </c>
      <c r="AG62" s="17">
        <v>-12419.58</v>
      </c>
      <c r="AH62" s="17">
        <v>-26635.9</v>
      </c>
      <c r="AI62" s="17">
        <v>-455.63</v>
      </c>
      <c r="AJ62" s="17">
        <v>-938.64</v>
      </c>
      <c r="AK62" s="17">
        <v>-684.31</v>
      </c>
      <c r="AL62" s="17">
        <v>18353.830000000002</v>
      </c>
      <c r="AM62" s="17">
        <v>27364.51</v>
      </c>
      <c r="AN62" s="17">
        <v>13199.49</v>
      </c>
      <c r="AO62" s="20">
        <v>33450.730000000003</v>
      </c>
      <c r="AP62" s="20">
        <v>37466.660000000076</v>
      </c>
      <c r="AQ62" s="20">
        <v>17405.480000000054</v>
      </c>
      <c r="AR62" s="20">
        <v>-19719.209999999988</v>
      </c>
      <c r="AS62" s="20">
        <v>-61953.33</v>
      </c>
      <c r="AT62" s="20">
        <v>-133820.38000000018</v>
      </c>
      <c r="AU62" s="20">
        <v>-2305.1399999999676</v>
      </c>
      <c r="AV62" s="20">
        <v>-4783.5200000000013</v>
      </c>
      <c r="AW62" s="20">
        <v>-3513.1800000000289</v>
      </c>
      <c r="AX62" s="20">
        <v>94907.500000000116</v>
      </c>
      <c r="AY62" s="20">
        <v>142570.51999999993</v>
      </c>
      <c r="AZ62" s="20">
        <v>69278.280000000013</v>
      </c>
      <c r="BA62" s="17">
        <f t="shared" si="5"/>
        <v>130563.25</v>
      </c>
      <c r="BB62" s="17">
        <f t="shared" si="6"/>
        <v>6528.1599999999989</v>
      </c>
      <c r="BC62" s="17">
        <f t="shared" si="3"/>
        <v>31893</v>
      </c>
      <c r="BD62" s="17">
        <f t="shared" si="4"/>
        <v>168984.41000000003</v>
      </c>
    </row>
    <row r="63" spans="1:56" x14ac:dyDescent="0.25">
      <c r="A63" t="str">
        <f t="shared" si="7"/>
        <v>CPW.GN2</v>
      </c>
      <c r="B63" s="1" t="s">
        <v>104</v>
      </c>
      <c r="C63" s="1" t="s">
        <v>106</v>
      </c>
      <c r="D63" s="1" t="s">
        <v>106</v>
      </c>
      <c r="E63" s="17">
        <v>-6924.2699999998695</v>
      </c>
      <c r="F63" s="17">
        <v>-9621.1200000000281</v>
      </c>
      <c r="G63" s="17">
        <v>-4180.5899999999538</v>
      </c>
      <c r="H63" s="17">
        <v>-83636.149999999965</v>
      </c>
      <c r="I63" s="17">
        <v>-57554.499999999993</v>
      </c>
      <c r="J63" s="17">
        <v>-130496.66999999998</v>
      </c>
      <c r="K63" s="17">
        <v>-26440.049999999988</v>
      </c>
      <c r="L63" s="17">
        <v>-54813.539999999899</v>
      </c>
      <c r="M63" s="17">
        <v>-40725.180000000095</v>
      </c>
      <c r="N63" s="17">
        <v>44523.469999999907</v>
      </c>
      <c r="O63" s="17">
        <v>66923.290000000023</v>
      </c>
      <c r="P63" s="17">
        <v>32249.430000000058</v>
      </c>
      <c r="Q63" s="20">
        <v>-346.21</v>
      </c>
      <c r="R63" s="20">
        <v>-481.06</v>
      </c>
      <c r="S63" s="20">
        <v>-209.03</v>
      </c>
      <c r="T63" s="20">
        <v>-4181.8100000000004</v>
      </c>
      <c r="U63" s="20">
        <v>-2877.73</v>
      </c>
      <c r="V63" s="20">
        <v>-6524.83</v>
      </c>
      <c r="W63" s="20">
        <v>-1322</v>
      </c>
      <c r="X63" s="20">
        <v>-2740.68</v>
      </c>
      <c r="Y63" s="20">
        <v>-2036.26</v>
      </c>
      <c r="Z63" s="20">
        <v>2226.17</v>
      </c>
      <c r="AA63" s="20">
        <v>3346.16</v>
      </c>
      <c r="AB63" s="20">
        <v>1612.47</v>
      </c>
      <c r="AC63" s="17">
        <v>-1885.53</v>
      </c>
      <c r="AD63" s="17">
        <v>-2597.4299999999998</v>
      </c>
      <c r="AE63" s="17">
        <v>-1119.82</v>
      </c>
      <c r="AF63" s="17">
        <v>-22207.599999999999</v>
      </c>
      <c r="AG63" s="17">
        <v>-15152.15</v>
      </c>
      <c r="AH63" s="17">
        <v>-34050.559999999998</v>
      </c>
      <c r="AI63" s="17">
        <v>-6839.25</v>
      </c>
      <c r="AJ63" s="17">
        <v>-14050.61</v>
      </c>
      <c r="AK63" s="17">
        <v>-10344.15</v>
      </c>
      <c r="AL63" s="17">
        <v>11208.28</v>
      </c>
      <c r="AM63" s="17">
        <v>16690.87</v>
      </c>
      <c r="AN63" s="17">
        <v>7970.21</v>
      </c>
      <c r="AO63" s="20">
        <v>-9156.0099999998693</v>
      </c>
      <c r="AP63" s="20">
        <v>-12699.610000000028</v>
      </c>
      <c r="AQ63" s="20">
        <v>-5509.4399999999532</v>
      </c>
      <c r="AR63" s="20">
        <v>-110025.55999999997</v>
      </c>
      <c r="AS63" s="20">
        <v>-75584.37999999999</v>
      </c>
      <c r="AT63" s="20">
        <v>-171072.05999999997</v>
      </c>
      <c r="AU63" s="20">
        <v>-34601.299999999988</v>
      </c>
      <c r="AV63" s="20">
        <v>-71604.8299999999</v>
      </c>
      <c r="AW63" s="20">
        <v>-53105.590000000098</v>
      </c>
      <c r="AX63" s="20">
        <v>57957.919999999904</v>
      </c>
      <c r="AY63" s="20">
        <v>86960.320000000022</v>
      </c>
      <c r="AZ63" s="20">
        <v>41832.110000000059</v>
      </c>
      <c r="BA63" s="17">
        <f t="shared" si="5"/>
        <v>-270695.87999999983</v>
      </c>
      <c r="BB63" s="17">
        <f t="shared" si="6"/>
        <v>-13534.809999999996</v>
      </c>
      <c r="BC63" s="17">
        <f t="shared" si="3"/>
        <v>-72377.739999999991</v>
      </c>
      <c r="BD63" s="17">
        <f t="shared" si="4"/>
        <v>-356608.42999999982</v>
      </c>
    </row>
    <row r="64" spans="1:56" x14ac:dyDescent="0.25">
      <c r="A64" t="str">
        <f t="shared" si="7"/>
        <v>EPDG.GN3</v>
      </c>
      <c r="B64" s="1" t="s">
        <v>107</v>
      </c>
      <c r="C64" s="1" t="s">
        <v>108</v>
      </c>
      <c r="D64" s="1" t="s">
        <v>108</v>
      </c>
      <c r="E64" s="17">
        <v>-2.7284841053187847E-11</v>
      </c>
      <c r="F64" s="17">
        <v>-4.7293724492192268E-11</v>
      </c>
      <c r="G64" s="17">
        <v>4.638422979041934E-11</v>
      </c>
      <c r="H64" s="17">
        <v>-93098.460000000094</v>
      </c>
      <c r="I64" s="17">
        <v>-66922.009999999922</v>
      </c>
      <c r="J64" s="17">
        <v>-143159.8300000001</v>
      </c>
      <c r="K64" s="17">
        <v>-24050.620000000083</v>
      </c>
      <c r="L64" s="17">
        <v>-50365.170000000224</v>
      </c>
      <c r="M64" s="17">
        <v>-36692.17999999992</v>
      </c>
      <c r="N64" s="17">
        <v>54043.849999999984</v>
      </c>
      <c r="O64" s="17">
        <v>34495.970000000045</v>
      </c>
      <c r="P64" s="17">
        <v>0</v>
      </c>
      <c r="Q64" s="20">
        <v>0</v>
      </c>
      <c r="R64" s="20">
        <v>0</v>
      </c>
      <c r="S64" s="20">
        <v>0</v>
      </c>
      <c r="T64" s="20">
        <v>-4654.92</v>
      </c>
      <c r="U64" s="20">
        <v>-3346.1</v>
      </c>
      <c r="V64" s="20">
        <v>-7157.99</v>
      </c>
      <c r="W64" s="20">
        <v>-1202.53</v>
      </c>
      <c r="X64" s="20">
        <v>-2518.2600000000002</v>
      </c>
      <c r="Y64" s="20">
        <v>-1834.61</v>
      </c>
      <c r="Z64" s="20">
        <v>2702.19</v>
      </c>
      <c r="AA64" s="20">
        <v>1724.8</v>
      </c>
      <c r="AB64" s="20">
        <v>0</v>
      </c>
      <c r="AC64" s="17">
        <v>0</v>
      </c>
      <c r="AD64" s="17">
        <v>0</v>
      </c>
      <c r="AE64" s="17">
        <v>0</v>
      </c>
      <c r="AF64" s="17">
        <v>-24720.09</v>
      </c>
      <c r="AG64" s="17">
        <v>-17618.29</v>
      </c>
      <c r="AH64" s="17">
        <v>-37354.76</v>
      </c>
      <c r="AI64" s="17">
        <v>-6221.18</v>
      </c>
      <c r="AJ64" s="17">
        <v>-12910.33</v>
      </c>
      <c r="AK64" s="17">
        <v>-9319.7800000000007</v>
      </c>
      <c r="AL64" s="17">
        <v>13604.93</v>
      </c>
      <c r="AM64" s="17">
        <v>8603.4</v>
      </c>
      <c r="AN64" s="17">
        <v>0</v>
      </c>
      <c r="AO64" s="20">
        <v>-2.7284841053187847E-11</v>
      </c>
      <c r="AP64" s="20">
        <v>-4.7293724492192268E-11</v>
      </c>
      <c r="AQ64" s="20">
        <v>4.638422979041934E-11</v>
      </c>
      <c r="AR64" s="20">
        <v>-122473.47000000009</v>
      </c>
      <c r="AS64" s="20">
        <v>-87886.399999999936</v>
      </c>
      <c r="AT64" s="20">
        <v>-187672.5800000001</v>
      </c>
      <c r="AU64" s="20">
        <v>-31474.330000000082</v>
      </c>
      <c r="AV64" s="20">
        <v>-65793.760000000228</v>
      </c>
      <c r="AW64" s="20">
        <v>-47846.56999999992</v>
      </c>
      <c r="AX64" s="20">
        <v>70350.969999999987</v>
      </c>
      <c r="AY64" s="20">
        <v>44824.170000000049</v>
      </c>
      <c r="AZ64" s="20">
        <v>0</v>
      </c>
      <c r="BA64" s="17">
        <f t="shared" si="5"/>
        <v>-325748.45000000042</v>
      </c>
      <c r="BB64" s="17">
        <f t="shared" si="6"/>
        <v>-16287.420000000006</v>
      </c>
      <c r="BC64" s="17">
        <f t="shared" si="3"/>
        <v>-85936.1</v>
      </c>
      <c r="BD64" s="17">
        <f t="shared" si="4"/>
        <v>-427971.97000000044</v>
      </c>
    </row>
    <row r="65" spans="1:56" x14ac:dyDescent="0.25">
      <c r="A65" t="str">
        <f t="shared" si="7"/>
        <v>CFPL.GPEC</v>
      </c>
      <c r="B65" s="1" t="s">
        <v>109</v>
      </c>
      <c r="C65" s="1" t="s">
        <v>110</v>
      </c>
      <c r="D65" s="1" t="s">
        <v>110</v>
      </c>
      <c r="E65" s="17">
        <v>0</v>
      </c>
      <c r="F65" s="17">
        <v>0</v>
      </c>
      <c r="G65" s="17">
        <v>0</v>
      </c>
      <c r="H65" s="17">
        <v>0</v>
      </c>
      <c r="I65" s="17">
        <v>0</v>
      </c>
      <c r="J65" s="17">
        <v>0</v>
      </c>
      <c r="K65" s="17">
        <v>0</v>
      </c>
      <c r="L65" s="17">
        <v>0</v>
      </c>
      <c r="M65" s="17">
        <v>0</v>
      </c>
      <c r="N65" s="17">
        <v>-45443.74</v>
      </c>
      <c r="O65" s="17">
        <v>-86105.61</v>
      </c>
      <c r="P65" s="17">
        <v>-45177.960000000006</v>
      </c>
      <c r="Q65" s="20">
        <v>0</v>
      </c>
      <c r="R65" s="20">
        <v>0</v>
      </c>
      <c r="S65" s="20">
        <v>0</v>
      </c>
      <c r="T65" s="20">
        <v>0</v>
      </c>
      <c r="U65" s="20">
        <v>0</v>
      </c>
      <c r="V65" s="20">
        <v>0</v>
      </c>
      <c r="W65" s="20">
        <v>0</v>
      </c>
      <c r="X65" s="20">
        <v>0</v>
      </c>
      <c r="Y65" s="20">
        <v>0</v>
      </c>
      <c r="Z65" s="20">
        <v>-2272.19</v>
      </c>
      <c r="AA65" s="20">
        <v>-4305.28</v>
      </c>
      <c r="AB65" s="20">
        <v>-2258.9</v>
      </c>
      <c r="AC65" s="17">
        <v>0</v>
      </c>
      <c r="AD65" s="17">
        <v>0</v>
      </c>
      <c r="AE65" s="17">
        <v>0</v>
      </c>
      <c r="AF65" s="17">
        <v>0</v>
      </c>
      <c r="AG65" s="17">
        <v>0</v>
      </c>
      <c r="AH65" s="17">
        <v>0</v>
      </c>
      <c r="AI65" s="17">
        <v>0</v>
      </c>
      <c r="AJ65" s="17">
        <v>0</v>
      </c>
      <c r="AK65" s="17">
        <v>0</v>
      </c>
      <c r="AL65" s="17">
        <v>-11439.95</v>
      </c>
      <c r="AM65" s="17">
        <v>-21475</v>
      </c>
      <c r="AN65" s="17">
        <v>-11165.41</v>
      </c>
      <c r="AO65" s="20">
        <v>0</v>
      </c>
      <c r="AP65" s="20">
        <v>0</v>
      </c>
      <c r="AQ65" s="20">
        <v>0</v>
      </c>
      <c r="AR65" s="20">
        <v>0</v>
      </c>
      <c r="AS65" s="20">
        <v>0</v>
      </c>
      <c r="AT65" s="20">
        <v>0</v>
      </c>
      <c r="AU65" s="20">
        <v>0</v>
      </c>
      <c r="AV65" s="20">
        <v>0</v>
      </c>
      <c r="AW65" s="20">
        <v>0</v>
      </c>
      <c r="AX65" s="20">
        <v>-59155.880000000005</v>
      </c>
      <c r="AY65" s="20">
        <v>-111885.89</v>
      </c>
      <c r="AZ65" s="20">
        <v>-58602.270000000004</v>
      </c>
      <c r="BA65" s="17">
        <f t="shared" si="5"/>
        <v>-176727.31</v>
      </c>
      <c r="BB65" s="17">
        <f t="shared" si="6"/>
        <v>-8836.369999999999</v>
      </c>
      <c r="BC65" s="17">
        <f t="shared" si="3"/>
        <v>-44080.36</v>
      </c>
      <c r="BD65" s="17">
        <f t="shared" si="4"/>
        <v>-229644.04000000004</v>
      </c>
    </row>
    <row r="66" spans="1:56" x14ac:dyDescent="0.25">
      <c r="A66" t="str">
        <f t="shared" si="7"/>
        <v>CGEI.GPEC</v>
      </c>
      <c r="B66" s="1" t="s">
        <v>683</v>
      </c>
      <c r="C66" s="1" t="s">
        <v>110</v>
      </c>
      <c r="D66" s="1" t="s">
        <v>110</v>
      </c>
      <c r="E66" s="17">
        <v>-66510.259999999995</v>
      </c>
      <c r="F66" s="17">
        <v>-95233.59</v>
      </c>
      <c r="G66" s="17">
        <v>-32875.119999999995</v>
      </c>
      <c r="H66" s="17">
        <v>-51364.26</v>
      </c>
      <c r="I66" s="17">
        <v>-21181.47</v>
      </c>
      <c r="J66" s="17">
        <v>-57311.420000000006</v>
      </c>
      <c r="K66" s="17">
        <v>-35989.980000000003</v>
      </c>
      <c r="L66" s="17">
        <v>-91787.37</v>
      </c>
      <c r="M66" s="17">
        <v>-84017.23</v>
      </c>
      <c r="N66" s="17">
        <v>0</v>
      </c>
      <c r="O66" s="17">
        <v>0</v>
      </c>
      <c r="P66" s="17">
        <v>0</v>
      </c>
      <c r="Q66" s="20">
        <v>-3325.51</v>
      </c>
      <c r="R66" s="20">
        <v>-4761.68</v>
      </c>
      <c r="S66" s="20">
        <v>-1643.76</v>
      </c>
      <c r="T66" s="20">
        <v>-2568.21</v>
      </c>
      <c r="U66" s="20">
        <v>-1059.07</v>
      </c>
      <c r="V66" s="20">
        <v>-2865.57</v>
      </c>
      <c r="W66" s="20">
        <v>-1799.5</v>
      </c>
      <c r="X66" s="20">
        <v>-4589.37</v>
      </c>
      <c r="Y66" s="20">
        <v>-4200.8599999999997</v>
      </c>
      <c r="Z66" s="20">
        <v>0</v>
      </c>
      <c r="AA66" s="20">
        <v>0</v>
      </c>
      <c r="AB66" s="20">
        <v>0</v>
      </c>
      <c r="AC66" s="17">
        <v>-18111.22</v>
      </c>
      <c r="AD66" s="17">
        <v>-25710.36</v>
      </c>
      <c r="AE66" s="17">
        <v>-8805.99</v>
      </c>
      <c r="AF66" s="17">
        <v>-13638.56</v>
      </c>
      <c r="AG66" s="17">
        <v>-5576.36</v>
      </c>
      <c r="AH66" s="17">
        <v>-14954.3</v>
      </c>
      <c r="AI66" s="17">
        <v>-9309.5300000000007</v>
      </c>
      <c r="AJ66" s="17">
        <v>-23528.28</v>
      </c>
      <c r="AK66" s="17">
        <v>-21340.29</v>
      </c>
      <c r="AL66" s="17">
        <v>0</v>
      </c>
      <c r="AM66" s="17">
        <v>0</v>
      </c>
      <c r="AN66" s="17">
        <v>0</v>
      </c>
      <c r="AO66" s="20">
        <v>-87946.989999999991</v>
      </c>
      <c r="AP66" s="20">
        <v>-125705.62999999999</v>
      </c>
      <c r="AQ66" s="20">
        <v>-43324.869999999995</v>
      </c>
      <c r="AR66" s="20">
        <v>-67571.03</v>
      </c>
      <c r="AS66" s="20">
        <v>-27816.9</v>
      </c>
      <c r="AT66" s="20">
        <v>-75131.290000000008</v>
      </c>
      <c r="AU66" s="20">
        <v>-47099.01</v>
      </c>
      <c r="AV66" s="20">
        <v>-119905.01999999999</v>
      </c>
      <c r="AW66" s="20">
        <v>-109558.38</v>
      </c>
      <c r="AX66" s="20">
        <v>0</v>
      </c>
      <c r="AY66" s="20">
        <v>0</v>
      </c>
      <c r="AZ66" s="20">
        <v>0</v>
      </c>
      <c r="BA66" s="17">
        <f t="shared" si="5"/>
        <v>-536270.69999999995</v>
      </c>
      <c r="BB66" s="17">
        <f t="shared" si="6"/>
        <v>-26813.53</v>
      </c>
      <c r="BC66" s="17">
        <f t="shared" si="3"/>
        <v>-140974.89000000001</v>
      </c>
      <c r="BD66" s="17">
        <f t="shared" si="4"/>
        <v>-704059.12000000011</v>
      </c>
    </row>
    <row r="67" spans="1:56" x14ac:dyDescent="0.25">
      <c r="A67" t="str">
        <f t="shared" si="7"/>
        <v>NXI.GWW1</v>
      </c>
      <c r="B67" s="1" t="s">
        <v>154</v>
      </c>
      <c r="C67" s="1" t="s">
        <v>112</v>
      </c>
      <c r="D67" s="1" t="s">
        <v>112</v>
      </c>
      <c r="E67" s="17">
        <v>41378.670000000006</v>
      </c>
      <c r="F67" s="17">
        <v>36795.200000000004</v>
      </c>
      <c r="G67" s="17">
        <v>19051.63</v>
      </c>
      <c r="H67" s="17">
        <v>34232.82</v>
      </c>
      <c r="I67" s="17">
        <v>16872.419999999998</v>
      </c>
      <c r="J67" s="17">
        <v>48352.459999999992</v>
      </c>
      <c r="K67" s="17">
        <v>14748.58</v>
      </c>
      <c r="L67" s="17">
        <v>44908.090000000004</v>
      </c>
      <c r="M67" s="17">
        <v>25683.23</v>
      </c>
      <c r="N67" s="17">
        <v>39599.320000000007</v>
      </c>
      <c r="O67" s="17">
        <v>93930.73000000001</v>
      </c>
      <c r="P67" s="17">
        <v>35779.579999999994</v>
      </c>
      <c r="Q67" s="20">
        <v>2068.9299999999998</v>
      </c>
      <c r="R67" s="20">
        <v>1839.76</v>
      </c>
      <c r="S67" s="20">
        <v>952.58</v>
      </c>
      <c r="T67" s="20">
        <v>1711.64</v>
      </c>
      <c r="U67" s="20">
        <v>843.62</v>
      </c>
      <c r="V67" s="20">
        <v>2417.62</v>
      </c>
      <c r="W67" s="20">
        <v>737.43</v>
      </c>
      <c r="X67" s="20">
        <v>2245.4</v>
      </c>
      <c r="Y67" s="20">
        <v>1284.1600000000001</v>
      </c>
      <c r="Z67" s="20">
        <v>1979.97</v>
      </c>
      <c r="AA67" s="20">
        <v>4696.54</v>
      </c>
      <c r="AB67" s="20">
        <v>1788.98</v>
      </c>
      <c r="AC67" s="17">
        <v>11267.71</v>
      </c>
      <c r="AD67" s="17">
        <v>9933.66</v>
      </c>
      <c r="AE67" s="17">
        <v>5103.21</v>
      </c>
      <c r="AF67" s="17">
        <v>9089.7199999999993</v>
      </c>
      <c r="AG67" s="17">
        <v>4441.9399999999996</v>
      </c>
      <c r="AH67" s="17">
        <v>12616.63</v>
      </c>
      <c r="AI67" s="17">
        <v>3815.02</v>
      </c>
      <c r="AJ67" s="17">
        <v>11511.5</v>
      </c>
      <c r="AK67" s="17">
        <v>6523.51</v>
      </c>
      <c r="AL67" s="17">
        <v>9968.68</v>
      </c>
      <c r="AM67" s="17">
        <v>23426.61</v>
      </c>
      <c r="AN67" s="17">
        <v>8842.67</v>
      </c>
      <c r="AO67" s="20">
        <v>54715.310000000005</v>
      </c>
      <c r="AP67" s="20">
        <v>48568.62000000001</v>
      </c>
      <c r="AQ67" s="20">
        <v>25107.420000000002</v>
      </c>
      <c r="AR67" s="20">
        <v>45034.18</v>
      </c>
      <c r="AS67" s="20">
        <v>22157.979999999996</v>
      </c>
      <c r="AT67" s="20">
        <v>63386.709999999992</v>
      </c>
      <c r="AU67" s="20">
        <v>19301.03</v>
      </c>
      <c r="AV67" s="20">
        <v>58664.990000000005</v>
      </c>
      <c r="AW67" s="20">
        <v>33490.9</v>
      </c>
      <c r="AX67" s="20">
        <v>51547.970000000008</v>
      </c>
      <c r="AY67" s="20">
        <v>122053.88</v>
      </c>
      <c r="AZ67" s="20">
        <v>46411.229999999996</v>
      </c>
      <c r="BA67" s="17">
        <f t="shared" si="5"/>
        <v>451332.73000000004</v>
      </c>
      <c r="BB67" s="17">
        <f t="shared" si="6"/>
        <v>22566.629999999997</v>
      </c>
      <c r="BC67" s="17">
        <f t="shared" si="3"/>
        <v>116540.85999999999</v>
      </c>
      <c r="BD67" s="17">
        <f t="shared" si="4"/>
        <v>590440.22</v>
      </c>
    </row>
    <row r="68" spans="1:56" x14ac:dyDescent="0.25">
      <c r="A68" t="str">
        <f t="shared" si="7"/>
        <v>MPLP.HRM</v>
      </c>
      <c r="B68" s="1" t="s">
        <v>115</v>
      </c>
      <c r="C68" s="1" t="s">
        <v>116</v>
      </c>
      <c r="D68" s="1" t="s">
        <v>116</v>
      </c>
      <c r="E68" s="17">
        <v>-759143.97</v>
      </c>
      <c r="F68" s="17">
        <v>-731045.82000000007</v>
      </c>
      <c r="G68" s="17">
        <v>-463418.35</v>
      </c>
      <c r="H68" s="17">
        <v>-467379.7</v>
      </c>
      <c r="I68" s="17">
        <v>-149479.17000000001</v>
      </c>
      <c r="J68" s="17">
        <v>-88384.85</v>
      </c>
      <c r="K68" s="17">
        <v>-445832.66000000003</v>
      </c>
      <c r="L68" s="17">
        <v>-1554904.53</v>
      </c>
      <c r="M68" s="17">
        <v>-1107496.1299999999</v>
      </c>
      <c r="N68" s="17">
        <v>-678988.46</v>
      </c>
      <c r="O68" s="17">
        <v>-1221113.4099999999</v>
      </c>
      <c r="P68" s="17">
        <v>-465808.79</v>
      </c>
      <c r="Q68" s="20">
        <v>-37957.199999999997</v>
      </c>
      <c r="R68" s="20">
        <v>-36552.29</v>
      </c>
      <c r="S68" s="20">
        <v>-23170.92</v>
      </c>
      <c r="T68" s="20">
        <v>-23368.99</v>
      </c>
      <c r="U68" s="20">
        <v>-7473.96</v>
      </c>
      <c r="V68" s="20">
        <v>-4419.24</v>
      </c>
      <c r="W68" s="20">
        <v>-22291.63</v>
      </c>
      <c r="X68" s="20">
        <v>-77745.23</v>
      </c>
      <c r="Y68" s="20">
        <v>-55374.81</v>
      </c>
      <c r="Z68" s="20">
        <v>-33949.42</v>
      </c>
      <c r="AA68" s="20">
        <v>-61055.67</v>
      </c>
      <c r="AB68" s="20">
        <v>-23290.44</v>
      </c>
      <c r="AC68" s="17">
        <v>-206720.35</v>
      </c>
      <c r="AD68" s="17">
        <v>-197361.58</v>
      </c>
      <c r="AE68" s="17">
        <v>-124132.15</v>
      </c>
      <c r="AF68" s="17">
        <v>-124101.63</v>
      </c>
      <c r="AG68" s="17">
        <v>-39352.79</v>
      </c>
      <c r="AH68" s="17">
        <v>-23062.3</v>
      </c>
      <c r="AI68" s="17">
        <v>-115323.62</v>
      </c>
      <c r="AJ68" s="17">
        <v>-398575.78</v>
      </c>
      <c r="AK68" s="17">
        <v>-281302.86</v>
      </c>
      <c r="AL68" s="17">
        <v>-170927.66</v>
      </c>
      <c r="AM68" s="17">
        <v>-304549.42</v>
      </c>
      <c r="AN68" s="17">
        <v>-115121.28</v>
      </c>
      <c r="AO68" s="20">
        <v>-1003821.5199999999</v>
      </c>
      <c r="AP68" s="20">
        <v>-964959.69000000006</v>
      </c>
      <c r="AQ68" s="20">
        <v>-610721.41999999993</v>
      </c>
      <c r="AR68" s="20">
        <v>-614850.32000000007</v>
      </c>
      <c r="AS68" s="20">
        <v>-196305.92000000001</v>
      </c>
      <c r="AT68" s="20">
        <v>-115866.39000000001</v>
      </c>
      <c r="AU68" s="20">
        <v>-583447.91</v>
      </c>
      <c r="AV68" s="20">
        <v>-2031225.54</v>
      </c>
      <c r="AW68" s="20">
        <v>-1444173.7999999998</v>
      </c>
      <c r="AX68" s="20">
        <v>-883865.54</v>
      </c>
      <c r="AY68" s="20">
        <v>-1586718.4999999998</v>
      </c>
      <c r="AZ68" s="20">
        <v>-604220.51</v>
      </c>
      <c r="BA68" s="17">
        <f t="shared" si="5"/>
        <v>-8132995.8400000008</v>
      </c>
      <c r="BB68" s="17">
        <f t="shared" si="6"/>
        <v>-406649.8</v>
      </c>
      <c r="BC68" s="17">
        <f t="shared" si="3"/>
        <v>-2100531.42</v>
      </c>
      <c r="BD68" s="17">
        <f t="shared" si="4"/>
        <v>-10640177.060000001</v>
      </c>
    </row>
    <row r="69" spans="1:56" x14ac:dyDescent="0.25">
      <c r="A69" t="str">
        <f t="shared" si="7"/>
        <v>TAU.HSH</v>
      </c>
      <c r="B69" s="1" t="s">
        <v>31</v>
      </c>
      <c r="C69" s="1" t="s">
        <v>117</v>
      </c>
      <c r="D69" s="1" t="s">
        <v>117</v>
      </c>
      <c r="E69" s="17">
        <v>3602.2899999999995</v>
      </c>
      <c r="F69" s="17">
        <v>5130.5200000000004</v>
      </c>
      <c r="G69" s="17">
        <v>2086.9499999999998</v>
      </c>
      <c r="H69" s="17">
        <v>117.39999999999986</v>
      </c>
      <c r="I69" s="17">
        <v>94.859999999999673</v>
      </c>
      <c r="J69" s="17">
        <v>286.86999999999898</v>
      </c>
      <c r="K69" s="17">
        <v>-5536.4600000000009</v>
      </c>
      <c r="L69" s="17">
        <v>-11696.699999999999</v>
      </c>
      <c r="M69" s="17">
        <v>-7709.380000000001</v>
      </c>
      <c r="N69" s="17">
        <v>-2598.3899999999994</v>
      </c>
      <c r="O69" s="17">
        <v>-2651.5</v>
      </c>
      <c r="P69" s="17">
        <v>-1545.6500000000005</v>
      </c>
      <c r="Q69" s="20">
        <v>180.11</v>
      </c>
      <c r="R69" s="20">
        <v>256.52999999999997</v>
      </c>
      <c r="S69" s="20">
        <v>104.35</v>
      </c>
      <c r="T69" s="20">
        <v>5.87</v>
      </c>
      <c r="U69" s="20">
        <v>4.74</v>
      </c>
      <c r="V69" s="20">
        <v>14.34</v>
      </c>
      <c r="W69" s="20">
        <v>-276.82</v>
      </c>
      <c r="X69" s="20">
        <v>-584.84</v>
      </c>
      <c r="Y69" s="20">
        <v>-385.47</v>
      </c>
      <c r="Z69" s="20">
        <v>-129.91999999999999</v>
      </c>
      <c r="AA69" s="20">
        <v>-132.58000000000001</v>
      </c>
      <c r="AB69" s="20">
        <v>-77.28</v>
      </c>
      <c r="AC69" s="17">
        <v>980.93</v>
      </c>
      <c r="AD69" s="17">
        <v>1385.09</v>
      </c>
      <c r="AE69" s="17">
        <v>559.01</v>
      </c>
      <c r="AF69" s="17">
        <v>31.17</v>
      </c>
      <c r="AG69" s="17">
        <v>24.97</v>
      </c>
      <c r="AH69" s="17">
        <v>74.849999999999994</v>
      </c>
      <c r="AI69" s="17">
        <v>-1432.12</v>
      </c>
      <c r="AJ69" s="17">
        <v>-2998.27</v>
      </c>
      <c r="AK69" s="17">
        <v>-1958.17</v>
      </c>
      <c r="AL69" s="17">
        <v>-654.12</v>
      </c>
      <c r="AM69" s="17">
        <v>-661.29</v>
      </c>
      <c r="AN69" s="17">
        <v>-382</v>
      </c>
      <c r="AO69" s="20">
        <v>4763.33</v>
      </c>
      <c r="AP69" s="20">
        <v>6772.14</v>
      </c>
      <c r="AQ69" s="20">
        <v>2750.3099999999995</v>
      </c>
      <c r="AR69" s="20">
        <v>154.43999999999988</v>
      </c>
      <c r="AS69" s="20">
        <v>124.56999999999967</v>
      </c>
      <c r="AT69" s="20">
        <v>376.05999999999892</v>
      </c>
      <c r="AU69" s="20">
        <v>-7245.4000000000005</v>
      </c>
      <c r="AV69" s="20">
        <v>-15279.81</v>
      </c>
      <c r="AW69" s="20">
        <v>-10053.02</v>
      </c>
      <c r="AX69" s="20">
        <v>-3382.4299999999994</v>
      </c>
      <c r="AY69" s="20">
        <v>-3445.37</v>
      </c>
      <c r="AZ69" s="20">
        <v>-2004.9300000000005</v>
      </c>
      <c r="BA69" s="17">
        <f t="shared" ref="BA69:BA100" si="8">SUM(E69:P69)</f>
        <v>-20419.190000000006</v>
      </c>
      <c r="BB69" s="17">
        <f t="shared" ref="BB69:BB100" si="9">SUM(Q69:AB69)</f>
        <v>-1020.97</v>
      </c>
      <c r="BC69" s="17">
        <f t="shared" si="3"/>
        <v>-5029.9500000000007</v>
      </c>
      <c r="BD69" s="17">
        <f t="shared" si="4"/>
        <v>-26470.11</v>
      </c>
    </row>
    <row r="70" spans="1:56" x14ac:dyDescent="0.25">
      <c r="A70" t="str">
        <f t="shared" si="7"/>
        <v>VQW.IEW1</v>
      </c>
      <c r="B70" s="1" t="s">
        <v>29</v>
      </c>
      <c r="C70" s="1" t="s">
        <v>118</v>
      </c>
      <c r="D70" s="1" t="s">
        <v>118</v>
      </c>
      <c r="E70" s="17">
        <v>36372.43</v>
      </c>
      <c r="F70" s="17">
        <v>36994.42</v>
      </c>
      <c r="G70" s="17">
        <v>20704.47</v>
      </c>
      <c r="H70" s="17">
        <v>38539.949999999997</v>
      </c>
      <c r="I70" s="17">
        <v>14149.48</v>
      </c>
      <c r="J70" s="17">
        <v>50782.16</v>
      </c>
      <c r="K70" s="17">
        <v>15000.410000000002</v>
      </c>
      <c r="L70" s="17">
        <v>56728.76</v>
      </c>
      <c r="M70" s="17">
        <v>31155.040000000005</v>
      </c>
      <c r="N70" s="17">
        <v>29698.869999999995</v>
      </c>
      <c r="O70" s="17">
        <v>118711.84</v>
      </c>
      <c r="P70" s="17">
        <v>36879.950000000004</v>
      </c>
      <c r="Q70" s="20">
        <v>1818.62</v>
      </c>
      <c r="R70" s="20">
        <v>1849.72</v>
      </c>
      <c r="S70" s="20">
        <v>1035.22</v>
      </c>
      <c r="T70" s="20">
        <v>1927</v>
      </c>
      <c r="U70" s="20">
        <v>707.47</v>
      </c>
      <c r="V70" s="20">
        <v>2539.11</v>
      </c>
      <c r="W70" s="20">
        <v>750.02</v>
      </c>
      <c r="X70" s="20">
        <v>2836.44</v>
      </c>
      <c r="Y70" s="20">
        <v>1557.75</v>
      </c>
      <c r="Z70" s="20">
        <v>1484.94</v>
      </c>
      <c r="AA70" s="20">
        <v>5935.59</v>
      </c>
      <c r="AB70" s="20">
        <v>1844</v>
      </c>
      <c r="AC70" s="17">
        <v>9904.4699999999993</v>
      </c>
      <c r="AD70" s="17">
        <v>9987.44</v>
      </c>
      <c r="AE70" s="17">
        <v>5545.94</v>
      </c>
      <c r="AF70" s="17">
        <v>10233.370000000001</v>
      </c>
      <c r="AG70" s="17">
        <v>3725.08</v>
      </c>
      <c r="AH70" s="17">
        <v>13250.61</v>
      </c>
      <c r="AI70" s="17">
        <v>3880.16</v>
      </c>
      <c r="AJ70" s="17">
        <v>14541.54</v>
      </c>
      <c r="AK70" s="17">
        <v>7913.35</v>
      </c>
      <c r="AL70" s="17">
        <v>7476.35</v>
      </c>
      <c r="AM70" s="17">
        <v>29607.1</v>
      </c>
      <c r="AN70" s="17">
        <v>9114.61</v>
      </c>
      <c r="AO70" s="20">
        <v>48095.520000000004</v>
      </c>
      <c r="AP70" s="20">
        <v>48831.58</v>
      </c>
      <c r="AQ70" s="20">
        <v>27285.63</v>
      </c>
      <c r="AR70" s="20">
        <v>50700.32</v>
      </c>
      <c r="AS70" s="20">
        <v>18582.03</v>
      </c>
      <c r="AT70" s="20">
        <v>66571.88</v>
      </c>
      <c r="AU70" s="20">
        <v>19630.590000000004</v>
      </c>
      <c r="AV70" s="20">
        <v>74106.740000000005</v>
      </c>
      <c r="AW70" s="20">
        <v>40626.140000000007</v>
      </c>
      <c r="AX70" s="20">
        <v>38660.159999999996</v>
      </c>
      <c r="AY70" s="20">
        <v>154254.53</v>
      </c>
      <c r="AZ70" s="20">
        <v>47838.560000000005</v>
      </c>
      <c r="BA70" s="17">
        <f t="shared" si="8"/>
        <v>485717.77999999997</v>
      </c>
      <c r="BB70" s="17">
        <f t="shared" si="9"/>
        <v>24285.88</v>
      </c>
      <c r="BC70" s="17">
        <f t="shared" ref="BC70:BC133" si="10">SUM(AC70:AN70)</f>
        <v>125180.02000000003</v>
      </c>
      <c r="BD70" s="17">
        <f t="shared" ref="BD70:BD133" si="11">SUM(AO70:AZ70)</f>
        <v>635183.68000000005</v>
      </c>
    </row>
    <row r="71" spans="1:56" x14ac:dyDescent="0.25">
      <c r="A71" t="str">
        <f t="shared" si="7"/>
        <v>VQW.IEW2</v>
      </c>
      <c r="B71" s="1" t="s">
        <v>29</v>
      </c>
      <c r="C71" s="1" t="s">
        <v>119</v>
      </c>
      <c r="D71" s="1" t="s">
        <v>119</v>
      </c>
      <c r="E71" s="17">
        <v>36092.009999999995</v>
      </c>
      <c r="F71" s="17">
        <v>36934.36</v>
      </c>
      <c r="G71" s="17">
        <v>19183.689999999999</v>
      </c>
      <c r="H71" s="17">
        <v>37120.629999999997</v>
      </c>
      <c r="I71" s="17">
        <v>14544.25</v>
      </c>
      <c r="J71" s="17">
        <v>44591.55</v>
      </c>
      <c r="K71" s="17">
        <v>14426.689999999999</v>
      </c>
      <c r="L71" s="17">
        <v>54264.249999999993</v>
      </c>
      <c r="M71" s="17">
        <v>30978.099999999995</v>
      </c>
      <c r="N71" s="17">
        <v>27120.57</v>
      </c>
      <c r="O71" s="17">
        <v>98523.87</v>
      </c>
      <c r="P71" s="17">
        <v>39308.189999999995</v>
      </c>
      <c r="Q71" s="20">
        <v>1804.6</v>
      </c>
      <c r="R71" s="20">
        <v>1846.72</v>
      </c>
      <c r="S71" s="20">
        <v>959.18</v>
      </c>
      <c r="T71" s="20">
        <v>1856.03</v>
      </c>
      <c r="U71" s="20">
        <v>727.21</v>
      </c>
      <c r="V71" s="20">
        <v>2229.58</v>
      </c>
      <c r="W71" s="20">
        <v>721.33</v>
      </c>
      <c r="X71" s="20">
        <v>2713.21</v>
      </c>
      <c r="Y71" s="20">
        <v>1548.91</v>
      </c>
      <c r="Z71" s="20">
        <v>1356.03</v>
      </c>
      <c r="AA71" s="20">
        <v>4926.1899999999996</v>
      </c>
      <c r="AB71" s="20">
        <v>1965.41</v>
      </c>
      <c r="AC71" s="17">
        <v>9828.11</v>
      </c>
      <c r="AD71" s="17">
        <v>9971.23</v>
      </c>
      <c r="AE71" s="17">
        <v>5138.58</v>
      </c>
      <c r="AF71" s="17">
        <v>9856.51</v>
      </c>
      <c r="AG71" s="17">
        <v>3829.01</v>
      </c>
      <c r="AH71" s="17">
        <v>11635.29</v>
      </c>
      <c r="AI71" s="17">
        <v>3731.75</v>
      </c>
      <c r="AJ71" s="17">
        <v>13909.8</v>
      </c>
      <c r="AK71" s="17">
        <v>7868.4</v>
      </c>
      <c r="AL71" s="17">
        <v>6827.3</v>
      </c>
      <c r="AM71" s="17">
        <v>24572.15</v>
      </c>
      <c r="AN71" s="17">
        <v>9714.74</v>
      </c>
      <c r="AO71" s="20">
        <v>47724.719999999994</v>
      </c>
      <c r="AP71" s="20">
        <v>48752.31</v>
      </c>
      <c r="AQ71" s="20">
        <v>25281.449999999997</v>
      </c>
      <c r="AR71" s="20">
        <v>48833.17</v>
      </c>
      <c r="AS71" s="20">
        <v>19100.47</v>
      </c>
      <c r="AT71" s="20">
        <v>58456.420000000006</v>
      </c>
      <c r="AU71" s="20">
        <v>18879.769999999997</v>
      </c>
      <c r="AV71" s="20">
        <v>70887.259999999995</v>
      </c>
      <c r="AW71" s="20">
        <v>40395.409999999996</v>
      </c>
      <c r="AX71" s="20">
        <v>35303.9</v>
      </c>
      <c r="AY71" s="20">
        <v>128022.20999999999</v>
      </c>
      <c r="AZ71" s="20">
        <v>50988.34</v>
      </c>
      <c r="BA71" s="17">
        <f t="shared" si="8"/>
        <v>453088.16</v>
      </c>
      <c r="BB71" s="17">
        <f t="shared" si="9"/>
        <v>22654.400000000001</v>
      </c>
      <c r="BC71" s="17">
        <f t="shared" si="10"/>
        <v>116882.87000000001</v>
      </c>
      <c r="BD71" s="17">
        <f t="shared" si="11"/>
        <v>592625.42999999993</v>
      </c>
    </row>
    <row r="72" spans="1:56" x14ac:dyDescent="0.25">
      <c r="A72" t="str">
        <f t="shared" si="7"/>
        <v>TAU.INT</v>
      </c>
      <c r="B72" s="1" t="s">
        <v>31</v>
      </c>
      <c r="C72" s="1" t="s">
        <v>120</v>
      </c>
      <c r="D72" s="1" t="s">
        <v>120</v>
      </c>
      <c r="E72" s="17">
        <v>7028.2699999999995</v>
      </c>
      <c r="F72" s="17">
        <v>9750.5199999999986</v>
      </c>
      <c r="G72" s="17">
        <v>3087.9700000000003</v>
      </c>
      <c r="H72" s="17">
        <v>1166.79</v>
      </c>
      <c r="I72" s="17">
        <v>198.67</v>
      </c>
      <c r="J72" s="17">
        <v>1602.1599999999999</v>
      </c>
      <c r="K72" s="17">
        <v>2488.88</v>
      </c>
      <c r="L72" s="17">
        <v>6357.88</v>
      </c>
      <c r="M72" s="17">
        <v>4192.26</v>
      </c>
      <c r="N72" s="17">
        <v>1990.47</v>
      </c>
      <c r="O72" s="17">
        <v>3652.84</v>
      </c>
      <c r="P72" s="17">
        <v>2837.26</v>
      </c>
      <c r="Q72" s="20">
        <v>351.41</v>
      </c>
      <c r="R72" s="20">
        <v>487.53</v>
      </c>
      <c r="S72" s="20">
        <v>154.4</v>
      </c>
      <c r="T72" s="20">
        <v>58.34</v>
      </c>
      <c r="U72" s="20">
        <v>9.93</v>
      </c>
      <c r="V72" s="20">
        <v>80.11</v>
      </c>
      <c r="W72" s="20">
        <v>124.44</v>
      </c>
      <c r="X72" s="20">
        <v>317.89</v>
      </c>
      <c r="Y72" s="20">
        <v>209.61</v>
      </c>
      <c r="Z72" s="20">
        <v>99.52</v>
      </c>
      <c r="AA72" s="20">
        <v>182.64</v>
      </c>
      <c r="AB72" s="20">
        <v>141.86000000000001</v>
      </c>
      <c r="AC72" s="17">
        <v>1913.85</v>
      </c>
      <c r="AD72" s="17">
        <v>2632.36</v>
      </c>
      <c r="AE72" s="17">
        <v>827.15</v>
      </c>
      <c r="AF72" s="17">
        <v>309.81</v>
      </c>
      <c r="AG72" s="17">
        <v>52.3</v>
      </c>
      <c r="AH72" s="17">
        <v>418.05</v>
      </c>
      <c r="AI72" s="17">
        <v>643.79999999999995</v>
      </c>
      <c r="AJ72" s="17">
        <v>1629.74</v>
      </c>
      <c r="AK72" s="17">
        <v>1064.83</v>
      </c>
      <c r="AL72" s="17">
        <v>501.08</v>
      </c>
      <c r="AM72" s="17">
        <v>911.03</v>
      </c>
      <c r="AN72" s="17">
        <v>701.21</v>
      </c>
      <c r="AO72" s="20">
        <v>9293.5299999999988</v>
      </c>
      <c r="AP72" s="20">
        <v>12870.41</v>
      </c>
      <c r="AQ72" s="20">
        <v>4069.5200000000004</v>
      </c>
      <c r="AR72" s="20">
        <v>1534.9399999999998</v>
      </c>
      <c r="AS72" s="20">
        <v>260.89999999999998</v>
      </c>
      <c r="AT72" s="20">
        <v>2100.3199999999997</v>
      </c>
      <c r="AU72" s="20">
        <v>3257.12</v>
      </c>
      <c r="AV72" s="20">
        <v>8305.51</v>
      </c>
      <c r="AW72" s="20">
        <v>5466.7</v>
      </c>
      <c r="AX72" s="20">
        <v>2591.0700000000002</v>
      </c>
      <c r="AY72" s="20">
        <v>4746.51</v>
      </c>
      <c r="AZ72" s="20">
        <v>3680.3300000000004</v>
      </c>
      <c r="BA72" s="17">
        <f t="shared" si="8"/>
        <v>44353.970000000008</v>
      </c>
      <c r="BB72" s="17">
        <f t="shared" si="9"/>
        <v>2217.6800000000003</v>
      </c>
      <c r="BC72" s="17">
        <f t="shared" si="10"/>
        <v>11605.210000000003</v>
      </c>
      <c r="BD72" s="17">
        <f t="shared" si="11"/>
        <v>58176.86</v>
      </c>
    </row>
    <row r="73" spans="1:56" x14ac:dyDescent="0.25">
      <c r="A73" t="str">
        <f t="shared" si="7"/>
        <v>ESSO.IOR1</v>
      </c>
      <c r="B73" s="1" t="s">
        <v>121</v>
      </c>
      <c r="C73" s="1" t="s">
        <v>122</v>
      </c>
      <c r="D73" s="1" t="s">
        <v>122</v>
      </c>
      <c r="E73" s="17">
        <v>-123380.21</v>
      </c>
      <c r="F73" s="17">
        <v>-149040.07</v>
      </c>
      <c r="G73" s="17">
        <v>-57138.400000000001</v>
      </c>
      <c r="H73" s="17">
        <v>-68385.259999999995</v>
      </c>
      <c r="I73" s="17">
        <v>-42377.5</v>
      </c>
      <c r="J73" s="17">
        <v>-5831.42</v>
      </c>
      <c r="K73" s="17">
        <v>-70919.45</v>
      </c>
      <c r="L73" s="17">
        <v>-141074.51999999999</v>
      </c>
      <c r="M73" s="17">
        <v>-103127.38</v>
      </c>
      <c r="N73" s="17">
        <v>-92034.28</v>
      </c>
      <c r="O73" s="17">
        <v>-158751.5</v>
      </c>
      <c r="P73" s="17">
        <v>-76041.5</v>
      </c>
      <c r="Q73" s="20">
        <v>-6169.01</v>
      </c>
      <c r="R73" s="20">
        <v>-7452</v>
      </c>
      <c r="S73" s="20">
        <v>-2856.92</v>
      </c>
      <c r="T73" s="20">
        <v>-3419.26</v>
      </c>
      <c r="U73" s="20">
        <v>-2118.88</v>
      </c>
      <c r="V73" s="20">
        <v>-291.57</v>
      </c>
      <c r="W73" s="20">
        <v>-3545.97</v>
      </c>
      <c r="X73" s="20">
        <v>-7053.73</v>
      </c>
      <c r="Y73" s="20">
        <v>-5156.37</v>
      </c>
      <c r="Z73" s="20">
        <v>-4601.71</v>
      </c>
      <c r="AA73" s="20">
        <v>-7937.58</v>
      </c>
      <c r="AB73" s="20">
        <v>-3802.08</v>
      </c>
      <c r="AC73" s="17">
        <v>-33597.32</v>
      </c>
      <c r="AD73" s="17">
        <v>-40236.58</v>
      </c>
      <c r="AE73" s="17">
        <v>-15305.2</v>
      </c>
      <c r="AF73" s="17">
        <v>-18158.09</v>
      </c>
      <c r="AG73" s="17">
        <v>-11156.56</v>
      </c>
      <c r="AH73" s="17">
        <v>-1521.6</v>
      </c>
      <c r="AI73" s="17">
        <v>-18344.75</v>
      </c>
      <c r="AJ73" s="17">
        <v>-36162.28</v>
      </c>
      <c r="AK73" s="17">
        <v>-26194.25</v>
      </c>
      <c r="AL73" s="17">
        <v>-23168.59</v>
      </c>
      <c r="AM73" s="17">
        <v>-39593.11</v>
      </c>
      <c r="AN73" s="17">
        <v>-18793.11</v>
      </c>
      <c r="AO73" s="20">
        <v>-163146.54</v>
      </c>
      <c r="AP73" s="20">
        <v>-196728.65000000002</v>
      </c>
      <c r="AQ73" s="20">
        <v>-75300.52</v>
      </c>
      <c r="AR73" s="20">
        <v>-89962.609999999986</v>
      </c>
      <c r="AS73" s="20">
        <v>-55652.939999999995</v>
      </c>
      <c r="AT73" s="20">
        <v>-7644.59</v>
      </c>
      <c r="AU73" s="20">
        <v>-92810.17</v>
      </c>
      <c r="AV73" s="20">
        <v>-184290.53</v>
      </c>
      <c r="AW73" s="20">
        <v>-134478</v>
      </c>
      <c r="AX73" s="20">
        <v>-119804.58</v>
      </c>
      <c r="AY73" s="20">
        <v>-206282.19</v>
      </c>
      <c r="AZ73" s="20">
        <v>-98636.69</v>
      </c>
      <c r="BA73" s="17">
        <f t="shared" si="8"/>
        <v>-1088101.4900000002</v>
      </c>
      <c r="BB73" s="17">
        <f t="shared" si="9"/>
        <v>-54405.080000000009</v>
      </c>
      <c r="BC73" s="17">
        <f t="shared" si="10"/>
        <v>-282231.43999999994</v>
      </c>
      <c r="BD73" s="17">
        <f t="shared" si="11"/>
        <v>-1424738.01</v>
      </c>
    </row>
    <row r="74" spans="1:56" x14ac:dyDescent="0.25">
      <c r="A74" t="str">
        <f t="shared" si="7"/>
        <v>TAU.KAN</v>
      </c>
      <c r="B74" s="1" t="s">
        <v>31</v>
      </c>
      <c r="C74" s="1" t="s">
        <v>125</v>
      </c>
      <c r="D74" s="1" t="s">
        <v>125</v>
      </c>
      <c r="E74" s="17">
        <v>3006.7099999999987</v>
      </c>
      <c r="F74" s="17">
        <v>4387.04</v>
      </c>
      <c r="G74" s="17">
        <v>1762.1700000000003</v>
      </c>
      <c r="H74" s="17">
        <v>-266.76000000000022</v>
      </c>
      <c r="I74" s="17">
        <v>-230.36000000000013</v>
      </c>
      <c r="J74" s="17">
        <v>-609.38000000000011</v>
      </c>
      <c r="K74" s="17">
        <v>-7175.64</v>
      </c>
      <c r="L74" s="17">
        <v>-15938.86</v>
      </c>
      <c r="M74" s="17">
        <v>-9197.1299999999992</v>
      </c>
      <c r="N74" s="17">
        <v>-3684.49</v>
      </c>
      <c r="O74" s="17">
        <v>-3790.7800000000007</v>
      </c>
      <c r="P74" s="17">
        <v>-1699.98</v>
      </c>
      <c r="Q74" s="20">
        <v>150.34</v>
      </c>
      <c r="R74" s="20">
        <v>219.35</v>
      </c>
      <c r="S74" s="20">
        <v>88.11</v>
      </c>
      <c r="T74" s="20">
        <v>-13.34</v>
      </c>
      <c r="U74" s="20">
        <v>-11.52</v>
      </c>
      <c r="V74" s="20">
        <v>-30.47</v>
      </c>
      <c r="W74" s="20">
        <v>-358.78</v>
      </c>
      <c r="X74" s="20">
        <v>-796.94</v>
      </c>
      <c r="Y74" s="20">
        <v>-459.86</v>
      </c>
      <c r="Z74" s="20">
        <v>-184.22</v>
      </c>
      <c r="AA74" s="20">
        <v>-189.54</v>
      </c>
      <c r="AB74" s="20">
        <v>-85</v>
      </c>
      <c r="AC74" s="17">
        <v>818.75</v>
      </c>
      <c r="AD74" s="17">
        <v>1184.3800000000001</v>
      </c>
      <c r="AE74" s="17">
        <v>472.02</v>
      </c>
      <c r="AF74" s="17">
        <v>-70.83</v>
      </c>
      <c r="AG74" s="17">
        <v>-60.65</v>
      </c>
      <c r="AH74" s="17">
        <v>-159.01</v>
      </c>
      <c r="AI74" s="17">
        <v>-1856.12</v>
      </c>
      <c r="AJ74" s="17">
        <v>-4085.68</v>
      </c>
      <c r="AK74" s="17">
        <v>-2336.06</v>
      </c>
      <c r="AL74" s="17">
        <v>-927.53</v>
      </c>
      <c r="AM74" s="17">
        <v>-945.43</v>
      </c>
      <c r="AN74" s="17">
        <v>-420.14</v>
      </c>
      <c r="AO74" s="20">
        <v>3975.7999999999988</v>
      </c>
      <c r="AP74" s="20">
        <v>5790.77</v>
      </c>
      <c r="AQ74" s="20">
        <v>2322.3000000000002</v>
      </c>
      <c r="AR74" s="20">
        <v>-350.93000000000018</v>
      </c>
      <c r="AS74" s="20">
        <v>-302.53000000000014</v>
      </c>
      <c r="AT74" s="20">
        <v>-798.86000000000013</v>
      </c>
      <c r="AU74" s="20">
        <v>-9390.5400000000009</v>
      </c>
      <c r="AV74" s="20">
        <v>-20821.48</v>
      </c>
      <c r="AW74" s="20">
        <v>-11993.05</v>
      </c>
      <c r="AX74" s="20">
        <v>-4796.24</v>
      </c>
      <c r="AY74" s="20">
        <v>-4925.7500000000009</v>
      </c>
      <c r="AZ74" s="20">
        <v>-2205.12</v>
      </c>
      <c r="BA74" s="17">
        <f t="shared" si="8"/>
        <v>-33437.460000000006</v>
      </c>
      <c r="BB74" s="17">
        <f t="shared" si="9"/>
        <v>-1671.8700000000001</v>
      </c>
      <c r="BC74" s="17">
        <f t="shared" si="10"/>
        <v>-8386.2999999999993</v>
      </c>
      <c r="BD74" s="17">
        <f t="shared" si="11"/>
        <v>-43495.630000000005</v>
      </c>
    </row>
    <row r="75" spans="1:56" x14ac:dyDescent="0.25">
      <c r="A75" t="str">
        <f t="shared" si="7"/>
        <v>EEC.KH1</v>
      </c>
      <c r="B75" s="1" t="s">
        <v>24</v>
      </c>
      <c r="C75" s="1" t="s">
        <v>126</v>
      </c>
      <c r="D75" s="1" t="s">
        <v>126</v>
      </c>
      <c r="E75" s="17">
        <v>126539.61999999994</v>
      </c>
      <c r="F75" s="17">
        <v>190720.67999999991</v>
      </c>
      <c r="G75" s="17">
        <v>82802.77999999997</v>
      </c>
      <c r="H75" s="17">
        <v>-1091.4600000000064</v>
      </c>
      <c r="I75" s="17">
        <v>-603.39999999997963</v>
      </c>
      <c r="J75" s="17">
        <v>-1825.8900000000867</v>
      </c>
      <c r="K75" s="17">
        <v>83045.830000000147</v>
      </c>
      <c r="L75" s="17">
        <v>157645.9599999999</v>
      </c>
      <c r="M75" s="17">
        <v>131728.75000000017</v>
      </c>
      <c r="N75" s="17">
        <v>130007.22999999995</v>
      </c>
      <c r="O75" s="17">
        <v>254804.1700000001</v>
      </c>
      <c r="P75" s="17">
        <v>115230.99999999997</v>
      </c>
      <c r="Q75" s="20">
        <v>6326.98</v>
      </c>
      <c r="R75" s="20">
        <v>9536.0300000000007</v>
      </c>
      <c r="S75" s="20">
        <v>4140.1400000000003</v>
      </c>
      <c r="T75" s="20">
        <v>-54.57</v>
      </c>
      <c r="U75" s="20">
        <v>-30.17</v>
      </c>
      <c r="V75" s="20">
        <v>-91.29</v>
      </c>
      <c r="W75" s="20">
        <v>4152.29</v>
      </c>
      <c r="X75" s="20">
        <v>7882.3</v>
      </c>
      <c r="Y75" s="20">
        <v>6586.44</v>
      </c>
      <c r="Z75" s="20">
        <v>6500.36</v>
      </c>
      <c r="AA75" s="20">
        <v>12740.21</v>
      </c>
      <c r="AB75" s="20">
        <v>5761.55</v>
      </c>
      <c r="AC75" s="17">
        <v>34457.65</v>
      </c>
      <c r="AD75" s="17">
        <v>51489.16</v>
      </c>
      <c r="AE75" s="17">
        <v>22179.72</v>
      </c>
      <c r="AF75" s="17">
        <v>-289.81</v>
      </c>
      <c r="AG75" s="17">
        <v>-158.85</v>
      </c>
      <c r="AH75" s="17">
        <v>-476.43</v>
      </c>
      <c r="AI75" s="17">
        <v>21481.48</v>
      </c>
      <c r="AJ75" s="17">
        <v>40410.11</v>
      </c>
      <c r="AK75" s="17">
        <v>33458.959999999999</v>
      </c>
      <c r="AL75" s="17">
        <v>32727.85</v>
      </c>
      <c r="AM75" s="17">
        <v>63548.94</v>
      </c>
      <c r="AN75" s="17">
        <v>28478.51</v>
      </c>
      <c r="AO75" s="20">
        <v>167324.24999999994</v>
      </c>
      <c r="AP75" s="20">
        <v>251745.86999999991</v>
      </c>
      <c r="AQ75" s="20">
        <v>109122.63999999997</v>
      </c>
      <c r="AR75" s="20">
        <v>-1435.8400000000063</v>
      </c>
      <c r="AS75" s="20">
        <v>-792.41999999997961</v>
      </c>
      <c r="AT75" s="20">
        <v>-2393.6100000000865</v>
      </c>
      <c r="AU75" s="20">
        <v>108679.60000000014</v>
      </c>
      <c r="AV75" s="20">
        <v>205938.36999999988</v>
      </c>
      <c r="AW75" s="20">
        <v>171774.15000000017</v>
      </c>
      <c r="AX75" s="20">
        <v>169235.43999999994</v>
      </c>
      <c r="AY75" s="20">
        <v>331093.32000000012</v>
      </c>
      <c r="AZ75" s="20">
        <v>149471.05999999997</v>
      </c>
      <c r="BA75" s="17">
        <f t="shared" si="8"/>
        <v>1269005.27</v>
      </c>
      <c r="BB75" s="17">
        <f t="shared" si="9"/>
        <v>63450.270000000004</v>
      </c>
      <c r="BC75" s="17">
        <f t="shared" si="10"/>
        <v>327307.29000000004</v>
      </c>
      <c r="BD75" s="17">
        <f t="shared" si="11"/>
        <v>1659762.83</v>
      </c>
    </row>
    <row r="76" spans="1:56" x14ac:dyDescent="0.25">
      <c r="A76" t="str">
        <f t="shared" si="7"/>
        <v>EEC.KH2</v>
      </c>
      <c r="B76" s="1" t="s">
        <v>24</v>
      </c>
      <c r="C76" s="1" t="s">
        <v>127</v>
      </c>
      <c r="D76" s="1" t="s">
        <v>127</v>
      </c>
      <c r="E76" s="17">
        <v>117346.47999999992</v>
      </c>
      <c r="F76" s="17">
        <v>130643.46999999991</v>
      </c>
      <c r="G76" s="17">
        <v>74584.810000000012</v>
      </c>
      <c r="H76" s="17">
        <v>1263.7500000000437</v>
      </c>
      <c r="I76" s="17">
        <v>800.18999999996595</v>
      </c>
      <c r="J76" s="17">
        <v>1855.6200000000681</v>
      </c>
      <c r="K76" s="17">
        <v>80392.529999999912</v>
      </c>
      <c r="L76" s="17">
        <v>184236.04999999987</v>
      </c>
      <c r="M76" s="17">
        <v>127420.91000000009</v>
      </c>
      <c r="N76" s="17">
        <v>82820.81</v>
      </c>
      <c r="O76" s="17">
        <v>255012.64000000019</v>
      </c>
      <c r="P76" s="17">
        <v>116207.95999999996</v>
      </c>
      <c r="Q76" s="20">
        <v>5867.32</v>
      </c>
      <c r="R76" s="20">
        <v>6532.17</v>
      </c>
      <c r="S76" s="20">
        <v>3729.24</v>
      </c>
      <c r="T76" s="20">
        <v>63.19</v>
      </c>
      <c r="U76" s="20">
        <v>40.01</v>
      </c>
      <c r="V76" s="20">
        <v>92.78</v>
      </c>
      <c r="W76" s="20">
        <v>4019.63</v>
      </c>
      <c r="X76" s="20">
        <v>9211.7999999999993</v>
      </c>
      <c r="Y76" s="20">
        <v>6371.05</v>
      </c>
      <c r="Z76" s="20">
        <v>4141.04</v>
      </c>
      <c r="AA76" s="20">
        <v>12750.63</v>
      </c>
      <c r="AB76" s="20">
        <v>5810.4</v>
      </c>
      <c r="AC76" s="17">
        <v>31954.29</v>
      </c>
      <c r="AD76" s="17">
        <v>35270.019999999997</v>
      </c>
      <c r="AE76" s="17">
        <v>19978.43</v>
      </c>
      <c r="AF76" s="17">
        <v>335.56</v>
      </c>
      <c r="AG76" s="17">
        <v>210.66</v>
      </c>
      <c r="AH76" s="17">
        <v>484.19</v>
      </c>
      <c r="AI76" s="17">
        <v>20795.150000000001</v>
      </c>
      <c r="AJ76" s="17">
        <v>47226.07</v>
      </c>
      <c r="AK76" s="17">
        <v>32364.78</v>
      </c>
      <c r="AL76" s="17">
        <v>20849.2</v>
      </c>
      <c r="AM76" s="17">
        <v>63600.93</v>
      </c>
      <c r="AN76" s="17">
        <v>28719.96</v>
      </c>
      <c r="AO76" s="20">
        <v>155168.08999999994</v>
      </c>
      <c r="AP76" s="20">
        <v>172445.65999999992</v>
      </c>
      <c r="AQ76" s="20">
        <v>98292.48000000001</v>
      </c>
      <c r="AR76" s="20">
        <v>1662.5000000000437</v>
      </c>
      <c r="AS76" s="20">
        <v>1050.859999999966</v>
      </c>
      <c r="AT76" s="20">
        <v>2432.5900000000679</v>
      </c>
      <c r="AU76" s="20">
        <v>105207.30999999991</v>
      </c>
      <c r="AV76" s="20">
        <v>240673.91999999987</v>
      </c>
      <c r="AW76" s="20">
        <v>166156.74000000008</v>
      </c>
      <c r="AX76" s="20">
        <v>107811.04999999999</v>
      </c>
      <c r="AY76" s="20">
        <v>331364.20000000019</v>
      </c>
      <c r="AZ76" s="20">
        <v>150738.31999999995</v>
      </c>
      <c r="BA76" s="17">
        <f t="shared" si="8"/>
        <v>1172585.22</v>
      </c>
      <c r="BB76" s="17">
        <f t="shared" si="9"/>
        <v>58629.26</v>
      </c>
      <c r="BC76" s="17">
        <f t="shared" si="10"/>
        <v>301789.24000000005</v>
      </c>
      <c r="BD76" s="17">
        <f t="shared" si="11"/>
        <v>1533003.7199999997</v>
      </c>
    </row>
    <row r="77" spans="1:56" x14ac:dyDescent="0.25">
      <c r="A77" t="str">
        <f t="shared" si="7"/>
        <v>TAKH.KH3</v>
      </c>
      <c r="B77" s="1" t="s">
        <v>128</v>
      </c>
      <c r="C77" s="1" t="s">
        <v>129</v>
      </c>
      <c r="D77" s="1" t="s">
        <v>129</v>
      </c>
      <c r="E77" s="17">
        <v>0</v>
      </c>
      <c r="F77" s="17">
        <v>0</v>
      </c>
      <c r="G77" s="17">
        <v>0</v>
      </c>
      <c r="H77" s="17">
        <v>0</v>
      </c>
      <c r="I77" s="17">
        <v>-168.89999999999941</v>
      </c>
      <c r="J77" s="17">
        <v>-4067.6699999999983</v>
      </c>
      <c r="K77" s="17">
        <v>13660.160000000002</v>
      </c>
      <c r="L77" s="17">
        <v>78065.76999999999</v>
      </c>
      <c r="M77" s="17">
        <v>89473.17999999992</v>
      </c>
      <c r="N77" s="17">
        <v>121482.15000000023</v>
      </c>
      <c r="O77" s="17">
        <v>210434.39999999991</v>
      </c>
      <c r="P77" s="17">
        <v>112799.36999999994</v>
      </c>
      <c r="Q77" s="20">
        <v>0</v>
      </c>
      <c r="R77" s="20">
        <v>0</v>
      </c>
      <c r="S77" s="20">
        <v>0</v>
      </c>
      <c r="T77" s="20">
        <v>0</v>
      </c>
      <c r="U77" s="20">
        <v>-8.44</v>
      </c>
      <c r="V77" s="20">
        <v>-203.38</v>
      </c>
      <c r="W77" s="20">
        <v>683.01</v>
      </c>
      <c r="X77" s="20">
        <v>3903.29</v>
      </c>
      <c r="Y77" s="20">
        <v>4473.66</v>
      </c>
      <c r="Z77" s="20">
        <v>6074.11</v>
      </c>
      <c r="AA77" s="20">
        <v>10521.72</v>
      </c>
      <c r="AB77" s="20">
        <v>5639.97</v>
      </c>
      <c r="AC77" s="17">
        <v>0</v>
      </c>
      <c r="AD77" s="17">
        <v>0</v>
      </c>
      <c r="AE77" s="17">
        <v>0</v>
      </c>
      <c r="AF77" s="17">
        <v>0</v>
      </c>
      <c r="AG77" s="17">
        <v>-44.47</v>
      </c>
      <c r="AH77" s="17">
        <v>-1061.3800000000001</v>
      </c>
      <c r="AI77" s="17">
        <v>3533.48</v>
      </c>
      <c r="AJ77" s="17">
        <v>20010.96</v>
      </c>
      <c r="AK77" s="17">
        <v>22726.09</v>
      </c>
      <c r="AL77" s="17">
        <v>30581.759999999998</v>
      </c>
      <c r="AM77" s="17">
        <v>52482.98</v>
      </c>
      <c r="AN77" s="17">
        <v>27877.55</v>
      </c>
      <c r="AO77" s="20">
        <v>0</v>
      </c>
      <c r="AP77" s="20">
        <v>0</v>
      </c>
      <c r="AQ77" s="20">
        <v>0</v>
      </c>
      <c r="AR77" s="20">
        <v>0</v>
      </c>
      <c r="AS77" s="20">
        <v>-221.80999999999941</v>
      </c>
      <c r="AT77" s="20">
        <v>-5332.4299999999985</v>
      </c>
      <c r="AU77" s="20">
        <v>17876.650000000001</v>
      </c>
      <c r="AV77" s="20">
        <v>101980.01999999999</v>
      </c>
      <c r="AW77" s="20">
        <v>116672.92999999992</v>
      </c>
      <c r="AX77" s="20">
        <v>158138.02000000022</v>
      </c>
      <c r="AY77" s="20">
        <v>273439.09999999992</v>
      </c>
      <c r="AZ77" s="20">
        <v>146316.88999999993</v>
      </c>
      <c r="BA77" s="17">
        <f t="shared" si="8"/>
        <v>621678.46</v>
      </c>
      <c r="BB77" s="17">
        <f t="shared" si="9"/>
        <v>31083.940000000002</v>
      </c>
      <c r="BC77" s="17">
        <f t="shared" si="10"/>
        <v>156106.97</v>
      </c>
      <c r="BD77" s="17">
        <f t="shared" si="11"/>
        <v>808869.36999999988</v>
      </c>
    </row>
    <row r="78" spans="1:56" x14ac:dyDescent="0.25">
      <c r="A78" t="str">
        <f t="shared" si="7"/>
        <v>KHW.KHW1</v>
      </c>
      <c r="B78" s="1" t="s">
        <v>130</v>
      </c>
      <c r="C78" s="1" t="s">
        <v>131</v>
      </c>
      <c r="D78" s="1" t="s">
        <v>131</v>
      </c>
      <c r="E78" s="17">
        <v>31003.140000000003</v>
      </c>
      <c r="F78" s="17">
        <v>27317.639999999996</v>
      </c>
      <c r="G78" s="17">
        <v>13722.62</v>
      </c>
      <c r="H78" s="17">
        <v>25622.950000000008</v>
      </c>
      <c r="I78" s="17">
        <v>11771.999999999998</v>
      </c>
      <c r="J78" s="17">
        <v>35743.139999999992</v>
      </c>
      <c r="K78" s="17">
        <v>12759.67</v>
      </c>
      <c r="L78" s="17">
        <v>39005.199999999997</v>
      </c>
      <c r="M78" s="17">
        <v>21928.31</v>
      </c>
      <c r="N78" s="17">
        <v>20941.79</v>
      </c>
      <c r="O78" s="17">
        <v>76764.459999999992</v>
      </c>
      <c r="P78" s="17">
        <v>31778.16</v>
      </c>
      <c r="Q78" s="20">
        <v>1550.16</v>
      </c>
      <c r="R78" s="20">
        <v>1365.88</v>
      </c>
      <c r="S78" s="20">
        <v>686.13</v>
      </c>
      <c r="T78" s="20">
        <v>1281.1500000000001</v>
      </c>
      <c r="U78" s="20">
        <v>588.6</v>
      </c>
      <c r="V78" s="20">
        <v>1787.16</v>
      </c>
      <c r="W78" s="20">
        <v>637.98</v>
      </c>
      <c r="X78" s="20">
        <v>1950.26</v>
      </c>
      <c r="Y78" s="20">
        <v>1096.42</v>
      </c>
      <c r="Z78" s="20">
        <v>1047.0899999999999</v>
      </c>
      <c r="AA78" s="20">
        <v>3838.22</v>
      </c>
      <c r="AB78" s="20">
        <v>1588.91</v>
      </c>
      <c r="AC78" s="17">
        <v>8442.3799999999992</v>
      </c>
      <c r="AD78" s="17">
        <v>7374.99</v>
      </c>
      <c r="AE78" s="17">
        <v>3675.77</v>
      </c>
      <c r="AF78" s="17">
        <v>6803.57</v>
      </c>
      <c r="AG78" s="17">
        <v>3099.17</v>
      </c>
      <c r="AH78" s="17">
        <v>9326.4699999999993</v>
      </c>
      <c r="AI78" s="17">
        <v>3300.55</v>
      </c>
      <c r="AJ78" s="17">
        <v>9998.3799999999992</v>
      </c>
      <c r="AK78" s="17">
        <v>5569.77</v>
      </c>
      <c r="AL78" s="17">
        <v>5271.86</v>
      </c>
      <c r="AM78" s="17">
        <v>19145.29</v>
      </c>
      <c r="AN78" s="17">
        <v>7853.74</v>
      </c>
      <c r="AO78" s="20">
        <v>40995.68</v>
      </c>
      <c r="AP78" s="20">
        <v>36058.509999999995</v>
      </c>
      <c r="AQ78" s="20">
        <v>18084.52</v>
      </c>
      <c r="AR78" s="20">
        <v>33707.670000000013</v>
      </c>
      <c r="AS78" s="20">
        <v>15459.769999999999</v>
      </c>
      <c r="AT78" s="20">
        <v>46856.77</v>
      </c>
      <c r="AU78" s="20">
        <v>16698.2</v>
      </c>
      <c r="AV78" s="20">
        <v>50953.84</v>
      </c>
      <c r="AW78" s="20">
        <v>28594.500000000004</v>
      </c>
      <c r="AX78" s="20">
        <v>27260.74</v>
      </c>
      <c r="AY78" s="20">
        <v>99747.97</v>
      </c>
      <c r="AZ78" s="20">
        <v>41220.81</v>
      </c>
      <c r="BA78" s="17">
        <f t="shared" si="8"/>
        <v>348359.07999999996</v>
      </c>
      <c r="BB78" s="17">
        <f t="shared" si="9"/>
        <v>17417.96</v>
      </c>
      <c r="BC78" s="17">
        <f t="shared" si="10"/>
        <v>89861.940000000017</v>
      </c>
      <c r="BD78" s="17">
        <f t="shared" si="11"/>
        <v>455638.98000000004</v>
      </c>
    </row>
    <row r="79" spans="1:56" x14ac:dyDescent="0.25">
      <c r="A79" t="str">
        <f t="shared" si="7"/>
        <v>MANH.SPCIMP</v>
      </c>
      <c r="B79" s="1" t="s">
        <v>132</v>
      </c>
      <c r="C79" s="1" t="s">
        <v>133</v>
      </c>
      <c r="D79" s="1" t="s">
        <v>73</v>
      </c>
      <c r="E79" s="17">
        <v>18905.57</v>
      </c>
      <c r="F79" s="17">
        <v>5044.7800000000007</v>
      </c>
      <c r="G79" s="17">
        <v>1538.1100000000004</v>
      </c>
      <c r="H79" s="17">
        <v>3980.7199999999993</v>
      </c>
      <c r="I79" s="17">
        <v>644.99</v>
      </c>
      <c r="J79" s="17">
        <v>0</v>
      </c>
      <c r="K79" s="17">
        <v>0</v>
      </c>
      <c r="L79" s="17">
        <v>10.349999999999998</v>
      </c>
      <c r="M79" s="17">
        <v>3837.2299999999991</v>
      </c>
      <c r="N79" s="17">
        <v>1181.4500000000003</v>
      </c>
      <c r="O79" s="17">
        <v>8571.18</v>
      </c>
      <c r="P79" s="17">
        <v>1952.4600000000007</v>
      </c>
      <c r="Q79" s="20">
        <v>945.28</v>
      </c>
      <c r="R79" s="20">
        <v>252.24</v>
      </c>
      <c r="S79" s="20">
        <v>76.91</v>
      </c>
      <c r="T79" s="20">
        <v>199.04</v>
      </c>
      <c r="U79" s="20">
        <v>32.25</v>
      </c>
      <c r="V79" s="20">
        <v>0</v>
      </c>
      <c r="W79" s="20">
        <v>0</v>
      </c>
      <c r="X79" s="20">
        <v>0.52</v>
      </c>
      <c r="Y79" s="20">
        <v>191.86</v>
      </c>
      <c r="Z79" s="20">
        <v>59.07</v>
      </c>
      <c r="AA79" s="20">
        <v>428.56</v>
      </c>
      <c r="AB79" s="20">
        <v>97.62</v>
      </c>
      <c r="AC79" s="17">
        <v>5148.12</v>
      </c>
      <c r="AD79" s="17">
        <v>1361.95</v>
      </c>
      <c r="AE79" s="17">
        <v>412</v>
      </c>
      <c r="AF79" s="17">
        <v>1056.99</v>
      </c>
      <c r="AG79" s="17">
        <v>169.8</v>
      </c>
      <c r="AH79" s="17">
        <v>0</v>
      </c>
      <c r="AI79" s="17">
        <v>0</v>
      </c>
      <c r="AJ79" s="17">
        <v>2.65</v>
      </c>
      <c r="AK79" s="17">
        <v>974.65</v>
      </c>
      <c r="AL79" s="17">
        <v>297.42</v>
      </c>
      <c r="AM79" s="17">
        <v>2137.6799999999998</v>
      </c>
      <c r="AN79" s="17">
        <v>482.54</v>
      </c>
      <c r="AO79" s="20">
        <v>24998.969999999998</v>
      </c>
      <c r="AP79" s="20">
        <v>6658.97</v>
      </c>
      <c r="AQ79" s="20">
        <v>2027.0200000000004</v>
      </c>
      <c r="AR79" s="20">
        <v>5236.7499999999991</v>
      </c>
      <c r="AS79" s="20">
        <v>847.04</v>
      </c>
      <c r="AT79" s="20">
        <v>0</v>
      </c>
      <c r="AU79" s="20">
        <v>0</v>
      </c>
      <c r="AV79" s="20">
        <v>13.519999999999998</v>
      </c>
      <c r="AW79" s="20">
        <v>5003.7399999999989</v>
      </c>
      <c r="AX79" s="20">
        <v>1537.9400000000003</v>
      </c>
      <c r="AY79" s="20">
        <v>11137.42</v>
      </c>
      <c r="AZ79" s="20">
        <v>2532.6200000000008</v>
      </c>
      <c r="BA79" s="17">
        <f t="shared" si="8"/>
        <v>45666.84</v>
      </c>
      <c r="BB79" s="17">
        <f t="shared" si="9"/>
        <v>2283.35</v>
      </c>
      <c r="BC79" s="17">
        <f t="shared" si="10"/>
        <v>12043.800000000001</v>
      </c>
      <c r="BD79" s="17">
        <f t="shared" si="11"/>
        <v>59993.99</v>
      </c>
    </row>
    <row r="80" spans="1:56" x14ac:dyDescent="0.25">
      <c r="A80" t="str">
        <f t="shared" si="7"/>
        <v>MEGE.MEG1</v>
      </c>
      <c r="B80" s="1" t="s">
        <v>134</v>
      </c>
      <c r="C80" s="1" t="s">
        <v>135</v>
      </c>
      <c r="D80" s="1" t="s">
        <v>135</v>
      </c>
      <c r="E80" s="17">
        <v>-94148.57</v>
      </c>
      <c r="F80" s="17">
        <v>-133007.31</v>
      </c>
      <c r="G80" s="17">
        <v>-56366.539999999979</v>
      </c>
      <c r="H80" s="17">
        <v>-68518.05</v>
      </c>
      <c r="I80" s="17">
        <v>-41141.67</v>
      </c>
      <c r="J80" s="17">
        <v>-89767.840000000026</v>
      </c>
      <c r="K80" s="17">
        <v>-80298.510000000024</v>
      </c>
      <c r="L80" s="17">
        <v>-167867.16</v>
      </c>
      <c r="M80" s="17">
        <v>-10903.56</v>
      </c>
      <c r="N80" s="17">
        <v>-91186.64</v>
      </c>
      <c r="O80" s="17">
        <v>-148803.55000000002</v>
      </c>
      <c r="P80" s="17">
        <v>-54956.079999999994</v>
      </c>
      <c r="Q80" s="20">
        <v>-4707.43</v>
      </c>
      <c r="R80" s="20">
        <v>-6650.37</v>
      </c>
      <c r="S80" s="20">
        <v>-2818.33</v>
      </c>
      <c r="T80" s="20">
        <v>-3425.9</v>
      </c>
      <c r="U80" s="20">
        <v>-2057.08</v>
      </c>
      <c r="V80" s="20">
        <v>-4488.3900000000003</v>
      </c>
      <c r="W80" s="20">
        <v>-4014.93</v>
      </c>
      <c r="X80" s="20">
        <v>-8393.36</v>
      </c>
      <c r="Y80" s="20">
        <v>-545.17999999999995</v>
      </c>
      <c r="Z80" s="20">
        <v>-4559.33</v>
      </c>
      <c r="AA80" s="20">
        <v>-7440.18</v>
      </c>
      <c r="AB80" s="20">
        <v>-2747.8</v>
      </c>
      <c r="AC80" s="17">
        <v>-25637.33</v>
      </c>
      <c r="AD80" s="17">
        <v>-35908.19</v>
      </c>
      <c r="AE80" s="17">
        <v>-15098.45</v>
      </c>
      <c r="AF80" s="17">
        <v>-18193.349999999999</v>
      </c>
      <c r="AG80" s="17">
        <v>-10831.21</v>
      </c>
      <c r="AH80" s="17">
        <v>-23423.16</v>
      </c>
      <c r="AI80" s="17">
        <v>-20770.830000000002</v>
      </c>
      <c r="AJ80" s="17">
        <v>-43030.16</v>
      </c>
      <c r="AK80" s="17">
        <v>-2769.49</v>
      </c>
      <c r="AL80" s="17">
        <v>-22955.200000000001</v>
      </c>
      <c r="AM80" s="17">
        <v>-37112.06</v>
      </c>
      <c r="AN80" s="17">
        <v>-13582</v>
      </c>
      <c r="AO80" s="20">
        <v>-124493.33</v>
      </c>
      <c r="AP80" s="20">
        <v>-175565.87</v>
      </c>
      <c r="AQ80" s="20">
        <v>-74283.319999999978</v>
      </c>
      <c r="AR80" s="20">
        <v>-90137.299999999988</v>
      </c>
      <c r="AS80" s="20">
        <v>-54029.96</v>
      </c>
      <c r="AT80" s="20">
        <v>-117679.39000000003</v>
      </c>
      <c r="AU80" s="20">
        <v>-105084.27000000002</v>
      </c>
      <c r="AV80" s="20">
        <v>-219290.68000000002</v>
      </c>
      <c r="AW80" s="20">
        <v>-14218.23</v>
      </c>
      <c r="AX80" s="20">
        <v>-118701.17</v>
      </c>
      <c r="AY80" s="20">
        <v>-193355.79</v>
      </c>
      <c r="AZ80" s="20">
        <v>-71285.88</v>
      </c>
      <c r="BA80" s="17">
        <f t="shared" si="8"/>
        <v>-1036965.4800000001</v>
      </c>
      <c r="BB80" s="17">
        <f t="shared" si="9"/>
        <v>-51848.280000000006</v>
      </c>
      <c r="BC80" s="17">
        <f t="shared" si="10"/>
        <v>-269311.43000000005</v>
      </c>
      <c r="BD80" s="17">
        <f t="shared" si="11"/>
        <v>-1358125.19</v>
      </c>
    </row>
    <row r="81" spans="1:56" x14ac:dyDescent="0.25">
      <c r="A81" t="str">
        <f t="shared" si="7"/>
        <v>SCE.MKR1</v>
      </c>
      <c r="B81" s="1" t="s">
        <v>137</v>
      </c>
      <c r="C81" s="1" t="s">
        <v>138</v>
      </c>
      <c r="D81" s="1" t="s">
        <v>138</v>
      </c>
      <c r="E81" s="17">
        <v>-22189.360000000008</v>
      </c>
      <c r="F81" s="17">
        <v>-30659.220000000005</v>
      </c>
      <c r="G81" s="17">
        <v>-14166.679999999991</v>
      </c>
      <c r="H81" s="17">
        <v>-27434.190000000002</v>
      </c>
      <c r="I81" s="17">
        <v>-11559.630000000005</v>
      </c>
      <c r="J81" s="17">
        <v>-17000.669999999998</v>
      </c>
      <c r="K81" s="17">
        <v>-14195.830000000004</v>
      </c>
      <c r="L81" s="17">
        <v>-35795.55999999999</v>
      </c>
      <c r="M81" s="17">
        <v>-13524.390000000001</v>
      </c>
      <c r="N81" s="17">
        <v>-7174.8900000000021</v>
      </c>
      <c r="O81" s="17">
        <v>-39680.570000000007</v>
      </c>
      <c r="P81" s="17">
        <v>-19648.98000000001</v>
      </c>
      <c r="Q81" s="20">
        <v>-1109.47</v>
      </c>
      <c r="R81" s="20">
        <v>-1532.96</v>
      </c>
      <c r="S81" s="20">
        <v>-708.33</v>
      </c>
      <c r="T81" s="20">
        <v>-1371.71</v>
      </c>
      <c r="U81" s="20">
        <v>-577.98</v>
      </c>
      <c r="V81" s="20">
        <v>-850.03</v>
      </c>
      <c r="W81" s="20">
        <v>-709.79</v>
      </c>
      <c r="X81" s="20">
        <v>-1789.78</v>
      </c>
      <c r="Y81" s="20">
        <v>-676.22</v>
      </c>
      <c r="Z81" s="20">
        <v>-358.74</v>
      </c>
      <c r="AA81" s="20">
        <v>-1984.03</v>
      </c>
      <c r="AB81" s="20">
        <v>-982.45</v>
      </c>
      <c r="AC81" s="17">
        <v>-6042.32</v>
      </c>
      <c r="AD81" s="17">
        <v>-8277.1200000000008</v>
      </c>
      <c r="AE81" s="17">
        <v>-3794.71</v>
      </c>
      <c r="AF81" s="17">
        <v>-7284.5</v>
      </c>
      <c r="AG81" s="17">
        <v>-3043.26</v>
      </c>
      <c r="AH81" s="17">
        <v>-4435.99</v>
      </c>
      <c r="AI81" s="17">
        <v>-3672.04</v>
      </c>
      <c r="AJ81" s="17">
        <v>-9175.64</v>
      </c>
      <c r="AK81" s="17">
        <v>-3435.18</v>
      </c>
      <c r="AL81" s="17">
        <v>-1806.2</v>
      </c>
      <c r="AM81" s="17">
        <v>-9896.4599999999991</v>
      </c>
      <c r="AN81" s="17">
        <v>-4856.1000000000004</v>
      </c>
      <c r="AO81" s="20">
        <v>-29341.150000000009</v>
      </c>
      <c r="AP81" s="20">
        <v>-40469.300000000003</v>
      </c>
      <c r="AQ81" s="20">
        <v>-18669.71999999999</v>
      </c>
      <c r="AR81" s="20">
        <v>-36090.400000000001</v>
      </c>
      <c r="AS81" s="20">
        <v>-15180.870000000004</v>
      </c>
      <c r="AT81" s="20">
        <v>-22286.689999999995</v>
      </c>
      <c r="AU81" s="20">
        <v>-18577.660000000003</v>
      </c>
      <c r="AV81" s="20">
        <v>-46760.979999999989</v>
      </c>
      <c r="AW81" s="20">
        <v>-17635.79</v>
      </c>
      <c r="AX81" s="20">
        <v>-9339.8300000000017</v>
      </c>
      <c r="AY81" s="20">
        <v>-51561.060000000005</v>
      </c>
      <c r="AZ81" s="20">
        <v>-25487.530000000013</v>
      </c>
      <c r="BA81" s="17">
        <f t="shared" si="8"/>
        <v>-253029.97000000006</v>
      </c>
      <c r="BB81" s="17">
        <f t="shared" si="9"/>
        <v>-12651.490000000002</v>
      </c>
      <c r="BC81" s="17">
        <f t="shared" si="10"/>
        <v>-65719.520000000004</v>
      </c>
      <c r="BD81" s="17">
        <f t="shared" si="11"/>
        <v>-331400.98000000004</v>
      </c>
    </row>
    <row r="82" spans="1:56" x14ac:dyDescent="0.25">
      <c r="A82" t="str">
        <f t="shared" si="7"/>
        <v>TCN.MKRC</v>
      </c>
      <c r="B82" s="1" t="s">
        <v>33</v>
      </c>
      <c r="C82" s="1" t="s">
        <v>139</v>
      </c>
      <c r="D82" s="1" t="s">
        <v>139</v>
      </c>
      <c r="E82" s="17">
        <v>-292403.71999999991</v>
      </c>
      <c r="F82" s="17">
        <v>-429497.44999999995</v>
      </c>
      <c r="G82" s="17">
        <v>-185024.63</v>
      </c>
      <c r="H82" s="17">
        <v>-226738.9</v>
      </c>
      <c r="I82" s="17">
        <v>-89995.14</v>
      </c>
      <c r="J82" s="17">
        <v>-277985.28999999998</v>
      </c>
      <c r="K82" s="17">
        <v>-259697.82999999996</v>
      </c>
      <c r="L82" s="17">
        <v>-539980.6</v>
      </c>
      <c r="M82" s="17">
        <v>-346882.32</v>
      </c>
      <c r="N82" s="17">
        <v>-106779.03000000001</v>
      </c>
      <c r="O82" s="17">
        <v>-442994.92</v>
      </c>
      <c r="P82" s="17">
        <v>-221643.26000000004</v>
      </c>
      <c r="Q82" s="20">
        <v>-14620.19</v>
      </c>
      <c r="R82" s="20">
        <v>-21474.87</v>
      </c>
      <c r="S82" s="20">
        <v>-9251.23</v>
      </c>
      <c r="T82" s="20">
        <v>-11336.95</v>
      </c>
      <c r="U82" s="20">
        <v>-4499.76</v>
      </c>
      <c r="V82" s="20">
        <v>-13899.26</v>
      </c>
      <c r="W82" s="20">
        <v>-12984.89</v>
      </c>
      <c r="X82" s="20">
        <v>-26999.03</v>
      </c>
      <c r="Y82" s="20">
        <v>-17344.12</v>
      </c>
      <c r="Z82" s="20">
        <v>-5338.95</v>
      </c>
      <c r="AA82" s="20">
        <v>-22149.75</v>
      </c>
      <c r="AB82" s="20">
        <v>-11082.16</v>
      </c>
      <c r="AC82" s="17">
        <v>-79623.63</v>
      </c>
      <c r="AD82" s="17">
        <v>-115952.09</v>
      </c>
      <c r="AE82" s="17">
        <v>-49561.06</v>
      </c>
      <c r="AF82" s="17">
        <v>-60205.15</v>
      </c>
      <c r="AG82" s="17">
        <v>-23692.67</v>
      </c>
      <c r="AH82" s="17">
        <v>-72534.83</v>
      </c>
      <c r="AI82" s="17">
        <v>-67176.09</v>
      </c>
      <c r="AJ82" s="17">
        <v>-138415.69</v>
      </c>
      <c r="AK82" s="17">
        <v>-88107.75</v>
      </c>
      <c r="AL82" s="17">
        <v>-26880.41</v>
      </c>
      <c r="AM82" s="17">
        <v>-110484.29</v>
      </c>
      <c r="AN82" s="17">
        <v>-54777.53</v>
      </c>
      <c r="AO82" s="20">
        <v>-386647.53999999992</v>
      </c>
      <c r="AP82" s="20">
        <v>-566924.40999999992</v>
      </c>
      <c r="AQ82" s="20">
        <v>-243836.92</v>
      </c>
      <c r="AR82" s="20">
        <v>-298281</v>
      </c>
      <c r="AS82" s="20">
        <v>-118187.56999999999</v>
      </c>
      <c r="AT82" s="20">
        <v>-364419.38</v>
      </c>
      <c r="AU82" s="20">
        <v>-339858.80999999994</v>
      </c>
      <c r="AV82" s="20">
        <v>-705395.32000000007</v>
      </c>
      <c r="AW82" s="20">
        <v>-452334.19</v>
      </c>
      <c r="AX82" s="20">
        <v>-138998.39000000001</v>
      </c>
      <c r="AY82" s="20">
        <v>-575628.96</v>
      </c>
      <c r="AZ82" s="20">
        <v>-287502.95000000007</v>
      </c>
      <c r="BA82" s="17">
        <f t="shared" si="8"/>
        <v>-3419623.09</v>
      </c>
      <c r="BB82" s="17">
        <f t="shared" si="9"/>
        <v>-170981.16</v>
      </c>
      <c r="BC82" s="17">
        <f t="shared" si="10"/>
        <v>-887411.19000000006</v>
      </c>
      <c r="BD82" s="17">
        <f t="shared" si="11"/>
        <v>-4478015.4400000004</v>
      </c>
    </row>
    <row r="83" spans="1:56" x14ac:dyDescent="0.25">
      <c r="A83" t="str">
        <f t="shared" si="7"/>
        <v>MSCG.BCHIMP</v>
      </c>
      <c r="B83" s="1" t="s">
        <v>140</v>
      </c>
      <c r="C83" s="1" t="s">
        <v>141</v>
      </c>
      <c r="D83" s="1" t="s">
        <v>21</v>
      </c>
      <c r="E83" s="17">
        <v>6129.7400000000016</v>
      </c>
      <c r="F83" s="17">
        <v>9142.4699999999993</v>
      </c>
      <c r="G83" s="17">
        <v>3851.3399999999992</v>
      </c>
      <c r="H83" s="17">
        <v>641.04999999999973</v>
      </c>
      <c r="I83" s="17">
        <v>17.690000000000012</v>
      </c>
      <c r="J83" s="17">
        <v>0</v>
      </c>
      <c r="K83" s="17">
        <v>0</v>
      </c>
      <c r="L83" s="17">
        <v>0</v>
      </c>
      <c r="M83" s="17">
        <v>0</v>
      </c>
      <c r="N83" s="17">
        <v>-38.160000000000011</v>
      </c>
      <c r="O83" s="17">
        <v>0</v>
      </c>
      <c r="P83" s="17">
        <v>0</v>
      </c>
      <c r="Q83" s="20">
        <v>306.49</v>
      </c>
      <c r="R83" s="20">
        <v>457.12</v>
      </c>
      <c r="S83" s="20">
        <v>192.57</v>
      </c>
      <c r="T83" s="20">
        <v>32.049999999999997</v>
      </c>
      <c r="U83" s="20">
        <v>0.88</v>
      </c>
      <c r="V83" s="20">
        <v>0</v>
      </c>
      <c r="W83" s="20">
        <v>0</v>
      </c>
      <c r="X83" s="20">
        <v>0</v>
      </c>
      <c r="Y83" s="20">
        <v>0</v>
      </c>
      <c r="Z83" s="20">
        <v>-1.91</v>
      </c>
      <c r="AA83" s="20">
        <v>0</v>
      </c>
      <c r="AB83" s="20">
        <v>0</v>
      </c>
      <c r="AC83" s="17">
        <v>1669.17</v>
      </c>
      <c r="AD83" s="17">
        <v>2468.21</v>
      </c>
      <c r="AE83" s="17">
        <v>1031.6300000000001</v>
      </c>
      <c r="AF83" s="17">
        <v>170.22</v>
      </c>
      <c r="AG83" s="17">
        <v>4.66</v>
      </c>
      <c r="AH83" s="17">
        <v>0</v>
      </c>
      <c r="AI83" s="17">
        <v>0</v>
      </c>
      <c r="AJ83" s="17">
        <v>0</v>
      </c>
      <c r="AK83" s="17">
        <v>0</v>
      </c>
      <c r="AL83" s="17">
        <v>-9.61</v>
      </c>
      <c r="AM83" s="17">
        <v>0</v>
      </c>
      <c r="AN83" s="17">
        <v>0</v>
      </c>
      <c r="AO83" s="20">
        <v>8105.4000000000015</v>
      </c>
      <c r="AP83" s="20">
        <v>12067.8</v>
      </c>
      <c r="AQ83" s="20">
        <v>5075.5399999999991</v>
      </c>
      <c r="AR83" s="20">
        <v>843.31999999999971</v>
      </c>
      <c r="AS83" s="20">
        <v>23.230000000000011</v>
      </c>
      <c r="AT83" s="20">
        <v>0</v>
      </c>
      <c r="AU83" s="20">
        <v>0</v>
      </c>
      <c r="AV83" s="20">
        <v>0</v>
      </c>
      <c r="AW83" s="20">
        <v>0</v>
      </c>
      <c r="AX83" s="20">
        <v>-49.680000000000007</v>
      </c>
      <c r="AY83" s="20">
        <v>0</v>
      </c>
      <c r="AZ83" s="20">
        <v>0</v>
      </c>
      <c r="BA83" s="17">
        <f t="shared" si="8"/>
        <v>19744.129999999997</v>
      </c>
      <c r="BB83" s="17">
        <f t="shared" si="9"/>
        <v>987.2</v>
      </c>
      <c r="BC83" s="17">
        <f t="shared" si="10"/>
        <v>5334.2800000000007</v>
      </c>
      <c r="BD83" s="17">
        <f t="shared" si="11"/>
        <v>26065.609999999997</v>
      </c>
    </row>
    <row r="84" spans="1:56" x14ac:dyDescent="0.25">
      <c r="A84" t="str">
        <f t="shared" si="7"/>
        <v>MSCG.SPCIMP</v>
      </c>
      <c r="B84" s="1" t="s">
        <v>140</v>
      </c>
      <c r="C84" s="1" t="s">
        <v>684</v>
      </c>
      <c r="D84" s="1" t="s">
        <v>73</v>
      </c>
      <c r="E84" s="17">
        <v>0</v>
      </c>
      <c r="F84" s="17">
        <v>0</v>
      </c>
      <c r="G84" s="17">
        <v>0</v>
      </c>
      <c r="H84" s="17">
        <v>0</v>
      </c>
      <c r="I84" s="17">
        <v>0</v>
      </c>
      <c r="J84" s="17">
        <v>85.97</v>
      </c>
      <c r="K84" s="17">
        <v>0</v>
      </c>
      <c r="L84" s="17">
        <v>0</v>
      </c>
      <c r="M84" s="17">
        <v>0</v>
      </c>
      <c r="N84" s="17">
        <v>0</v>
      </c>
      <c r="O84" s="17">
        <v>0</v>
      </c>
      <c r="P84" s="17">
        <v>0</v>
      </c>
      <c r="Q84" s="20">
        <v>0</v>
      </c>
      <c r="R84" s="20">
        <v>0</v>
      </c>
      <c r="S84" s="20">
        <v>0</v>
      </c>
      <c r="T84" s="20">
        <v>0</v>
      </c>
      <c r="U84" s="20">
        <v>0</v>
      </c>
      <c r="V84" s="20">
        <v>4.3</v>
      </c>
      <c r="W84" s="20">
        <v>0</v>
      </c>
      <c r="X84" s="20">
        <v>0</v>
      </c>
      <c r="Y84" s="20">
        <v>0</v>
      </c>
      <c r="Z84" s="20">
        <v>0</v>
      </c>
      <c r="AA84" s="20">
        <v>0</v>
      </c>
      <c r="AB84" s="20">
        <v>0</v>
      </c>
      <c r="AC84" s="17">
        <v>0</v>
      </c>
      <c r="AD84" s="17">
        <v>0</v>
      </c>
      <c r="AE84" s="17">
        <v>0</v>
      </c>
      <c r="AF84" s="17">
        <v>0</v>
      </c>
      <c r="AG84" s="17">
        <v>0</v>
      </c>
      <c r="AH84" s="17">
        <v>22.43</v>
      </c>
      <c r="AI84" s="17">
        <v>0</v>
      </c>
      <c r="AJ84" s="17">
        <v>0</v>
      </c>
      <c r="AK84" s="17">
        <v>0</v>
      </c>
      <c r="AL84" s="17">
        <v>0</v>
      </c>
      <c r="AM84" s="17">
        <v>0</v>
      </c>
      <c r="AN84" s="17">
        <v>0</v>
      </c>
      <c r="AO84" s="20">
        <v>0</v>
      </c>
      <c r="AP84" s="20">
        <v>0</v>
      </c>
      <c r="AQ84" s="20">
        <v>0</v>
      </c>
      <c r="AR84" s="20">
        <v>0</v>
      </c>
      <c r="AS84" s="20">
        <v>0</v>
      </c>
      <c r="AT84" s="20">
        <v>112.69999999999999</v>
      </c>
      <c r="AU84" s="20">
        <v>0</v>
      </c>
      <c r="AV84" s="20">
        <v>0</v>
      </c>
      <c r="AW84" s="20">
        <v>0</v>
      </c>
      <c r="AX84" s="20">
        <v>0</v>
      </c>
      <c r="AY84" s="20">
        <v>0</v>
      </c>
      <c r="AZ84" s="20">
        <v>0</v>
      </c>
      <c r="BA84" s="17">
        <f t="shared" si="8"/>
        <v>85.97</v>
      </c>
      <c r="BB84" s="17">
        <f t="shared" si="9"/>
        <v>4.3</v>
      </c>
      <c r="BC84" s="17">
        <f t="shared" si="10"/>
        <v>22.43</v>
      </c>
      <c r="BD84" s="17">
        <f t="shared" si="11"/>
        <v>112.69999999999999</v>
      </c>
    </row>
    <row r="85" spans="1:56" x14ac:dyDescent="0.25">
      <c r="A85" t="str">
        <f t="shared" si="7"/>
        <v>MSCG.BCHEXP</v>
      </c>
      <c r="B85" s="1" t="s">
        <v>140</v>
      </c>
      <c r="C85" s="1" t="s">
        <v>143</v>
      </c>
      <c r="D85" s="1" t="s">
        <v>28</v>
      </c>
      <c r="E85" s="17">
        <v>14.660000000000021</v>
      </c>
      <c r="F85" s="17">
        <v>0</v>
      </c>
      <c r="G85" s="17">
        <v>0</v>
      </c>
      <c r="H85" s="17">
        <v>0</v>
      </c>
      <c r="I85" s="17">
        <v>0</v>
      </c>
      <c r="J85" s="17">
        <v>-2.1800000000000002</v>
      </c>
      <c r="K85" s="17">
        <v>-46.189999999999984</v>
      </c>
      <c r="L85" s="17">
        <v>0</v>
      </c>
      <c r="M85" s="17">
        <v>0</v>
      </c>
      <c r="N85" s="17">
        <v>0</v>
      </c>
      <c r="O85" s="17">
        <v>0</v>
      </c>
      <c r="P85" s="17">
        <v>0</v>
      </c>
      <c r="Q85" s="20">
        <v>0.73</v>
      </c>
      <c r="R85" s="20">
        <v>0</v>
      </c>
      <c r="S85" s="20">
        <v>0</v>
      </c>
      <c r="T85" s="20">
        <v>0</v>
      </c>
      <c r="U85" s="20">
        <v>0</v>
      </c>
      <c r="V85" s="20">
        <v>-0.11</v>
      </c>
      <c r="W85" s="20">
        <v>-2.31</v>
      </c>
      <c r="X85" s="20">
        <v>0</v>
      </c>
      <c r="Y85" s="20">
        <v>0</v>
      </c>
      <c r="Z85" s="20">
        <v>0</v>
      </c>
      <c r="AA85" s="20">
        <v>0</v>
      </c>
      <c r="AB85" s="20">
        <v>0</v>
      </c>
      <c r="AC85" s="17">
        <v>3.99</v>
      </c>
      <c r="AD85" s="17">
        <v>0</v>
      </c>
      <c r="AE85" s="17">
        <v>0</v>
      </c>
      <c r="AF85" s="17">
        <v>0</v>
      </c>
      <c r="AG85" s="17">
        <v>0</v>
      </c>
      <c r="AH85" s="17">
        <v>-0.56999999999999995</v>
      </c>
      <c r="AI85" s="17">
        <v>-11.95</v>
      </c>
      <c r="AJ85" s="17">
        <v>0</v>
      </c>
      <c r="AK85" s="17">
        <v>0</v>
      </c>
      <c r="AL85" s="17">
        <v>0</v>
      </c>
      <c r="AM85" s="17">
        <v>0</v>
      </c>
      <c r="AN85" s="17">
        <v>0</v>
      </c>
      <c r="AO85" s="20">
        <v>19.380000000000024</v>
      </c>
      <c r="AP85" s="20">
        <v>0</v>
      </c>
      <c r="AQ85" s="20">
        <v>0</v>
      </c>
      <c r="AR85" s="20">
        <v>0</v>
      </c>
      <c r="AS85" s="20">
        <v>0</v>
      </c>
      <c r="AT85" s="20">
        <v>-2.86</v>
      </c>
      <c r="AU85" s="20">
        <v>-60.449999999999989</v>
      </c>
      <c r="AV85" s="20">
        <v>0</v>
      </c>
      <c r="AW85" s="20">
        <v>0</v>
      </c>
      <c r="AX85" s="20">
        <v>0</v>
      </c>
      <c r="AY85" s="20">
        <v>0</v>
      </c>
      <c r="AZ85" s="20">
        <v>0</v>
      </c>
      <c r="BA85" s="17">
        <f t="shared" si="8"/>
        <v>-33.709999999999965</v>
      </c>
      <c r="BB85" s="17">
        <f t="shared" si="9"/>
        <v>-1.69</v>
      </c>
      <c r="BC85" s="17">
        <f t="shared" si="10"/>
        <v>-8.5299999999999994</v>
      </c>
      <c r="BD85" s="17">
        <f t="shared" si="11"/>
        <v>-43.929999999999964</v>
      </c>
    </row>
    <row r="86" spans="1:56" x14ac:dyDescent="0.25">
      <c r="A86" t="str">
        <f t="shared" si="7"/>
        <v>GPWF.NEP1</v>
      </c>
      <c r="B86" s="1" t="s">
        <v>144</v>
      </c>
      <c r="C86" s="1" t="s">
        <v>145</v>
      </c>
      <c r="D86" s="1" t="s">
        <v>145</v>
      </c>
      <c r="E86" s="17">
        <v>7966.8099999999995</v>
      </c>
      <c r="F86" s="17">
        <v>40135.150000000009</v>
      </c>
      <c r="G86" s="17">
        <v>14893.820000000002</v>
      </c>
      <c r="H86" s="17">
        <v>18384.900000000001</v>
      </c>
      <c r="I86" s="17">
        <v>10075.880000000001</v>
      </c>
      <c r="J86" s="17">
        <v>14177.320000000002</v>
      </c>
      <c r="K86" s="17">
        <v>3157.3000000000011</v>
      </c>
      <c r="L86" s="17">
        <v>9643.0199999999986</v>
      </c>
      <c r="M86" s="17">
        <v>9256.4600000000028</v>
      </c>
      <c r="N86" s="17">
        <v>16110.890000000007</v>
      </c>
      <c r="O86" s="17">
        <v>31522.350000000009</v>
      </c>
      <c r="P86" s="17">
        <v>15284.909999999998</v>
      </c>
      <c r="Q86" s="20">
        <v>398.34</v>
      </c>
      <c r="R86" s="20">
        <v>2006.76</v>
      </c>
      <c r="S86" s="20">
        <v>744.69</v>
      </c>
      <c r="T86" s="20">
        <v>919.25</v>
      </c>
      <c r="U86" s="20">
        <v>503.79</v>
      </c>
      <c r="V86" s="20">
        <v>708.87</v>
      </c>
      <c r="W86" s="20">
        <v>157.87</v>
      </c>
      <c r="X86" s="20">
        <v>482.15</v>
      </c>
      <c r="Y86" s="20">
        <v>462.82</v>
      </c>
      <c r="Z86" s="20">
        <v>805.54</v>
      </c>
      <c r="AA86" s="20">
        <v>1576.12</v>
      </c>
      <c r="AB86" s="20">
        <v>764.25</v>
      </c>
      <c r="AC86" s="17">
        <v>2169.42</v>
      </c>
      <c r="AD86" s="17">
        <v>10835.35</v>
      </c>
      <c r="AE86" s="17">
        <v>3989.49</v>
      </c>
      <c r="AF86" s="17">
        <v>4881.68</v>
      </c>
      <c r="AG86" s="17">
        <v>2652.64</v>
      </c>
      <c r="AH86" s="17">
        <v>3699.29</v>
      </c>
      <c r="AI86" s="17">
        <v>816.7</v>
      </c>
      <c r="AJ86" s="17">
        <v>2471.84</v>
      </c>
      <c r="AK86" s="17">
        <v>2351.13</v>
      </c>
      <c r="AL86" s="17">
        <v>4055.73</v>
      </c>
      <c r="AM86" s="17">
        <v>7861.77</v>
      </c>
      <c r="AN86" s="17">
        <v>3777.56</v>
      </c>
      <c r="AO86" s="20">
        <v>10534.57</v>
      </c>
      <c r="AP86" s="20">
        <v>52977.260000000009</v>
      </c>
      <c r="AQ86" s="20">
        <v>19628</v>
      </c>
      <c r="AR86" s="20">
        <v>24185.83</v>
      </c>
      <c r="AS86" s="20">
        <v>13232.310000000001</v>
      </c>
      <c r="AT86" s="20">
        <v>18585.480000000003</v>
      </c>
      <c r="AU86" s="20">
        <v>4131.8700000000008</v>
      </c>
      <c r="AV86" s="20">
        <v>12597.009999999998</v>
      </c>
      <c r="AW86" s="20">
        <v>12070.410000000003</v>
      </c>
      <c r="AX86" s="20">
        <v>20972.160000000007</v>
      </c>
      <c r="AY86" s="20">
        <v>40960.240000000005</v>
      </c>
      <c r="AZ86" s="20">
        <v>19826.719999999998</v>
      </c>
      <c r="BA86" s="17">
        <f t="shared" si="8"/>
        <v>190608.81000000006</v>
      </c>
      <c r="BB86" s="17">
        <f t="shared" si="9"/>
        <v>9530.4499999999989</v>
      </c>
      <c r="BC86" s="17">
        <f t="shared" si="10"/>
        <v>49562.600000000006</v>
      </c>
      <c r="BD86" s="17">
        <f t="shared" si="11"/>
        <v>249701.86000000002</v>
      </c>
    </row>
    <row r="87" spans="1:56" x14ac:dyDescent="0.25">
      <c r="A87" t="str">
        <f t="shared" si="7"/>
        <v>APNC.NOVAGEN15M</v>
      </c>
      <c r="B87" s="1" t="s">
        <v>146</v>
      </c>
      <c r="C87" s="1" t="s">
        <v>147</v>
      </c>
      <c r="D87" s="1" t="s">
        <v>147</v>
      </c>
      <c r="E87" s="17">
        <v>25258.029999999992</v>
      </c>
      <c r="F87" s="17">
        <v>40857.130000000019</v>
      </c>
      <c r="G87" s="17">
        <v>13411.349999999988</v>
      </c>
      <c r="H87" s="17">
        <v>-16134.77</v>
      </c>
      <c r="I87" s="17">
        <v>-1733.7300000000005</v>
      </c>
      <c r="J87" s="17">
        <v>-25485.839999999997</v>
      </c>
      <c r="K87" s="17">
        <v>-42179.389999999985</v>
      </c>
      <c r="L87" s="17">
        <v>-104643.13</v>
      </c>
      <c r="M87" s="17">
        <v>-71409.87</v>
      </c>
      <c r="N87" s="17">
        <v>-26584.609999999997</v>
      </c>
      <c r="O87" s="17">
        <v>-37608.429999999986</v>
      </c>
      <c r="P87" s="17">
        <v>-21202.19</v>
      </c>
      <c r="Q87" s="20">
        <v>1262.9000000000001</v>
      </c>
      <c r="R87" s="20">
        <v>2042.86</v>
      </c>
      <c r="S87" s="20">
        <v>670.57</v>
      </c>
      <c r="T87" s="20">
        <v>-806.74</v>
      </c>
      <c r="U87" s="20">
        <v>-86.69</v>
      </c>
      <c r="V87" s="20">
        <v>-1274.29</v>
      </c>
      <c r="W87" s="20">
        <v>-2108.9699999999998</v>
      </c>
      <c r="X87" s="20">
        <v>-5232.16</v>
      </c>
      <c r="Y87" s="20">
        <v>-3570.49</v>
      </c>
      <c r="Z87" s="20">
        <v>-1329.23</v>
      </c>
      <c r="AA87" s="20">
        <v>-1880.42</v>
      </c>
      <c r="AB87" s="20">
        <v>-1060.1099999999999</v>
      </c>
      <c r="AC87" s="17">
        <v>6877.94</v>
      </c>
      <c r="AD87" s="17">
        <v>11030.26</v>
      </c>
      <c r="AE87" s="17">
        <v>3592.39</v>
      </c>
      <c r="AF87" s="17">
        <v>-4284.21</v>
      </c>
      <c r="AG87" s="17">
        <v>-456.43</v>
      </c>
      <c r="AH87" s="17">
        <v>-6650.03</v>
      </c>
      <c r="AI87" s="17">
        <v>-10910.55</v>
      </c>
      <c r="AJ87" s="17">
        <v>-26823.65</v>
      </c>
      <c r="AK87" s="17">
        <v>-18138.03</v>
      </c>
      <c r="AL87" s="17">
        <v>-6692.37</v>
      </c>
      <c r="AM87" s="17">
        <v>-9379.66</v>
      </c>
      <c r="AN87" s="17">
        <v>-5239.97</v>
      </c>
      <c r="AO87" s="20">
        <v>33398.869999999995</v>
      </c>
      <c r="AP87" s="20">
        <v>53930.250000000022</v>
      </c>
      <c r="AQ87" s="20">
        <v>17674.309999999987</v>
      </c>
      <c r="AR87" s="20">
        <v>-21225.72</v>
      </c>
      <c r="AS87" s="20">
        <v>-2276.8500000000004</v>
      </c>
      <c r="AT87" s="20">
        <v>-33410.159999999996</v>
      </c>
      <c r="AU87" s="20">
        <v>-55198.909999999989</v>
      </c>
      <c r="AV87" s="20">
        <v>-136698.94</v>
      </c>
      <c r="AW87" s="20">
        <v>-93118.39</v>
      </c>
      <c r="AX87" s="20">
        <v>-34606.21</v>
      </c>
      <c r="AY87" s="20">
        <v>-48868.50999999998</v>
      </c>
      <c r="AZ87" s="20">
        <v>-27502.27</v>
      </c>
      <c r="BA87" s="17">
        <f t="shared" si="8"/>
        <v>-267455.44999999995</v>
      </c>
      <c r="BB87" s="17">
        <f t="shared" si="9"/>
        <v>-13372.769999999999</v>
      </c>
      <c r="BC87" s="17">
        <f t="shared" si="10"/>
        <v>-67074.31</v>
      </c>
      <c r="BD87" s="17">
        <f t="shared" si="11"/>
        <v>-347902.53</v>
      </c>
    </row>
    <row r="88" spans="1:56" x14ac:dyDescent="0.25">
      <c r="A88" t="str">
        <f t="shared" si="7"/>
        <v>NPC.NPC1</v>
      </c>
      <c r="B88" s="1" t="s">
        <v>148</v>
      </c>
      <c r="C88" s="1" t="s">
        <v>149</v>
      </c>
      <c r="D88" s="1" t="s">
        <v>149</v>
      </c>
      <c r="E88" s="17">
        <v>-18487.88</v>
      </c>
      <c r="F88" s="17">
        <v>-22075.179999999997</v>
      </c>
      <c r="G88" s="17">
        <v>-4643.24</v>
      </c>
      <c r="H88" s="17">
        <v>-4723.8899999999994</v>
      </c>
      <c r="I88" s="17">
        <v>-1452.15</v>
      </c>
      <c r="J88" s="17">
        <v>-3006.9500000000003</v>
      </c>
      <c r="K88" s="17">
        <v>-612.27</v>
      </c>
      <c r="L88" s="17">
        <v>-30222.419999999995</v>
      </c>
      <c r="M88" s="17">
        <v>-4657.0200000000004</v>
      </c>
      <c r="N88" s="17">
        <v>-2030.3200000000004</v>
      </c>
      <c r="O88" s="17">
        <v>-9779.2099999999991</v>
      </c>
      <c r="P88" s="17">
        <v>-1308.1100000000001</v>
      </c>
      <c r="Q88" s="20">
        <v>-924.39</v>
      </c>
      <c r="R88" s="20">
        <v>-1103.76</v>
      </c>
      <c r="S88" s="20">
        <v>-232.16</v>
      </c>
      <c r="T88" s="20">
        <v>-236.19</v>
      </c>
      <c r="U88" s="20">
        <v>-72.61</v>
      </c>
      <c r="V88" s="20">
        <v>-150.35</v>
      </c>
      <c r="W88" s="20">
        <v>-30.61</v>
      </c>
      <c r="X88" s="20">
        <v>-1511.12</v>
      </c>
      <c r="Y88" s="20">
        <v>-232.85</v>
      </c>
      <c r="Z88" s="20">
        <v>-101.52</v>
      </c>
      <c r="AA88" s="20">
        <v>-488.96</v>
      </c>
      <c r="AB88" s="20">
        <v>-65.41</v>
      </c>
      <c r="AC88" s="17">
        <v>-5034.38</v>
      </c>
      <c r="AD88" s="17">
        <v>-5959.67</v>
      </c>
      <c r="AE88" s="17">
        <v>-1243.75</v>
      </c>
      <c r="AF88" s="17">
        <v>-1254.32</v>
      </c>
      <c r="AG88" s="17">
        <v>-382.3</v>
      </c>
      <c r="AH88" s="17">
        <v>-784.6</v>
      </c>
      <c r="AI88" s="17">
        <v>-158.38</v>
      </c>
      <c r="AJ88" s="17">
        <v>-7747.05</v>
      </c>
      <c r="AK88" s="17">
        <v>-1182.8800000000001</v>
      </c>
      <c r="AL88" s="17">
        <v>-511.11</v>
      </c>
      <c r="AM88" s="17">
        <v>-2438.96</v>
      </c>
      <c r="AN88" s="17">
        <v>-323.29000000000002</v>
      </c>
      <c r="AO88" s="20">
        <v>-24446.65</v>
      </c>
      <c r="AP88" s="20">
        <v>-29138.609999999993</v>
      </c>
      <c r="AQ88" s="20">
        <v>-6119.15</v>
      </c>
      <c r="AR88" s="20">
        <v>-6214.3999999999987</v>
      </c>
      <c r="AS88" s="20">
        <v>-1907.06</v>
      </c>
      <c r="AT88" s="20">
        <v>-3941.9</v>
      </c>
      <c r="AU88" s="20">
        <v>-801.26</v>
      </c>
      <c r="AV88" s="20">
        <v>-39480.589999999997</v>
      </c>
      <c r="AW88" s="20">
        <v>-6072.7500000000009</v>
      </c>
      <c r="AX88" s="20">
        <v>-2642.9500000000007</v>
      </c>
      <c r="AY88" s="20">
        <v>-12707.129999999997</v>
      </c>
      <c r="AZ88" s="20">
        <v>-1696.8100000000002</v>
      </c>
      <c r="BA88" s="17">
        <f t="shared" si="8"/>
        <v>-102998.64</v>
      </c>
      <c r="BB88" s="17">
        <f t="shared" si="9"/>
        <v>-5149.9300000000012</v>
      </c>
      <c r="BC88" s="17">
        <f t="shared" si="10"/>
        <v>-27020.69</v>
      </c>
      <c r="BD88" s="17">
        <f t="shared" si="11"/>
        <v>-135169.25999999998</v>
      </c>
    </row>
    <row r="89" spans="1:56" x14ac:dyDescent="0.25">
      <c r="A89" t="str">
        <f t="shared" si="7"/>
        <v>GPI.NPP1</v>
      </c>
      <c r="B89" s="1" t="s">
        <v>150</v>
      </c>
      <c r="C89" s="1" t="s">
        <v>151</v>
      </c>
      <c r="D89" s="1" t="s">
        <v>151</v>
      </c>
      <c r="E89" s="17">
        <v>-250564.31000000003</v>
      </c>
      <c r="F89" s="17">
        <v>-379160.04999999993</v>
      </c>
      <c r="G89" s="17">
        <v>-96023.130000000019</v>
      </c>
      <c r="H89" s="17">
        <v>-136982</v>
      </c>
      <c r="I89" s="17">
        <v>-31912.7</v>
      </c>
      <c r="J89" s="17">
        <v>-212281.94</v>
      </c>
      <c r="K89" s="17">
        <v>-174377.90000000002</v>
      </c>
      <c r="L89" s="17">
        <v>-503162.00999999995</v>
      </c>
      <c r="M89" s="17">
        <v>-301138.7</v>
      </c>
      <c r="N89" s="17">
        <v>-241458.93000000005</v>
      </c>
      <c r="O89" s="17">
        <v>-374012.75</v>
      </c>
      <c r="P89" s="17">
        <v>-133416.82</v>
      </c>
      <c r="Q89" s="20">
        <v>-12528.22</v>
      </c>
      <c r="R89" s="20">
        <v>-18958</v>
      </c>
      <c r="S89" s="20">
        <v>-4801.16</v>
      </c>
      <c r="T89" s="20">
        <v>-6849.1</v>
      </c>
      <c r="U89" s="20">
        <v>-1595.64</v>
      </c>
      <c r="V89" s="20">
        <v>-10614.1</v>
      </c>
      <c r="W89" s="20">
        <v>-8718.9</v>
      </c>
      <c r="X89" s="20">
        <v>-25158.1</v>
      </c>
      <c r="Y89" s="20">
        <v>-15056.94</v>
      </c>
      <c r="Z89" s="20">
        <v>-12072.95</v>
      </c>
      <c r="AA89" s="20">
        <v>-18700.64</v>
      </c>
      <c r="AB89" s="20">
        <v>-6670.84</v>
      </c>
      <c r="AC89" s="17">
        <v>-68230.460000000006</v>
      </c>
      <c r="AD89" s="17">
        <v>-102362.43</v>
      </c>
      <c r="AE89" s="17">
        <v>-25720.94</v>
      </c>
      <c r="AF89" s="17">
        <v>-36372.33</v>
      </c>
      <c r="AG89" s="17">
        <v>-8401.5300000000007</v>
      </c>
      <c r="AH89" s="17">
        <v>-55390.82</v>
      </c>
      <c r="AI89" s="17">
        <v>-45106.36</v>
      </c>
      <c r="AJ89" s="17">
        <v>-128977.82</v>
      </c>
      <c r="AK89" s="17">
        <v>-76488.91</v>
      </c>
      <c r="AL89" s="17">
        <v>-60784.55</v>
      </c>
      <c r="AM89" s="17">
        <v>-93279.92</v>
      </c>
      <c r="AN89" s="17">
        <v>-32973</v>
      </c>
      <c r="AO89" s="20">
        <v>-331322.99000000005</v>
      </c>
      <c r="AP89" s="20">
        <v>-500480.47999999992</v>
      </c>
      <c r="AQ89" s="20">
        <v>-126545.23000000003</v>
      </c>
      <c r="AR89" s="20">
        <v>-180203.43</v>
      </c>
      <c r="AS89" s="20">
        <v>-41909.870000000003</v>
      </c>
      <c r="AT89" s="20">
        <v>-278286.86</v>
      </c>
      <c r="AU89" s="20">
        <v>-228203.16000000003</v>
      </c>
      <c r="AV89" s="20">
        <v>-657297.92999999993</v>
      </c>
      <c r="AW89" s="20">
        <v>-392684.55000000005</v>
      </c>
      <c r="AX89" s="20">
        <v>-314316.43000000005</v>
      </c>
      <c r="AY89" s="20">
        <v>-485993.31</v>
      </c>
      <c r="AZ89" s="20">
        <v>-173060.66</v>
      </c>
      <c r="BA89" s="17">
        <f t="shared" si="8"/>
        <v>-2834491.2399999998</v>
      </c>
      <c r="BB89" s="17">
        <f t="shared" si="9"/>
        <v>-141724.59</v>
      </c>
      <c r="BC89" s="17">
        <f t="shared" si="10"/>
        <v>-734089.07000000007</v>
      </c>
      <c r="BD89" s="17">
        <f t="shared" si="11"/>
        <v>-3710304.9000000004</v>
      </c>
    </row>
    <row r="90" spans="1:56" x14ac:dyDescent="0.25">
      <c r="A90" t="str">
        <f t="shared" si="7"/>
        <v>NXI.NX01</v>
      </c>
      <c r="B90" s="1" t="s">
        <v>154</v>
      </c>
      <c r="C90" s="1" t="s">
        <v>155</v>
      </c>
      <c r="D90" s="1" t="s">
        <v>155</v>
      </c>
      <c r="E90" s="17">
        <v>10725.140000000001</v>
      </c>
      <c r="F90" s="17">
        <v>21705.1</v>
      </c>
      <c r="G90" s="17">
        <v>4950.8900000000003</v>
      </c>
      <c r="H90" s="17">
        <v>-9731.8700000000008</v>
      </c>
      <c r="I90" s="17">
        <v>-2353.86</v>
      </c>
      <c r="J90" s="17">
        <v>-9711.880000000001</v>
      </c>
      <c r="K90" s="17">
        <v>-34227.379999999997</v>
      </c>
      <c r="L90" s="17">
        <v>-98734.060000000012</v>
      </c>
      <c r="M90" s="17">
        <v>-67530.069999999992</v>
      </c>
      <c r="N90" s="17">
        <v>-32476.800000000003</v>
      </c>
      <c r="O90" s="17">
        <v>-25824.28</v>
      </c>
      <c r="P90" s="17">
        <v>-23754.720000000001</v>
      </c>
      <c r="Q90" s="20">
        <v>536.26</v>
      </c>
      <c r="R90" s="20">
        <v>1085.26</v>
      </c>
      <c r="S90" s="20">
        <v>247.54</v>
      </c>
      <c r="T90" s="20">
        <v>-486.59</v>
      </c>
      <c r="U90" s="20">
        <v>-117.69</v>
      </c>
      <c r="V90" s="20">
        <v>-485.59</v>
      </c>
      <c r="W90" s="20">
        <v>-1711.37</v>
      </c>
      <c r="X90" s="20">
        <v>-4936.7</v>
      </c>
      <c r="Y90" s="20">
        <v>-3376.5</v>
      </c>
      <c r="Z90" s="20">
        <v>-1623.84</v>
      </c>
      <c r="AA90" s="20">
        <v>-1291.21</v>
      </c>
      <c r="AB90" s="20">
        <v>-1187.74</v>
      </c>
      <c r="AC90" s="17">
        <v>2920.53</v>
      </c>
      <c r="AD90" s="17">
        <v>5859.76</v>
      </c>
      <c r="AE90" s="17">
        <v>1326.16</v>
      </c>
      <c r="AF90" s="17">
        <v>-2584.0700000000002</v>
      </c>
      <c r="AG90" s="17">
        <v>-619.69000000000005</v>
      </c>
      <c r="AH90" s="17">
        <v>-2534.13</v>
      </c>
      <c r="AI90" s="17">
        <v>-8853.6</v>
      </c>
      <c r="AJ90" s="17">
        <v>-25308.95</v>
      </c>
      <c r="AK90" s="17">
        <v>-17152.57</v>
      </c>
      <c r="AL90" s="17">
        <v>-8175.67</v>
      </c>
      <c r="AM90" s="17">
        <v>-6440.65</v>
      </c>
      <c r="AN90" s="17">
        <v>-5870.81</v>
      </c>
      <c r="AO90" s="20">
        <v>14181.930000000002</v>
      </c>
      <c r="AP90" s="20">
        <v>28650.119999999995</v>
      </c>
      <c r="AQ90" s="20">
        <v>6524.59</v>
      </c>
      <c r="AR90" s="20">
        <v>-12802.53</v>
      </c>
      <c r="AS90" s="20">
        <v>-3091.2400000000002</v>
      </c>
      <c r="AT90" s="20">
        <v>-12731.600000000002</v>
      </c>
      <c r="AU90" s="20">
        <v>-44792.35</v>
      </c>
      <c r="AV90" s="20">
        <v>-128979.71</v>
      </c>
      <c r="AW90" s="20">
        <v>-88059.139999999985</v>
      </c>
      <c r="AX90" s="20">
        <v>-42276.31</v>
      </c>
      <c r="AY90" s="20">
        <v>-33556.14</v>
      </c>
      <c r="AZ90" s="20">
        <v>-30813.270000000004</v>
      </c>
      <c r="BA90" s="17">
        <f t="shared" si="8"/>
        <v>-266963.78999999998</v>
      </c>
      <c r="BB90" s="17">
        <f t="shared" si="9"/>
        <v>-13348.17</v>
      </c>
      <c r="BC90" s="17">
        <f t="shared" si="10"/>
        <v>-67433.69</v>
      </c>
      <c r="BD90" s="17">
        <f t="shared" si="11"/>
        <v>-347745.65</v>
      </c>
    </row>
    <row r="91" spans="1:56" x14ac:dyDescent="0.25">
      <c r="A91" t="str">
        <f t="shared" si="7"/>
        <v>NXI.NX02</v>
      </c>
      <c r="B91" s="1" t="s">
        <v>154</v>
      </c>
      <c r="C91" s="1" t="s">
        <v>156</v>
      </c>
      <c r="D91" s="1" t="s">
        <v>156</v>
      </c>
      <c r="E91" s="17">
        <v>-31950.21</v>
      </c>
      <c r="F91" s="17">
        <v>-53686.760000000031</v>
      </c>
      <c r="G91" s="17">
        <v>-16575.23</v>
      </c>
      <c r="H91" s="17">
        <v>-17645.719999999998</v>
      </c>
      <c r="I91" s="17">
        <v>-24022.090000000007</v>
      </c>
      <c r="J91" s="17">
        <v>-24337.899999999994</v>
      </c>
      <c r="K91" s="17">
        <v>-23015.279999999995</v>
      </c>
      <c r="L91" s="17">
        <v>-14138.349999999999</v>
      </c>
      <c r="M91" s="17">
        <v>-15375.130000000003</v>
      </c>
      <c r="N91" s="17">
        <v>-41033.869999999995</v>
      </c>
      <c r="O91" s="17">
        <v>-34346.919999999991</v>
      </c>
      <c r="P91" s="17">
        <v>-26599.070000000007</v>
      </c>
      <c r="Q91" s="20">
        <v>-1597.51</v>
      </c>
      <c r="R91" s="20">
        <v>-2684.34</v>
      </c>
      <c r="S91" s="20">
        <v>-828.76</v>
      </c>
      <c r="T91" s="20">
        <v>-882.29</v>
      </c>
      <c r="U91" s="20">
        <v>-1201.0999999999999</v>
      </c>
      <c r="V91" s="20">
        <v>-1216.9000000000001</v>
      </c>
      <c r="W91" s="20">
        <v>-1150.76</v>
      </c>
      <c r="X91" s="20">
        <v>-706.92</v>
      </c>
      <c r="Y91" s="20">
        <v>-768.76</v>
      </c>
      <c r="Z91" s="20">
        <v>-2051.69</v>
      </c>
      <c r="AA91" s="20">
        <v>-1717.35</v>
      </c>
      <c r="AB91" s="20">
        <v>-1329.95</v>
      </c>
      <c r="AC91" s="17">
        <v>-8700.27</v>
      </c>
      <c r="AD91" s="17">
        <v>-14493.9</v>
      </c>
      <c r="AE91" s="17">
        <v>-4439.87</v>
      </c>
      <c r="AF91" s="17">
        <v>-4685.3999999999996</v>
      </c>
      <c r="AG91" s="17">
        <v>-6324.2</v>
      </c>
      <c r="AH91" s="17">
        <v>-6350.5</v>
      </c>
      <c r="AI91" s="17">
        <v>-5953.37</v>
      </c>
      <c r="AJ91" s="17">
        <v>-3624.15</v>
      </c>
      <c r="AK91" s="17">
        <v>-3905.27</v>
      </c>
      <c r="AL91" s="17">
        <v>-10329.81</v>
      </c>
      <c r="AM91" s="17">
        <v>-8566.23</v>
      </c>
      <c r="AN91" s="17">
        <v>-6573.77</v>
      </c>
      <c r="AO91" s="20">
        <v>-42247.990000000005</v>
      </c>
      <c r="AP91" s="20">
        <v>-70865.000000000029</v>
      </c>
      <c r="AQ91" s="20">
        <v>-21843.859999999997</v>
      </c>
      <c r="AR91" s="20">
        <v>-23213.409999999996</v>
      </c>
      <c r="AS91" s="20">
        <v>-31547.390000000007</v>
      </c>
      <c r="AT91" s="20">
        <v>-31905.299999999996</v>
      </c>
      <c r="AU91" s="20">
        <v>-30119.409999999993</v>
      </c>
      <c r="AV91" s="20">
        <v>-18469.419999999998</v>
      </c>
      <c r="AW91" s="20">
        <v>-20049.160000000003</v>
      </c>
      <c r="AX91" s="20">
        <v>-53415.369999999995</v>
      </c>
      <c r="AY91" s="20">
        <v>-44630.499999999985</v>
      </c>
      <c r="AZ91" s="20">
        <v>-34502.790000000008</v>
      </c>
      <c r="BA91" s="17">
        <f t="shared" si="8"/>
        <v>-322726.53000000003</v>
      </c>
      <c r="BB91" s="17">
        <f t="shared" si="9"/>
        <v>-16136.330000000002</v>
      </c>
      <c r="BC91" s="17">
        <f t="shared" si="10"/>
        <v>-83946.739999999991</v>
      </c>
      <c r="BD91" s="17">
        <f t="shared" si="11"/>
        <v>-422809.60000000009</v>
      </c>
    </row>
    <row r="92" spans="1:56" x14ac:dyDescent="0.25">
      <c r="A92" t="str">
        <f t="shared" si="7"/>
        <v>CUPC.OMRH</v>
      </c>
      <c r="B92" s="1" t="s">
        <v>157</v>
      </c>
      <c r="C92" s="1" t="s">
        <v>158</v>
      </c>
      <c r="D92" s="1" t="s">
        <v>158</v>
      </c>
      <c r="E92" s="17">
        <v>4090.5499999999993</v>
      </c>
      <c r="F92" s="17">
        <v>5639.41</v>
      </c>
      <c r="G92" s="17">
        <v>4615.57</v>
      </c>
      <c r="H92" s="17">
        <v>8262.2699999999986</v>
      </c>
      <c r="I92" s="17">
        <v>8811.4700000000012</v>
      </c>
      <c r="J92" s="17">
        <v>20741.460000000006</v>
      </c>
      <c r="K92" s="17">
        <v>5370.4100000000008</v>
      </c>
      <c r="L92" s="17">
        <v>6629.7199999999975</v>
      </c>
      <c r="M92" s="17">
        <v>3908.3199999999988</v>
      </c>
      <c r="N92" s="17">
        <v>5242.2999999999993</v>
      </c>
      <c r="O92" s="17">
        <v>2609.6500000000005</v>
      </c>
      <c r="P92" s="17">
        <v>668.31999999999971</v>
      </c>
      <c r="Q92" s="20">
        <v>204.53</v>
      </c>
      <c r="R92" s="20">
        <v>281.97000000000003</v>
      </c>
      <c r="S92" s="20">
        <v>230.78</v>
      </c>
      <c r="T92" s="20">
        <v>413.11</v>
      </c>
      <c r="U92" s="20">
        <v>440.57</v>
      </c>
      <c r="V92" s="20">
        <v>1037.07</v>
      </c>
      <c r="W92" s="20">
        <v>268.52</v>
      </c>
      <c r="X92" s="20">
        <v>331.49</v>
      </c>
      <c r="Y92" s="20">
        <v>195.42</v>
      </c>
      <c r="Z92" s="20">
        <v>262.12</v>
      </c>
      <c r="AA92" s="20">
        <v>130.47999999999999</v>
      </c>
      <c r="AB92" s="20">
        <v>33.42</v>
      </c>
      <c r="AC92" s="17">
        <v>1113.8900000000001</v>
      </c>
      <c r="AD92" s="17">
        <v>1522.48</v>
      </c>
      <c r="AE92" s="17">
        <v>1236.3399999999999</v>
      </c>
      <c r="AF92" s="17">
        <v>2193.85</v>
      </c>
      <c r="AG92" s="17">
        <v>2319.7600000000002</v>
      </c>
      <c r="AH92" s="17">
        <v>5412.08</v>
      </c>
      <c r="AI92" s="17">
        <v>1389.16</v>
      </c>
      <c r="AJ92" s="17">
        <v>1699.43</v>
      </c>
      <c r="AK92" s="17">
        <v>992.71</v>
      </c>
      <c r="AL92" s="17">
        <v>1319.69</v>
      </c>
      <c r="AM92" s="17">
        <v>650.85</v>
      </c>
      <c r="AN92" s="17">
        <v>165.17</v>
      </c>
      <c r="AO92" s="20">
        <v>5408.9699999999993</v>
      </c>
      <c r="AP92" s="20">
        <v>7443.8600000000006</v>
      </c>
      <c r="AQ92" s="20">
        <v>6082.69</v>
      </c>
      <c r="AR92" s="20">
        <v>10869.23</v>
      </c>
      <c r="AS92" s="20">
        <v>11571.800000000001</v>
      </c>
      <c r="AT92" s="20">
        <v>27190.610000000008</v>
      </c>
      <c r="AU92" s="20">
        <v>7028.09</v>
      </c>
      <c r="AV92" s="20">
        <v>8660.6399999999976</v>
      </c>
      <c r="AW92" s="20">
        <v>5096.4499999999989</v>
      </c>
      <c r="AX92" s="20">
        <v>6824.1099999999988</v>
      </c>
      <c r="AY92" s="20">
        <v>3390.9800000000005</v>
      </c>
      <c r="AZ92" s="20">
        <v>866.90999999999963</v>
      </c>
      <c r="BA92" s="17">
        <f t="shared" si="8"/>
        <v>76589.449999999983</v>
      </c>
      <c r="BB92" s="17">
        <f t="shared" si="9"/>
        <v>3829.48</v>
      </c>
      <c r="BC92" s="17">
        <f t="shared" si="10"/>
        <v>20015.409999999993</v>
      </c>
      <c r="BD92" s="17">
        <f t="shared" si="11"/>
        <v>100434.34</v>
      </c>
    </row>
    <row r="93" spans="1:56" x14ac:dyDescent="0.25">
      <c r="A93" t="str">
        <f t="shared" si="7"/>
        <v>CUPC.PH1</v>
      </c>
      <c r="B93" s="1" t="s">
        <v>157</v>
      </c>
      <c r="C93" s="1" t="s">
        <v>161</v>
      </c>
      <c r="D93" s="1" t="s">
        <v>161</v>
      </c>
      <c r="E93" s="17">
        <v>-8067.7599999999993</v>
      </c>
      <c r="F93" s="17">
        <v>-21796.549999999996</v>
      </c>
      <c r="G93" s="17">
        <v>-14443.090000000002</v>
      </c>
      <c r="H93" s="17">
        <v>-1351.92</v>
      </c>
      <c r="I93" s="17">
        <v>-11147.25</v>
      </c>
      <c r="J93" s="17">
        <v>-8868.7900000000009</v>
      </c>
      <c r="K93" s="17">
        <v>-9911.83</v>
      </c>
      <c r="L93" s="17">
        <v>-55422.560000000005</v>
      </c>
      <c r="M93" s="17">
        <v>-39438.61</v>
      </c>
      <c r="N93" s="17">
        <v>-17494.580000000002</v>
      </c>
      <c r="O93" s="17">
        <v>-36327.789999999994</v>
      </c>
      <c r="P93" s="17">
        <v>-24710.060000000005</v>
      </c>
      <c r="Q93" s="20">
        <v>-403.39</v>
      </c>
      <c r="R93" s="20">
        <v>-1089.83</v>
      </c>
      <c r="S93" s="20">
        <v>-722.15</v>
      </c>
      <c r="T93" s="20">
        <v>-67.599999999999994</v>
      </c>
      <c r="U93" s="20">
        <v>-557.36</v>
      </c>
      <c r="V93" s="20">
        <v>-443.44</v>
      </c>
      <c r="W93" s="20">
        <v>-495.59</v>
      </c>
      <c r="X93" s="20">
        <v>-2771.13</v>
      </c>
      <c r="Y93" s="20">
        <v>-1971.93</v>
      </c>
      <c r="Z93" s="20">
        <v>-874.73</v>
      </c>
      <c r="AA93" s="20">
        <v>-1816.39</v>
      </c>
      <c r="AB93" s="20">
        <v>-1235.5</v>
      </c>
      <c r="AC93" s="17">
        <v>-2196.91</v>
      </c>
      <c r="AD93" s="17">
        <v>-5884.45</v>
      </c>
      <c r="AE93" s="17">
        <v>-3868.75</v>
      </c>
      <c r="AF93" s="17">
        <v>-358.97</v>
      </c>
      <c r="AG93" s="17">
        <v>-2934.69</v>
      </c>
      <c r="AH93" s="17">
        <v>-2314.14</v>
      </c>
      <c r="AI93" s="17">
        <v>-2563.89</v>
      </c>
      <c r="AJ93" s="17">
        <v>-14206.72</v>
      </c>
      <c r="AK93" s="17">
        <v>-10017.370000000001</v>
      </c>
      <c r="AL93" s="17">
        <v>-4404.0600000000004</v>
      </c>
      <c r="AM93" s="17">
        <v>-9060.26</v>
      </c>
      <c r="AN93" s="17">
        <v>-6106.91</v>
      </c>
      <c r="AO93" s="20">
        <v>-10668.06</v>
      </c>
      <c r="AP93" s="20">
        <v>-28770.829999999998</v>
      </c>
      <c r="AQ93" s="20">
        <v>-19033.990000000002</v>
      </c>
      <c r="AR93" s="20">
        <v>-1778.49</v>
      </c>
      <c r="AS93" s="20">
        <v>-14639.300000000001</v>
      </c>
      <c r="AT93" s="20">
        <v>-11626.37</v>
      </c>
      <c r="AU93" s="20">
        <v>-12971.31</v>
      </c>
      <c r="AV93" s="20">
        <v>-72400.41</v>
      </c>
      <c r="AW93" s="20">
        <v>-51427.91</v>
      </c>
      <c r="AX93" s="20">
        <v>-22773.370000000003</v>
      </c>
      <c r="AY93" s="20">
        <v>-47204.439999999995</v>
      </c>
      <c r="AZ93" s="20">
        <v>-32052.470000000005</v>
      </c>
      <c r="BA93" s="17">
        <f t="shared" si="8"/>
        <v>-248980.78999999998</v>
      </c>
      <c r="BB93" s="17">
        <f t="shared" si="9"/>
        <v>-12449.039999999999</v>
      </c>
      <c r="BC93" s="17">
        <f t="shared" si="10"/>
        <v>-63917.119999999995</v>
      </c>
      <c r="BD93" s="17">
        <f t="shared" si="11"/>
        <v>-325346.95</v>
      </c>
    </row>
    <row r="94" spans="1:56" x14ac:dyDescent="0.25">
      <c r="A94" t="str">
        <f t="shared" si="7"/>
        <v>CHD.PKNE</v>
      </c>
      <c r="B94" s="1" t="s">
        <v>240</v>
      </c>
      <c r="C94" s="1" t="s">
        <v>162</v>
      </c>
      <c r="D94" s="1" t="s">
        <v>162</v>
      </c>
      <c r="E94" s="17">
        <v>11494.55</v>
      </c>
      <c r="F94" s="17">
        <v>10100.840000000002</v>
      </c>
      <c r="G94" s="17">
        <v>6324.1600000000008</v>
      </c>
      <c r="H94" s="17">
        <v>10605.65</v>
      </c>
      <c r="I94" s="17">
        <v>4009.98</v>
      </c>
      <c r="J94" s="17">
        <v>10923.609999999999</v>
      </c>
      <c r="K94" s="17">
        <v>0.01</v>
      </c>
      <c r="L94" s="17">
        <v>0</v>
      </c>
      <c r="M94" s="17">
        <v>18.79</v>
      </c>
      <c r="N94" s="17">
        <v>1287.71</v>
      </c>
      <c r="O94" s="17">
        <v>4749.0300000000007</v>
      </c>
      <c r="P94" s="17">
        <v>4298.8799999999992</v>
      </c>
      <c r="Q94" s="20">
        <v>574.73</v>
      </c>
      <c r="R94" s="20">
        <v>505.04</v>
      </c>
      <c r="S94" s="20">
        <v>316.20999999999998</v>
      </c>
      <c r="T94" s="20">
        <v>530.28</v>
      </c>
      <c r="U94" s="20">
        <v>200.5</v>
      </c>
      <c r="V94" s="20">
        <v>546.17999999999995</v>
      </c>
      <c r="W94" s="20">
        <v>0</v>
      </c>
      <c r="X94" s="20">
        <v>0</v>
      </c>
      <c r="Y94" s="20">
        <v>0.94</v>
      </c>
      <c r="Z94" s="20">
        <v>64.39</v>
      </c>
      <c r="AA94" s="20">
        <v>237.45</v>
      </c>
      <c r="AB94" s="20">
        <v>214.94</v>
      </c>
      <c r="AC94" s="17">
        <v>3130.05</v>
      </c>
      <c r="AD94" s="17">
        <v>2726.94</v>
      </c>
      <c r="AE94" s="17">
        <v>1694</v>
      </c>
      <c r="AF94" s="17">
        <v>2816.08</v>
      </c>
      <c r="AG94" s="17">
        <v>1055.69</v>
      </c>
      <c r="AH94" s="17">
        <v>2850.3</v>
      </c>
      <c r="AI94" s="17">
        <v>0</v>
      </c>
      <c r="AJ94" s="17">
        <v>0</v>
      </c>
      <c r="AK94" s="17">
        <v>4.7699999999999996</v>
      </c>
      <c r="AL94" s="17">
        <v>324.17</v>
      </c>
      <c r="AM94" s="17">
        <v>1184.42</v>
      </c>
      <c r="AN94" s="17">
        <v>1062.44</v>
      </c>
      <c r="AO94" s="20">
        <v>15199.329999999998</v>
      </c>
      <c r="AP94" s="20">
        <v>13332.820000000003</v>
      </c>
      <c r="AQ94" s="20">
        <v>8334.3700000000008</v>
      </c>
      <c r="AR94" s="20">
        <v>13952.01</v>
      </c>
      <c r="AS94" s="20">
        <v>5266.17</v>
      </c>
      <c r="AT94" s="20">
        <v>14320.09</v>
      </c>
      <c r="AU94" s="20">
        <v>0.01</v>
      </c>
      <c r="AV94" s="20">
        <v>0</v>
      </c>
      <c r="AW94" s="20">
        <v>24.5</v>
      </c>
      <c r="AX94" s="20">
        <v>1676.2700000000002</v>
      </c>
      <c r="AY94" s="20">
        <v>6170.9000000000005</v>
      </c>
      <c r="AZ94" s="20">
        <v>5576.2599999999984</v>
      </c>
      <c r="BA94" s="17">
        <f t="shared" si="8"/>
        <v>63813.21</v>
      </c>
      <c r="BB94" s="17">
        <f t="shared" si="9"/>
        <v>3190.66</v>
      </c>
      <c r="BC94" s="17">
        <f t="shared" si="10"/>
        <v>16848.86</v>
      </c>
      <c r="BD94" s="17">
        <f t="shared" si="11"/>
        <v>83852.73</v>
      </c>
    </row>
    <row r="95" spans="1:56" x14ac:dyDescent="0.25">
      <c r="A95" t="str">
        <f t="shared" si="7"/>
        <v>TAU.POC</v>
      </c>
      <c r="B95" s="1" t="s">
        <v>31</v>
      </c>
      <c r="C95" s="1" t="s">
        <v>163</v>
      </c>
      <c r="D95" s="1" t="s">
        <v>163</v>
      </c>
      <c r="E95" s="17">
        <v>15784.66</v>
      </c>
      <c r="F95" s="17">
        <v>22399.199999999997</v>
      </c>
      <c r="G95" s="17">
        <v>8070.6900000000005</v>
      </c>
      <c r="H95" s="17">
        <v>4838.5599999999995</v>
      </c>
      <c r="I95" s="17">
        <v>1794.4399999999998</v>
      </c>
      <c r="J95" s="17">
        <v>3786.17</v>
      </c>
      <c r="K95" s="17">
        <v>4836.2299999999996</v>
      </c>
      <c r="L95" s="17">
        <v>12742.160000000002</v>
      </c>
      <c r="M95" s="17">
        <v>8719.989999999998</v>
      </c>
      <c r="N95" s="17">
        <v>3244.49</v>
      </c>
      <c r="O95" s="17">
        <v>11875.650000000001</v>
      </c>
      <c r="P95" s="17">
        <v>5790</v>
      </c>
      <c r="Q95" s="20">
        <v>789.23</v>
      </c>
      <c r="R95" s="20">
        <v>1119.96</v>
      </c>
      <c r="S95" s="20">
        <v>403.53</v>
      </c>
      <c r="T95" s="20">
        <v>241.93</v>
      </c>
      <c r="U95" s="20">
        <v>89.72</v>
      </c>
      <c r="V95" s="20">
        <v>189.31</v>
      </c>
      <c r="W95" s="20">
        <v>241.81</v>
      </c>
      <c r="X95" s="20">
        <v>637.11</v>
      </c>
      <c r="Y95" s="20">
        <v>436</v>
      </c>
      <c r="Z95" s="20">
        <v>162.22</v>
      </c>
      <c r="AA95" s="20">
        <v>593.78</v>
      </c>
      <c r="AB95" s="20">
        <v>289.5</v>
      </c>
      <c r="AC95" s="17">
        <v>4298.28</v>
      </c>
      <c r="AD95" s="17">
        <v>6047.15</v>
      </c>
      <c r="AE95" s="17">
        <v>2161.83</v>
      </c>
      <c r="AF95" s="17">
        <v>1284.77</v>
      </c>
      <c r="AG95" s="17">
        <v>472.42</v>
      </c>
      <c r="AH95" s="17">
        <v>987.93</v>
      </c>
      <c r="AI95" s="17">
        <v>1250.99</v>
      </c>
      <c r="AJ95" s="17">
        <v>3266.26</v>
      </c>
      <c r="AK95" s="17">
        <v>2214.87</v>
      </c>
      <c r="AL95" s="17">
        <v>816.76</v>
      </c>
      <c r="AM95" s="17">
        <v>2961.82</v>
      </c>
      <c r="AN95" s="17">
        <v>1430.96</v>
      </c>
      <c r="AO95" s="20">
        <v>20872.169999999998</v>
      </c>
      <c r="AP95" s="20">
        <v>29566.309999999998</v>
      </c>
      <c r="AQ95" s="20">
        <v>10636.050000000001</v>
      </c>
      <c r="AR95" s="20">
        <v>6365.26</v>
      </c>
      <c r="AS95" s="20">
        <v>2356.58</v>
      </c>
      <c r="AT95" s="20">
        <v>4963.41</v>
      </c>
      <c r="AU95" s="20">
        <v>6329.03</v>
      </c>
      <c r="AV95" s="20">
        <v>16645.530000000002</v>
      </c>
      <c r="AW95" s="20">
        <v>11370.859999999997</v>
      </c>
      <c r="AX95" s="20">
        <v>4223.4699999999993</v>
      </c>
      <c r="AY95" s="20">
        <v>15431.250000000002</v>
      </c>
      <c r="AZ95" s="20">
        <v>7510.46</v>
      </c>
      <c r="BA95" s="17">
        <f t="shared" si="8"/>
        <v>103882.24000000002</v>
      </c>
      <c r="BB95" s="17">
        <f t="shared" si="9"/>
        <v>5194.1000000000004</v>
      </c>
      <c r="BC95" s="17">
        <f t="shared" si="10"/>
        <v>27194.04</v>
      </c>
      <c r="BD95" s="17">
        <f t="shared" si="11"/>
        <v>136270.38</v>
      </c>
    </row>
    <row r="96" spans="1:56" x14ac:dyDescent="0.25">
      <c r="A96" t="str">
        <f t="shared" si="7"/>
        <v>ACRL.PR1</v>
      </c>
      <c r="B96" s="1" t="s">
        <v>164</v>
      </c>
      <c r="C96" s="1" t="s">
        <v>165</v>
      </c>
      <c r="D96" s="1" t="s">
        <v>165</v>
      </c>
      <c r="E96" s="17">
        <v>-2911.4399999999991</v>
      </c>
      <c r="F96" s="17">
        <v>-7658.5700000000006</v>
      </c>
      <c r="G96" s="17">
        <v>-188.97999999999993</v>
      </c>
      <c r="H96" s="17">
        <v>-1708.69</v>
      </c>
      <c r="I96" s="17">
        <v>-1092.3499999999999</v>
      </c>
      <c r="J96" s="17">
        <v>-5655.76</v>
      </c>
      <c r="K96" s="17">
        <v>-1341.67</v>
      </c>
      <c r="L96" s="17">
        <v>-5919.9500000000025</v>
      </c>
      <c r="M96" s="17">
        <v>-5371.0999999999995</v>
      </c>
      <c r="N96" s="17">
        <v>-9835.9900000000016</v>
      </c>
      <c r="O96" s="17">
        <v>-761.60999999999979</v>
      </c>
      <c r="P96" s="17">
        <v>-3071.2900000000009</v>
      </c>
      <c r="Q96" s="20">
        <v>-145.57</v>
      </c>
      <c r="R96" s="20">
        <v>-382.93</v>
      </c>
      <c r="S96" s="20">
        <v>-9.4499999999999993</v>
      </c>
      <c r="T96" s="20">
        <v>-85.43</v>
      </c>
      <c r="U96" s="20">
        <v>-54.62</v>
      </c>
      <c r="V96" s="20">
        <v>-282.79000000000002</v>
      </c>
      <c r="W96" s="20">
        <v>-67.08</v>
      </c>
      <c r="X96" s="20">
        <v>-296</v>
      </c>
      <c r="Y96" s="20">
        <v>-268.56</v>
      </c>
      <c r="Z96" s="20">
        <v>-491.8</v>
      </c>
      <c r="AA96" s="20">
        <v>-38.08</v>
      </c>
      <c r="AB96" s="20">
        <v>-153.56</v>
      </c>
      <c r="AC96" s="17">
        <v>-792.81</v>
      </c>
      <c r="AD96" s="17">
        <v>-2067.6</v>
      </c>
      <c r="AE96" s="17">
        <v>-50.62</v>
      </c>
      <c r="AF96" s="17">
        <v>-453.7</v>
      </c>
      <c r="AG96" s="17">
        <v>-287.58</v>
      </c>
      <c r="AH96" s="17">
        <v>-1475.76</v>
      </c>
      <c r="AI96" s="17">
        <v>-347.05</v>
      </c>
      <c r="AJ96" s="17">
        <v>-1517.49</v>
      </c>
      <c r="AK96" s="17">
        <v>-1364.25</v>
      </c>
      <c r="AL96" s="17">
        <v>-2476.1</v>
      </c>
      <c r="AM96" s="17">
        <v>-189.95</v>
      </c>
      <c r="AN96" s="17">
        <v>-759.05</v>
      </c>
      <c r="AO96" s="20">
        <v>-3849.8199999999993</v>
      </c>
      <c r="AP96" s="20">
        <v>-10109.1</v>
      </c>
      <c r="AQ96" s="20">
        <v>-249.04999999999993</v>
      </c>
      <c r="AR96" s="20">
        <v>-2247.8200000000002</v>
      </c>
      <c r="AS96" s="20">
        <v>-1434.5499999999997</v>
      </c>
      <c r="AT96" s="20">
        <v>-7414.31</v>
      </c>
      <c r="AU96" s="20">
        <v>-1755.8</v>
      </c>
      <c r="AV96" s="20">
        <v>-7733.4400000000023</v>
      </c>
      <c r="AW96" s="20">
        <v>-7003.91</v>
      </c>
      <c r="AX96" s="20">
        <v>-12803.890000000001</v>
      </c>
      <c r="AY96" s="20">
        <v>-989.63999999999987</v>
      </c>
      <c r="AZ96" s="20">
        <v>-3983.9000000000005</v>
      </c>
      <c r="BA96" s="17">
        <f t="shared" si="8"/>
        <v>-45517.4</v>
      </c>
      <c r="BB96" s="17">
        <f t="shared" si="9"/>
        <v>-2275.87</v>
      </c>
      <c r="BC96" s="17">
        <f t="shared" si="10"/>
        <v>-11781.960000000001</v>
      </c>
      <c r="BD96" s="17">
        <f t="shared" si="11"/>
        <v>-59575.23</v>
      </c>
    </row>
    <row r="97" spans="1:56" x14ac:dyDescent="0.25">
      <c r="A97" t="str">
        <f t="shared" si="7"/>
        <v>PWX.BCHEXP</v>
      </c>
      <c r="B97" s="1" t="s">
        <v>101</v>
      </c>
      <c r="C97" s="1" t="s">
        <v>166</v>
      </c>
      <c r="D97" s="1" t="s">
        <v>28</v>
      </c>
      <c r="E97" s="17">
        <v>51.759999999999778</v>
      </c>
      <c r="F97" s="17">
        <v>0</v>
      </c>
      <c r="G97" s="17">
        <v>0</v>
      </c>
      <c r="H97" s="17">
        <v>0</v>
      </c>
      <c r="I97" s="17">
        <v>-171.46000000000004</v>
      </c>
      <c r="J97" s="17">
        <v>0</v>
      </c>
      <c r="K97" s="17">
        <v>0</v>
      </c>
      <c r="L97" s="17">
        <v>0</v>
      </c>
      <c r="M97" s="17">
        <v>-99.839999999999833</v>
      </c>
      <c r="N97" s="17">
        <v>767.8000000000003</v>
      </c>
      <c r="O97" s="17">
        <v>104.79999999999998</v>
      </c>
      <c r="P97" s="17">
        <v>267.63</v>
      </c>
      <c r="Q97" s="20">
        <v>2.59</v>
      </c>
      <c r="R97" s="20">
        <v>0</v>
      </c>
      <c r="S97" s="20">
        <v>0</v>
      </c>
      <c r="T97" s="20">
        <v>0</v>
      </c>
      <c r="U97" s="20">
        <v>-8.57</v>
      </c>
      <c r="V97" s="20">
        <v>0</v>
      </c>
      <c r="W97" s="20">
        <v>0</v>
      </c>
      <c r="X97" s="20">
        <v>0</v>
      </c>
      <c r="Y97" s="20">
        <v>-4.99</v>
      </c>
      <c r="Z97" s="20">
        <v>38.39</v>
      </c>
      <c r="AA97" s="20">
        <v>5.24</v>
      </c>
      <c r="AB97" s="20">
        <v>13.38</v>
      </c>
      <c r="AC97" s="17">
        <v>14.09</v>
      </c>
      <c r="AD97" s="17">
        <v>0</v>
      </c>
      <c r="AE97" s="17">
        <v>0</v>
      </c>
      <c r="AF97" s="17">
        <v>0</v>
      </c>
      <c r="AG97" s="17">
        <v>-45.14</v>
      </c>
      <c r="AH97" s="17">
        <v>0</v>
      </c>
      <c r="AI97" s="17">
        <v>0</v>
      </c>
      <c r="AJ97" s="17">
        <v>0</v>
      </c>
      <c r="AK97" s="17">
        <v>-25.36</v>
      </c>
      <c r="AL97" s="17">
        <v>193.28</v>
      </c>
      <c r="AM97" s="17">
        <v>26.14</v>
      </c>
      <c r="AN97" s="17">
        <v>66.14</v>
      </c>
      <c r="AO97" s="20">
        <v>68.439999999999785</v>
      </c>
      <c r="AP97" s="20">
        <v>0</v>
      </c>
      <c r="AQ97" s="20">
        <v>0</v>
      </c>
      <c r="AR97" s="20">
        <v>0</v>
      </c>
      <c r="AS97" s="20">
        <v>-225.17000000000002</v>
      </c>
      <c r="AT97" s="20">
        <v>0</v>
      </c>
      <c r="AU97" s="20">
        <v>0</v>
      </c>
      <c r="AV97" s="20">
        <v>0</v>
      </c>
      <c r="AW97" s="20">
        <v>-130.18999999999983</v>
      </c>
      <c r="AX97" s="20">
        <v>999.47000000000025</v>
      </c>
      <c r="AY97" s="20">
        <v>136.17999999999998</v>
      </c>
      <c r="AZ97" s="20">
        <v>347.15</v>
      </c>
      <c r="BA97" s="17">
        <f t="shared" si="8"/>
        <v>920.69000000000017</v>
      </c>
      <c r="BB97" s="17">
        <f t="shared" si="9"/>
        <v>46.040000000000006</v>
      </c>
      <c r="BC97" s="17">
        <f t="shared" si="10"/>
        <v>229.14999999999998</v>
      </c>
      <c r="BD97" s="17">
        <f t="shared" si="11"/>
        <v>1195.8800000000001</v>
      </c>
    </row>
    <row r="98" spans="1:56" x14ac:dyDescent="0.25">
      <c r="A98" t="str">
        <f t="shared" si="7"/>
        <v>PWX.SPCEXP</v>
      </c>
      <c r="B98" s="1" t="s">
        <v>101</v>
      </c>
      <c r="C98" s="1" t="s">
        <v>231</v>
      </c>
      <c r="D98" s="1" t="s">
        <v>74</v>
      </c>
      <c r="E98" s="17">
        <v>1.6700000000000008</v>
      </c>
      <c r="F98" s="17">
        <v>0</v>
      </c>
      <c r="G98" s="17">
        <v>0</v>
      </c>
      <c r="H98" s="17">
        <v>0</v>
      </c>
      <c r="I98" s="17">
        <v>0</v>
      </c>
      <c r="J98" s="17">
        <v>0</v>
      </c>
      <c r="K98" s="17">
        <v>0</v>
      </c>
      <c r="L98" s="17">
        <v>0</v>
      </c>
      <c r="M98" s="17">
        <v>0</v>
      </c>
      <c r="N98" s="17">
        <v>0</v>
      </c>
      <c r="O98" s="17">
        <v>0</v>
      </c>
      <c r="P98" s="17">
        <v>0</v>
      </c>
      <c r="Q98" s="20">
        <v>0.08</v>
      </c>
      <c r="R98" s="20">
        <v>0</v>
      </c>
      <c r="S98" s="20">
        <v>0</v>
      </c>
      <c r="T98" s="20">
        <v>0</v>
      </c>
      <c r="U98" s="20">
        <v>0</v>
      </c>
      <c r="V98" s="20">
        <v>0</v>
      </c>
      <c r="W98" s="20">
        <v>0</v>
      </c>
      <c r="X98" s="20">
        <v>0</v>
      </c>
      <c r="Y98" s="20">
        <v>0</v>
      </c>
      <c r="Z98" s="20">
        <v>0</v>
      </c>
      <c r="AA98" s="20">
        <v>0</v>
      </c>
      <c r="AB98" s="20">
        <v>0</v>
      </c>
      <c r="AC98" s="17">
        <v>0.45</v>
      </c>
      <c r="AD98" s="17">
        <v>0</v>
      </c>
      <c r="AE98" s="17">
        <v>0</v>
      </c>
      <c r="AF98" s="17">
        <v>0</v>
      </c>
      <c r="AG98" s="17">
        <v>0</v>
      </c>
      <c r="AH98" s="17">
        <v>0</v>
      </c>
      <c r="AI98" s="17">
        <v>0</v>
      </c>
      <c r="AJ98" s="17">
        <v>0</v>
      </c>
      <c r="AK98" s="17">
        <v>0</v>
      </c>
      <c r="AL98" s="17">
        <v>0</v>
      </c>
      <c r="AM98" s="17">
        <v>0</v>
      </c>
      <c r="AN98" s="17">
        <v>0</v>
      </c>
      <c r="AO98" s="20">
        <v>2.2000000000000011</v>
      </c>
      <c r="AP98" s="20">
        <v>0</v>
      </c>
      <c r="AQ98" s="20">
        <v>0</v>
      </c>
      <c r="AR98" s="20">
        <v>0</v>
      </c>
      <c r="AS98" s="20">
        <v>0</v>
      </c>
      <c r="AT98" s="20">
        <v>0</v>
      </c>
      <c r="AU98" s="20">
        <v>0</v>
      </c>
      <c r="AV98" s="20">
        <v>0</v>
      </c>
      <c r="AW98" s="20">
        <v>0</v>
      </c>
      <c r="AX98" s="20">
        <v>0</v>
      </c>
      <c r="AY98" s="20">
        <v>0</v>
      </c>
      <c r="AZ98" s="20">
        <v>0</v>
      </c>
      <c r="BA98" s="17">
        <f t="shared" si="8"/>
        <v>1.6700000000000008</v>
      </c>
      <c r="BB98" s="17">
        <f t="shared" si="9"/>
        <v>0.08</v>
      </c>
      <c r="BC98" s="17">
        <f t="shared" si="10"/>
        <v>0.45</v>
      </c>
      <c r="BD98" s="17">
        <f t="shared" si="11"/>
        <v>2.2000000000000011</v>
      </c>
    </row>
    <row r="99" spans="1:56" x14ac:dyDescent="0.25">
      <c r="A99" t="str">
        <f t="shared" si="7"/>
        <v>PWX.BCHIMP</v>
      </c>
      <c r="B99" s="1" t="s">
        <v>101</v>
      </c>
      <c r="C99" s="1" t="s">
        <v>167</v>
      </c>
      <c r="D99" s="1" t="s">
        <v>21</v>
      </c>
      <c r="E99" s="17">
        <v>140448</v>
      </c>
      <c r="F99" s="17">
        <v>203805.74</v>
      </c>
      <c r="G99" s="17">
        <v>84665.110000000015</v>
      </c>
      <c r="H99" s="17">
        <v>15999.649999999994</v>
      </c>
      <c r="I99" s="17">
        <v>8534.1000000000131</v>
      </c>
      <c r="J99" s="17">
        <v>13897.830000000016</v>
      </c>
      <c r="K99" s="17">
        <v>-91958.800000000017</v>
      </c>
      <c r="L99" s="17">
        <v>-204108.79</v>
      </c>
      <c r="M99" s="17">
        <v>-139439.53000000003</v>
      </c>
      <c r="N99" s="17">
        <v>-46635.19</v>
      </c>
      <c r="O99" s="17">
        <v>-77269.16</v>
      </c>
      <c r="P99" s="17">
        <v>-32553.749999999996</v>
      </c>
      <c r="Q99" s="20">
        <v>7022.4</v>
      </c>
      <c r="R99" s="20">
        <v>10190.290000000001</v>
      </c>
      <c r="S99" s="20">
        <v>4233.26</v>
      </c>
      <c r="T99" s="20">
        <v>799.98</v>
      </c>
      <c r="U99" s="20">
        <v>426.71</v>
      </c>
      <c r="V99" s="20">
        <v>694.89</v>
      </c>
      <c r="W99" s="20">
        <v>-4597.9399999999996</v>
      </c>
      <c r="X99" s="20">
        <v>-10205.44</v>
      </c>
      <c r="Y99" s="20">
        <v>-6971.98</v>
      </c>
      <c r="Z99" s="20">
        <v>-2331.7600000000002</v>
      </c>
      <c r="AA99" s="20">
        <v>-3863.46</v>
      </c>
      <c r="AB99" s="20">
        <v>-1627.69</v>
      </c>
      <c r="AC99" s="17">
        <v>38245</v>
      </c>
      <c r="AD99" s="17">
        <v>55021.75</v>
      </c>
      <c r="AE99" s="17">
        <v>22678.560000000001</v>
      </c>
      <c r="AF99" s="17">
        <v>4248.33</v>
      </c>
      <c r="AG99" s="17">
        <v>2246.7399999999998</v>
      </c>
      <c r="AH99" s="17">
        <v>3626.37</v>
      </c>
      <c r="AI99" s="17">
        <v>-23787</v>
      </c>
      <c r="AJ99" s="17">
        <v>-52320.14</v>
      </c>
      <c r="AK99" s="17">
        <v>-35417.49</v>
      </c>
      <c r="AL99" s="17">
        <v>-11739.88</v>
      </c>
      <c r="AM99" s="17">
        <v>-19271.169999999998</v>
      </c>
      <c r="AN99" s="17">
        <v>-8045.42</v>
      </c>
      <c r="AO99" s="20">
        <v>185715.4</v>
      </c>
      <c r="AP99" s="20">
        <v>269017.78000000003</v>
      </c>
      <c r="AQ99" s="20">
        <v>111576.93000000001</v>
      </c>
      <c r="AR99" s="20">
        <v>21047.959999999992</v>
      </c>
      <c r="AS99" s="20">
        <v>11207.550000000012</v>
      </c>
      <c r="AT99" s="20">
        <v>18219.090000000015</v>
      </c>
      <c r="AU99" s="20">
        <v>-120343.74000000002</v>
      </c>
      <c r="AV99" s="20">
        <v>-266634.37</v>
      </c>
      <c r="AW99" s="20">
        <v>-181829.00000000003</v>
      </c>
      <c r="AX99" s="20">
        <v>-60706.83</v>
      </c>
      <c r="AY99" s="20">
        <v>-100403.79000000001</v>
      </c>
      <c r="AZ99" s="20">
        <v>-42226.859999999993</v>
      </c>
      <c r="BA99" s="17">
        <f t="shared" si="8"/>
        <v>-124614.79000000004</v>
      </c>
      <c r="BB99" s="17">
        <f t="shared" si="9"/>
        <v>-6230.7399999999961</v>
      </c>
      <c r="BC99" s="17">
        <f t="shared" si="10"/>
        <v>-24514.349999999991</v>
      </c>
      <c r="BD99" s="17">
        <f t="shared" si="11"/>
        <v>-155359.87999999995</v>
      </c>
    </row>
    <row r="100" spans="1:56" x14ac:dyDescent="0.25">
      <c r="A100" t="str">
        <f t="shared" si="7"/>
        <v>PWX.SPCIMP</v>
      </c>
      <c r="B100" s="1" t="s">
        <v>101</v>
      </c>
      <c r="C100" s="1" t="s">
        <v>232</v>
      </c>
      <c r="D100" s="1" t="s">
        <v>73</v>
      </c>
      <c r="E100" s="17">
        <v>44297.06</v>
      </c>
      <c r="F100" s="17">
        <v>52891.589999999989</v>
      </c>
      <c r="G100" s="17">
        <v>45551.98000000001</v>
      </c>
      <c r="H100" s="17">
        <v>40436.520000000004</v>
      </c>
      <c r="I100" s="17">
        <v>15672.869999999999</v>
      </c>
      <c r="J100" s="17">
        <v>23612.659999999996</v>
      </c>
      <c r="K100" s="17">
        <v>15592.259999999993</v>
      </c>
      <c r="L100" s="17">
        <v>2.2200000000000002</v>
      </c>
      <c r="M100" s="17">
        <v>8607.9299999999967</v>
      </c>
      <c r="N100" s="17">
        <v>629.5899999999998</v>
      </c>
      <c r="O100" s="17">
        <v>20.73</v>
      </c>
      <c r="P100" s="17">
        <v>87.22</v>
      </c>
      <c r="Q100" s="20">
        <v>2214.85</v>
      </c>
      <c r="R100" s="20">
        <v>2644.58</v>
      </c>
      <c r="S100" s="20">
        <v>2277.6</v>
      </c>
      <c r="T100" s="20">
        <v>2021.83</v>
      </c>
      <c r="U100" s="20">
        <v>783.64</v>
      </c>
      <c r="V100" s="20">
        <v>1180.6300000000001</v>
      </c>
      <c r="W100" s="20">
        <v>779.61</v>
      </c>
      <c r="X100" s="20">
        <v>0.11</v>
      </c>
      <c r="Y100" s="20">
        <v>430.4</v>
      </c>
      <c r="Z100" s="20">
        <v>31.48</v>
      </c>
      <c r="AA100" s="20">
        <v>1.04</v>
      </c>
      <c r="AB100" s="20">
        <v>4.3600000000000003</v>
      </c>
      <c r="AC100" s="17">
        <v>12062.41</v>
      </c>
      <c r="AD100" s="17">
        <v>14279.22</v>
      </c>
      <c r="AE100" s="17">
        <v>12201.64</v>
      </c>
      <c r="AF100" s="17">
        <v>10736.96</v>
      </c>
      <c r="AG100" s="17">
        <v>4126.13</v>
      </c>
      <c r="AH100" s="17">
        <v>6161.26</v>
      </c>
      <c r="AI100" s="17">
        <v>4033.25</v>
      </c>
      <c r="AJ100" s="17">
        <v>0.56999999999999995</v>
      </c>
      <c r="AK100" s="17">
        <v>2186.41</v>
      </c>
      <c r="AL100" s="17">
        <v>158.49</v>
      </c>
      <c r="AM100" s="17">
        <v>5.17</v>
      </c>
      <c r="AN100" s="17">
        <v>21.56</v>
      </c>
      <c r="AO100" s="20">
        <v>58574.319999999992</v>
      </c>
      <c r="AP100" s="20">
        <v>69815.389999999985</v>
      </c>
      <c r="AQ100" s="20">
        <v>60031.220000000008</v>
      </c>
      <c r="AR100" s="20">
        <v>53195.310000000005</v>
      </c>
      <c r="AS100" s="20">
        <v>20582.64</v>
      </c>
      <c r="AT100" s="20">
        <v>30954.549999999996</v>
      </c>
      <c r="AU100" s="20">
        <v>20405.119999999995</v>
      </c>
      <c r="AV100" s="20">
        <v>2.9</v>
      </c>
      <c r="AW100" s="20">
        <v>11224.739999999996</v>
      </c>
      <c r="AX100" s="20">
        <v>819.55999999999983</v>
      </c>
      <c r="AY100" s="20">
        <v>26.939999999999998</v>
      </c>
      <c r="AZ100" s="20">
        <v>113.14</v>
      </c>
      <c r="BA100" s="17">
        <f t="shared" si="8"/>
        <v>247402.63</v>
      </c>
      <c r="BB100" s="17">
        <f t="shared" si="9"/>
        <v>12370.130000000003</v>
      </c>
      <c r="BC100" s="17">
        <f t="shared" si="10"/>
        <v>65973.069999999992</v>
      </c>
      <c r="BD100" s="17">
        <f t="shared" si="11"/>
        <v>325745.83</v>
      </c>
    </row>
    <row r="101" spans="1:56" x14ac:dyDescent="0.25">
      <c r="A101" t="str">
        <f t="shared" si="7"/>
        <v>CUPC.RB1</v>
      </c>
      <c r="B101" s="1" t="s">
        <v>157</v>
      </c>
      <c r="C101" s="1" t="s">
        <v>233</v>
      </c>
      <c r="D101" s="1" t="s">
        <v>233</v>
      </c>
      <c r="E101" s="17">
        <v>0</v>
      </c>
      <c r="F101" s="17">
        <v>0</v>
      </c>
      <c r="G101" s="17">
        <v>0</v>
      </c>
      <c r="H101" s="17">
        <v>0</v>
      </c>
      <c r="I101" s="17">
        <v>0</v>
      </c>
      <c r="J101" s="17">
        <v>0</v>
      </c>
      <c r="K101" s="17">
        <v>0</v>
      </c>
      <c r="L101" s="17">
        <v>0</v>
      </c>
      <c r="M101" s="17">
        <v>0</v>
      </c>
      <c r="N101" s="17">
        <v>0</v>
      </c>
      <c r="O101" s="17">
        <v>0</v>
      </c>
      <c r="P101" s="17">
        <v>0</v>
      </c>
      <c r="Q101" s="20">
        <v>0</v>
      </c>
      <c r="R101" s="20">
        <v>0</v>
      </c>
      <c r="S101" s="20">
        <v>0</v>
      </c>
      <c r="T101" s="20">
        <v>0</v>
      </c>
      <c r="U101" s="20">
        <v>0</v>
      </c>
      <c r="V101" s="20">
        <v>0</v>
      </c>
      <c r="W101" s="20">
        <v>0</v>
      </c>
      <c r="X101" s="20">
        <v>0</v>
      </c>
      <c r="Y101" s="20">
        <v>0</v>
      </c>
      <c r="Z101" s="20">
        <v>0</v>
      </c>
      <c r="AA101" s="20">
        <v>0</v>
      </c>
      <c r="AB101" s="20">
        <v>0</v>
      </c>
      <c r="AC101" s="17">
        <v>0</v>
      </c>
      <c r="AD101" s="17">
        <v>0</v>
      </c>
      <c r="AE101" s="17">
        <v>0</v>
      </c>
      <c r="AF101" s="17">
        <v>0</v>
      </c>
      <c r="AG101" s="17">
        <v>0</v>
      </c>
      <c r="AH101" s="17">
        <v>0</v>
      </c>
      <c r="AI101" s="17">
        <v>0</v>
      </c>
      <c r="AJ101" s="17">
        <v>0</v>
      </c>
      <c r="AK101" s="17">
        <v>0</v>
      </c>
      <c r="AL101" s="17">
        <v>0</v>
      </c>
      <c r="AM101" s="17">
        <v>0</v>
      </c>
      <c r="AN101" s="17">
        <v>0</v>
      </c>
      <c r="AO101" s="20">
        <v>0</v>
      </c>
      <c r="AP101" s="20">
        <v>0</v>
      </c>
      <c r="AQ101" s="20">
        <v>0</v>
      </c>
      <c r="AR101" s="20">
        <v>0</v>
      </c>
      <c r="AS101" s="20">
        <v>0</v>
      </c>
      <c r="AT101" s="20">
        <v>0</v>
      </c>
      <c r="AU101" s="20">
        <v>0</v>
      </c>
      <c r="AV101" s="20">
        <v>0</v>
      </c>
      <c r="AW101" s="20">
        <v>0</v>
      </c>
      <c r="AX101" s="20">
        <v>0</v>
      </c>
      <c r="AY101" s="20">
        <v>0</v>
      </c>
      <c r="AZ101" s="20">
        <v>0</v>
      </c>
      <c r="BA101" s="17">
        <f t="shared" ref="BA101:BA132" si="12">SUM(E101:P101)</f>
        <v>0</v>
      </c>
      <c r="BB101" s="17">
        <f t="shared" ref="BB101:BB132" si="13">SUM(Q101:AB101)</f>
        <v>0</v>
      </c>
      <c r="BC101" s="17">
        <f t="shared" si="10"/>
        <v>0</v>
      </c>
      <c r="BD101" s="17">
        <f t="shared" si="11"/>
        <v>0</v>
      </c>
    </row>
    <row r="102" spans="1:56" x14ac:dyDescent="0.25">
      <c r="A102" t="str">
        <f t="shared" si="7"/>
        <v>CUPC.RB2</v>
      </c>
      <c r="B102" s="1" t="s">
        <v>157</v>
      </c>
      <c r="C102" s="1" t="s">
        <v>234</v>
      </c>
      <c r="D102" s="1" t="s">
        <v>234</v>
      </c>
      <c r="E102" s="17">
        <v>-3991.56</v>
      </c>
      <c r="F102" s="17">
        <v>-10879.64</v>
      </c>
      <c r="G102" s="17">
        <v>-3081.87</v>
      </c>
      <c r="H102" s="17">
        <v>-601.92999999999995</v>
      </c>
      <c r="I102" s="17">
        <v>-1428.38</v>
      </c>
      <c r="J102" s="17">
        <v>-9256.33</v>
      </c>
      <c r="K102" s="17">
        <v>-19881.349999999999</v>
      </c>
      <c r="L102" s="17">
        <v>-44596</v>
      </c>
      <c r="M102" s="17">
        <v>-1213.4599999999998</v>
      </c>
      <c r="N102" s="17">
        <v>-15979.06</v>
      </c>
      <c r="O102" s="17">
        <v>-30390.100000000006</v>
      </c>
      <c r="P102" s="17">
        <v>-13002.8</v>
      </c>
      <c r="Q102" s="20">
        <v>-199.58</v>
      </c>
      <c r="R102" s="20">
        <v>-543.98</v>
      </c>
      <c r="S102" s="20">
        <v>-154.09</v>
      </c>
      <c r="T102" s="20">
        <v>-30.1</v>
      </c>
      <c r="U102" s="20">
        <v>-71.42</v>
      </c>
      <c r="V102" s="20">
        <v>-462.82</v>
      </c>
      <c r="W102" s="20">
        <v>-994.07</v>
      </c>
      <c r="X102" s="20">
        <v>-2229.8000000000002</v>
      </c>
      <c r="Y102" s="20">
        <v>-60.67</v>
      </c>
      <c r="Z102" s="20">
        <v>-798.95</v>
      </c>
      <c r="AA102" s="20">
        <v>-1519.51</v>
      </c>
      <c r="AB102" s="20">
        <v>-650.14</v>
      </c>
      <c r="AC102" s="17">
        <v>-1086.93</v>
      </c>
      <c r="AD102" s="17">
        <v>-2937.19</v>
      </c>
      <c r="AE102" s="17">
        <v>-825.52</v>
      </c>
      <c r="AF102" s="17">
        <v>-159.83000000000001</v>
      </c>
      <c r="AG102" s="17">
        <v>-376.04</v>
      </c>
      <c r="AH102" s="17">
        <v>-2415.2600000000002</v>
      </c>
      <c r="AI102" s="17">
        <v>-5142.71</v>
      </c>
      <c r="AJ102" s="17">
        <v>-11431.5</v>
      </c>
      <c r="AK102" s="17">
        <v>-308.22000000000003</v>
      </c>
      <c r="AL102" s="17">
        <v>-4022.55</v>
      </c>
      <c r="AM102" s="17">
        <v>-7579.38</v>
      </c>
      <c r="AN102" s="17">
        <v>-3213.55</v>
      </c>
      <c r="AO102" s="20">
        <v>-5278.0700000000006</v>
      </c>
      <c r="AP102" s="20">
        <v>-14360.81</v>
      </c>
      <c r="AQ102" s="20">
        <v>-4061.48</v>
      </c>
      <c r="AR102" s="20">
        <v>-791.86</v>
      </c>
      <c r="AS102" s="20">
        <v>-1875.8400000000001</v>
      </c>
      <c r="AT102" s="20">
        <v>-12134.41</v>
      </c>
      <c r="AU102" s="20">
        <v>-26018.129999999997</v>
      </c>
      <c r="AV102" s="20">
        <v>-58257.3</v>
      </c>
      <c r="AW102" s="20">
        <v>-1582.35</v>
      </c>
      <c r="AX102" s="20">
        <v>-20800.559999999998</v>
      </c>
      <c r="AY102" s="20">
        <v>-39488.990000000005</v>
      </c>
      <c r="AZ102" s="20">
        <v>-16866.489999999998</v>
      </c>
      <c r="BA102" s="17">
        <f t="shared" si="12"/>
        <v>-154302.47999999998</v>
      </c>
      <c r="BB102" s="17">
        <f t="shared" si="13"/>
        <v>-7715.130000000001</v>
      </c>
      <c r="BC102" s="17">
        <f t="shared" si="10"/>
        <v>-39498.68</v>
      </c>
      <c r="BD102" s="17">
        <f t="shared" si="11"/>
        <v>-201516.28999999998</v>
      </c>
    </row>
    <row r="103" spans="1:56" x14ac:dyDescent="0.25">
      <c r="A103" t="str">
        <f t="shared" si="7"/>
        <v>CUPC.RB3</v>
      </c>
      <c r="B103" s="1" t="s">
        <v>157</v>
      </c>
      <c r="C103" s="1" t="s">
        <v>235</v>
      </c>
      <c r="D103" s="1" t="s">
        <v>235</v>
      </c>
      <c r="E103" s="17">
        <v>0</v>
      </c>
      <c r="F103" s="17">
        <v>0</v>
      </c>
      <c r="G103" s="17">
        <v>0</v>
      </c>
      <c r="H103" s="17">
        <v>0</v>
      </c>
      <c r="I103" s="17">
        <v>0</v>
      </c>
      <c r="J103" s="17">
        <v>0</v>
      </c>
      <c r="K103" s="17">
        <v>0</v>
      </c>
      <c r="L103" s="17">
        <v>0</v>
      </c>
      <c r="M103" s="17">
        <v>0</v>
      </c>
      <c r="N103" s="17">
        <v>0</v>
      </c>
      <c r="O103" s="17">
        <v>0</v>
      </c>
      <c r="P103" s="17">
        <v>0</v>
      </c>
      <c r="Q103" s="20">
        <v>0</v>
      </c>
      <c r="R103" s="20">
        <v>0</v>
      </c>
      <c r="S103" s="20">
        <v>0</v>
      </c>
      <c r="T103" s="20">
        <v>0</v>
      </c>
      <c r="U103" s="20">
        <v>0</v>
      </c>
      <c r="V103" s="20">
        <v>0</v>
      </c>
      <c r="W103" s="20">
        <v>0</v>
      </c>
      <c r="X103" s="20">
        <v>0</v>
      </c>
      <c r="Y103" s="20">
        <v>0</v>
      </c>
      <c r="Z103" s="20">
        <v>0</v>
      </c>
      <c r="AA103" s="20">
        <v>0</v>
      </c>
      <c r="AB103" s="20">
        <v>0</v>
      </c>
      <c r="AC103" s="17">
        <v>0</v>
      </c>
      <c r="AD103" s="17">
        <v>0</v>
      </c>
      <c r="AE103" s="17">
        <v>0</v>
      </c>
      <c r="AF103" s="17">
        <v>0</v>
      </c>
      <c r="AG103" s="17">
        <v>0</v>
      </c>
      <c r="AH103" s="17">
        <v>0</v>
      </c>
      <c r="AI103" s="17">
        <v>0</v>
      </c>
      <c r="AJ103" s="17">
        <v>0</v>
      </c>
      <c r="AK103" s="17">
        <v>0</v>
      </c>
      <c r="AL103" s="17">
        <v>0</v>
      </c>
      <c r="AM103" s="17">
        <v>0</v>
      </c>
      <c r="AN103" s="17">
        <v>0</v>
      </c>
      <c r="AO103" s="20">
        <v>0</v>
      </c>
      <c r="AP103" s="20">
        <v>0</v>
      </c>
      <c r="AQ103" s="20">
        <v>0</v>
      </c>
      <c r="AR103" s="20">
        <v>0</v>
      </c>
      <c r="AS103" s="20">
        <v>0</v>
      </c>
      <c r="AT103" s="20">
        <v>0</v>
      </c>
      <c r="AU103" s="20">
        <v>0</v>
      </c>
      <c r="AV103" s="20">
        <v>0</v>
      </c>
      <c r="AW103" s="20">
        <v>0</v>
      </c>
      <c r="AX103" s="20">
        <v>0</v>
      </c>
      <c r="AY103" s="20">
        <v>0</v>
      </c>
      <c r="AZ103" s="20">
        <v>0</v>
      </c>
      <c r="BA103" s="17">
        <f t="shared" si="12"/>
        <v>0</v>
      </c>
      <c r="BB103" s="17">
        <f t="shared" si="13"/>
        <v>0</v>
      </c>
      <c r="BC103" s="17">
        <f t="shared" si="10"/>
        <v>0</v>
      </c>
      <c r="BD103" s="17">
        <f t="shared" si="11"/>
        <v>0</v>
      </c>
    </row>
    <row r="104" spans="1:56" x14ac:dyDescent="0.25">
      <c r="A104" t="str">
        <f t="shared" si="7"/>
        <v>CUPC.RB5</v>
      </c>
      <c r="B104" s="1" t="s">
        <v>157</v>
      </c>
      <c r="C104" s="1" t="s">
        <v>168</v>
      </c>
      <c r="D104" s="1" t="s">
        <v>168</v>
      </c>
      <c r="E104" s="17">
        <v>-72859.81</v>
      </c>
      <c r="F104" s="17">
        <v>-99409.58</v>
      </c>
      <c r="G104" s="17">
        <v>-55313.79</v>
      </c>
      <c r="H104" s="17">
        <v>-53388.759999999995</v>
      </c>
      <c r="I104" s="17">
        <v>-24756.309999999998</v>
      </c>
      <c r="J104" s="17">
        <v>-129987.23999999999</v>
      </c>
      <c r="K104" s="17">
        <v>-121649.45</v>
      </c>
      <c r="L104" s="17">
        <v>-241957.32</v>
      </c>
      <c r="M104" s="17">
        <v>-176786.29</v>
      </c>
      <c r="N104" s="17">
        <v>-112972.47</v>
      </c>
      <c r="O104" s="17">
        <v>-226355.34000000003</v>
      </c>
      <c r="P104" s="17">
        <v>-76986.7</v>
      </c>
      <c r="Q104" s="20">
        <v>-3642.99</v>
      </c>
      <c r="R104" s="20">
        <v>-4970.4799999999996</v>
      </c>
      <c r="S104" s="20">
        <v>-2765.69</v>
      </c>
      <c r="T104" s="20">
        <v>-2669.44</v>
      </c>
      <c r="U104" s="20">
        <v>-1237.82</v>
      </c>
      <c r="V104" s="20">
        <v>-6499.36</v>
      </c>
      <c r="W104" s="20">
        <v>-6082.47</v>
      </c>
      <c r="X104" s="20">
        <v>-12097.87</v>
      </c>
      <c r="Y104" s="20">
        <v>-8839.31</v>
      </c>
      <c r="Z104" s="20">
        <v>-5648.62</v>
      </c>
      <c r="AA104" s="20">
        <v>-11317.77</v>
      </c>
      <c r="AB104" s="20">
        <v>-3849.34</v>
      </c>
      <c r="AC104" s="17">
        <v>-19840.25</v>
      </c>
      <c r="AD104" s="17">
        <v>-26837.759999999998</v>
      </c>
      <c r="AE104" s="17">
        <v>-14816.46</v>
      </c>
      <c r="AF104" s="17">
        <v>-14176.12</v>
      </c>
      <c r="AG104" s="17">
        <v>-6517.5</v>
      </c>
      <c r="AH104" s="17">
        <v>-33917.629999999997</v>
      </c>
      <c r="AI104" s="17">
        <v>-31467.09</v>
      </c>
      <c r="AJ104" s="17">
        <v>-62022.03</v>
      </c>
      <c r="AK104" s="17">
        <v>-44903.53</v>
      </c>
      <c r="AL104" s="17">
        <v>-28439.54</v>
      </c>
      <c r="AM104" s="17">
        <v>-56453.71</v>
      </c>
      <c r="AN104" s="17">
        <v>-19026.71</v>
      </c>
      <c r="AO104" s="20">
        <v>-96343.05</v>
      </c>
      <c r="AP104" s="20">
        <v>-131217.82</v>
      </c>
      <c r="AQ104" s="20">
        <v>-72895.94</v>
      </c>
      <c r="AR104" s="20">
        <v>-70234.319999999992</v>
      </c>
      <c r="AS104" s="20">
        <v>-32511.629999999997</v>
      </c>
      <c r="AT104" s="20">
        <v>-170404.22999999998</v>
      </c>
      <c r="AU104" s="20">
        <v>-159199.01</v>
      </c>
      <c r="AV104" s="20">
        <v>-316077.21999999997</v>
      </c>
      <c r="AW104" s="20">
        <v>-230529.13</v>
      </c>
      <c r="AX104" s="20">
        <v>-147060.63</v>
      </c>
      <c r="AY104" s="20">
        <v>-294126.82</v>
      </c>
      <c r="AZ104" s="20">
        <v>-99862.75</v>
      </c>
      <c r="BA104" s="17">
        <f t="shared" si="12"/>
        <v>-1392423.06</v>
      </c>
      <c r="BB104" s="17">
        <f t="shared" si="13"/>
        <v>-69621.16</v>
      </c>
      <c r="BC104" s="17">
        <f t="shared" si="10"/>
        <v>-358418.33</v>
      </c>
      <c r="BD104" s="17">
        <f t="shared" si="11"/>
        <v>-1820462.55</v>
      </c>
    </row>
    <row r="105" spans="1:56" x14ac:dyDescent="0.25">
      <c r="A105" t="str">
        <f t="shared" si="7"/>
        <v>REMC.BCHIMP</v>
      </c>
      <c r="B105" s="1" t="s">
        <v>169</v>
      </c>
      <c r="C105" s="1" t="s">
        <v>170</v>
      </c>
      <c r="D105" s="1" t="s">
        <v>21</v>
      </c>
      <c r="E105" s="17">
        <v>366.68</v>
      </c>
      <c r="F105" s="17">
        <v>145.71</v>
      </c>
      <c r="G105" s="17">
        <v>25.929999999999996</v>
      </c>
      <c r="H105" s="17">
        <v>23.049999999999997</v>
      </c>
      <c r="I105" s="17">
        <v>38.319999999999993</v>
      </c>
      <c r="J105" s="17">
        <v>0.85000000000000009</v>
      </c>
      <c r="K105" s="17">
        <v>-5.43</v>
      </c>
      <c r="L105" s="17">
        <v>-2.6799999999999997</v>
      </c>
      <c r="M105" s="17">
        <v>0</v>
      </c>
      <c r="N105" s="17">
        <v>-69.96999999999997</v>
      </c>
      <c r="O105" s="17">
        <v>0</v>
      </c>
      <c r="P105" s="17">
        <v>0</v>
      </c>
      <c r="Q105" s="20">
        <v>18.329999999999998</v>
      </c>
      <c r="R105" s="20">
        <v>7.29</v>
      </c>
      <c r="S105" s="20">
        <v>1.3</v>
      </c>
      <c r="T105" s="20">
        <v>1.1499999999999999</v>
      </c>
      <c r="U105" s="20">
        <v>1.92</v>
      </c>
      <c r="V105" s="20">
        <v>0.04</v>
      </c>
      <c r="W105" s="20">
        <v>-0.27</v>
      </c>
      <c r="X105" s="20">
        <v>-0.13</v>
      </c>
      <c r="Y105" s="20">
        <v>0</v>
      </c>
      <c r="Z105" s="20">
        <v>-3.5</v>
      </c>
      <c r="AA105" s="20">
        <v>0</v>
      </c>
      <c r="AB105" s="20">
        <v>0</v>
      </c>
      <c r="AC105" s="17">
        <v>99.85</v>
      </c>
      <c r="AD105" s="17">
        <v>39.340000000000003</v>
      </c>
      <c r="AE105" s="17">
        <v>6.95</v>
      </c>
      <c r="AF105" s="17">
        <v>6.12</v>
      </c>
      <c r="AG105" s="17">
        <v>10.09</v>
      </c>
      <c r="AH105" s="17">
        <v>0.22</v>
      </c>
      <c r="AI105" s="17">
        <v>-1.4</v>
      </c>
      <c r="AJ105" s="17">
        <v>-0.69</v>
      </c>
      <c r="AK105" s="17">
        <v>0</v>
      </c>
      <c r="AL105" s="17">
        <v>-17.61</v>
      </c>
      <c r="AM105" s="17">
        <v>0</v>
      </c>
      <c r="AN105" s="17">
        <v>0</v>
      </c>
      <c r="AO105" s="20">
        <v>484.86</v>
      </c>
      <c r="AP105" s="20">
        <v>192.34</v>
      </c>
      <c r="AQ105" s="20">
        <v>34.18</v>
      </c>
      <c r="AR105" s="20">
        <v>30.319999999999997</v>
      </c>
      <c r="AS105" s="20">
        <v>50.33</v>
      </c>
      <c r="AT105" s="20">
        <v>1.1100000000000001</v>
      </c>
      <c r="AU105" s="20">
        <v>-7.1</v>
      </c>
      <c r="AV105" s="20">
        <v>-3.4999999999999996</v>
      </c>
      <c r="AW105" s="20">
        <v>0</v>
      </c>
      <c r="AX105" s="20">
        <v>-91.07999999999997</v>
      </c>
      <c r="AY105" s="20">
        <v>0</v>
      </c>
      <c r="AZ105" s="20">
        <v>0</v>
      </c>
      <c r="BA105" s="17">
        <f t="shared" si="12"/>
        <v>522.46</v>
      </c>
      <c r="BB105" s="17">
        <f t="shared" si="13"/>
        <v>26.129999999999995</v>
      </c>
      <c r="BC105" s="17">
        <f t="shared" si="10"/>
        <v>142.87</v>
      </c>
      <c r="BD105" s="17">
        <f t="shared" si="11"/>
        <v>691.46000000000015</v>
      </c>
    </row>
    <row r="106" spans="1:56" x14ac:dyDescent="0.25">
      <c r="A106" t="str">
        <f t="shared" si="7"/>
        <v>REMC.SPCIMP</v>
      </c>
      <c r="B106" s="1" t="s">
        <v>169</v>
      </c>
      <c r="C106" s="1" t="s">
        <v>171</v>
      </c>
      <c r="D106" s="1" t="s">
        <v>73</v>
      </c>
      <c r="E106" s="17">
        <v>453.58000000000004</v>
      </c>
      <c r="F106" s="17">
        <v>884.96</v>
      </c>
      <c r="G106" s="17">
        <v>1557.06</v>
      </c>
      <c r="H106" s="17">
        <v>2864.139999999999</v>
      </c>
      <c r="I106" s="17">
        <v>6704.1399999999985</v>
      </c>
      <c r="J106" s="17">
        <v>2724.6599999999994</v>
      </c>
      <c r="K106" s="17">
        <v>3093.6200000000008</v>
      </c>
      <c r="L106" s="17">
        <v>187.75</v>
      </c>
      <c r="M106" s="17">
        <v>1476.2299999999996</v>
      </c>
      <c r="N106" s="17">
        <v>57.940000000000012</v>
      </c>
      <c r="O106" s="17">
        <v>671.1700000000003</v>
      </c>
      <c r="P106" s="17">
        <v>348.86999999999989</v>
      </c>
      <c r="Q106" s="20">
        <v>22.68</v>
      </c>
      <c r="R106" s="20">
        <v>44.25</v>
      </c>
      <c r="S106" s="20">
        <v>77.849999999999994</v>
      </c>
      <c r="T106" s="20">
        <v>143.21</v>
      </c>
      <c r="U106" s="20">
        <v>335.21</v>
      </c>
      <c r="V106" s="20">
        <v>136.22999999999999</v>
      </c>
      <c r="W106" s="20">
        <v>154.68</v>
      </c>
      <c r="X106" s="20">
        <v>9.39</v>
      </c>
      <c r="Y106" s="20">
        <v>73.81</v>
      </c>
      <c r="Z106" s="20">
        <v>2.9</v>
      </c>
      <c r="AA106" s="20">
        <v>33.56</v>
      </c>
      <c r="AB106" s="20">
        <v>17.440000000000001</v>
      </c>
      <c r="AC106" s="17">
        <v>123.51</v>
      </c>
      <c r="AD106" s="17">
        <v>238.91</v>
      </c>
      <c r="AE106" s="17">
        <v>417.08</v>
      </c>
      <c r="AF106" s="17">
        <v>760.5</v>
      </c>
      <c r="AG106" s="17">
        <v>1764.97</v>
      </c>
      <c r="AH106" s="17">
        <v>710.95</v>
      </c>
      <c r="AI106" s="17">
        <v>800.23</v>
      </c>
      <c r="AJ106" s="17">
        <v>48.13</v>
      </c>
      <c r="AK106" s="17">
        <v>374.96</v>
      </c>
      <c r="AL106" s="17">
        <v>14.59</v>
      </c>
      <c r="AM106" s="17">
        <v>167.39</v>
      </c>
      <c r="AN106" s="17">
        <v>86.22</v>
      </c>
      <c r="AO106" s="20">
        <v>599.7700000000001</v>
      </c>
      <c r="AP106" s="20">
        <v>1168.1200000000001</v>
      </c>
      <c r="AQ106" s="20">
        <v>2051.9899999999998</v>
      </c>
      <c r="AR106" s="20">
        <v>3767.849999999999</v>
      </c>
      <c r="AS106" s="20">
        <v>8804.3199999999979</v>
      </c>
      <c r="AT106" s="20">
        <v>3571.8399999999992</v>
      </c>
      <c r="AU106" s="20">
        <v>4048.5300000000007</v>
      </c>
      <c r="AV106" s="20">
        <v>245.26999999999998</v>
      </c>
      <c r="AW106" s="20">
        <v>1924.9999999999995</v>
      </c>
      <c r="AX106" s="20">
        <v>75.430000000000007</v>
      </c>
      <c r="AY106" s="20">
        <v>872.12000000000023</v>
      </c>
      <c r="AZ106" s="20">
        <v>452.52999999999986</v>
      </c>
      <c r="BA106" s="17">
        <f t="shared" si="12"/>
        <v>21024.119999999995</v>
      </c>
      <c r="BB106" s="17">
        <f t="shared" si="13"/>
        <v>1051.2100000000003</v>
      </c>
      <c r="BC106" s="17">
        <f t="shared" si="10"/>
        <v>5507.4400000000005</v>
      </c>
      <c r="BD106" s="17">
        <f t="shared" si="11"/>
        <v>27582.769999999997</v>
      </c>
    </row>
    <row r="107" spans="1:56" x14ac:dyDescent="0.25">
      <c r="A107" t="str">
        <f t="shared" ref="A107:A145" si="14">B107&amp;"."&amp;IF(D107="CES1/CES2",C107,IF(C107="CRE1/CRE2",C107,D107))</f>
        <v>REMC.SPCEXP</v>
      </c>
      <c r="B107" s="1" t="s">
        <v>169</v>
      </c>
      <c r="C107" s="1" t="s">
        <v>236</v>
      </c>
      <c r="D107" s="1" t="s">
        <v>74</v>
      </c>
      <c r="E107" s="17">
        <v>0</v>
      </c>
      <c r="F107" s="17">
        <v>0</v>
      </c>
      <c r="G107" s="17">
        <v>0</v>
      </c>
      <c r="H107" s="17">
        <v>0</v>
      </c>
      <c r="I107" s="17">
        <v>0</v>
      </c>
      <c r="J107" s="17">
        <v>0</v>
      </c>
      <c r="K107" s="17">
        <v>2.3099999999999956</v>
      </c>
      <c r="L107" s="17">
        <v>0</v>
      </c>
      <c r="M107" s="17">
        <v>0</v>
      </c>
      <c r="N107" s="17">
        <v>0</v>
      </c>
      <c r="O107" s="17">
        <v>0</v>
      </c>
      <c r="P107" s="17">
        <v>0</v>
      </c>
      <c r="Q107" s="20">
        <v>0</v>
      </c>
      <c r="R107" s="20">
        <v>0</v>
      </c>
      <c r="S107" s="20">
        <v>0</v>
      </c>
      <c r="T107" s="20">
        <v>0</v>
      </c>
      <c r="U107" s="20">
        <v>0</v>
      </c>
      <c r="V107" s="20">
        <v>0</v>
      </c>
      <c r="W107" s="20">
        <v>0.12</v>
      </c>
      <c r="X107" s="20">
        <v>0</v>
      </c>
      <c r="Y107" s="20">
        <v>0</v>
      </c>
      <c r="Z107" s="20">
        <v>0</v>
      </c>
      <c r="AA107" s="20">
        <v>0</v>
      </c>
      <c r="AB107" s="20">
        <v>0</v>
      </c>
      <c r="AC107" s="17">
        <v>0</v>
      </c>
      <c r="AD107" s="17">
        <v>0</v>
      </c>
      <c r="AE107" s="17">
        <v>0</v>
      </c>
      <c r="AF107" s="17">
        <v>0</v>
      </c>
      <c r="AG107" s="17">
        <v>0</v>
      </c>
      <c r="AH107" s="17">
        <v>0</v>
      </c>
      <c r="AI107" s="17">
        <v>0.6</v>
      </c>
      <c r="AJ107" s="17">
        <v>0</v>
      </c>
      <c r="AK107" s="17">
        <v>0</v>
      </c>
      <c r="AL107" s="17">
        <v>0</v>
      </c>
      <c r="AM107" s="17">
        <v>0</v>
      </c>
      <c r="AN107" s="17">
        <v>0</v>
      </c>
      <c r="AO107" s="20">
        <v>0</v>
      </c>
      <c r="AP107" s="20">
        <v>0</v>
      </c>
      <c r="AQ107" s="20">
        <v>0</v>
      </c>
      <c r="AR107" s="20">
        <v>0</v>
      </c>
      <c r="AS107" s="20">
        <v>0</v>
      </c>
      <c r="AT107" s="20">
        <v>0</v>
      </c>
      <c r="AU107" s="20">
        <v>3.0299999999999958</v>
      </c>
      <c r="AV107" s="20">
        <v>0</v>
      </c>
      <c r="AW107" s="20">
        <v>0</v>
      </c>
      <c r="AX107" s="20">
        <v>0</v>
      </c>
      <c r="AY107" s="20">
        <v>0</v>
      </c>
      <c r="AZ107" s="20">
        <v>0</v>
      </c>
      <c r="BA107" s="17">
        <f t="shared" si="12"/>
        <v>2.3099999999999956</v>
      </c>
      <c r="BB107" s="17">
        <f t="shared" si="13"/>
        <v>0.12</v>
      </c>
      <c r="BC107" s="17">
        <f t="shared" si="10"/>
        <v>0.6</v>
      </c>
      <c r="BD107" s="17">
        <f t="shared" si="11"/>
        <v>3.0299999999999958</v>
      </c>
    </row>
    <row r="108" spans="1:56" x14ac:dyDescent="0.25">
      <c r="A108" t="str">
        <f t="shared" si="14"/>
        <v>CUPC.RL1</v>
      </c>
      <c r="B108" s="1" t="s">
        <v>157</v>
      </c>
      <c r="C108" s="1" t="s">
        <v>172</v>
      </c>
      <c r="D108" s="1" t="s">
        <v>172</v>
      </c>
      <c r="E108" s="17">
        <v>-217339</v>
      </c>
      <c r="F108" s="17">
        <v>-272792.24000000005</v>
      </c>
      <c r="G108" s="17">
        <v>-87397.180000000022</v>
      </c>
      <c r="H108" s="17">
        <v>-132327.97</v>
      </c>
      <c r="I108" s="17">
        <v>-60584.679999999993</v>
      </c>
      <c r="J108" s="17">
        <v>-154258.38</v>
      </c>
      <c r="K108" s="17">
        <v>-158371.77000000002</v>
      </c>
      <c r="L108" s="17">
        <v>-323179.28999999998</v>
      </c>
      <c r="M108" s="17">
        <v>-196836.69</v>
      </c>
      <c r="N108" s="17">
        <v>-99818.939999999988</v>
      </c>
      <c r="O108" s="17">
        <v>-277161.43000000005</v>
      </c>
      <c r="P108" s="17">
        <v>-111559.97</v>
      </c>
      <c r="Q108" s="20">
        <v>-10866.95</v>
      </c>
      <c r="R108" s="20">
        <v>-13639.61</v>
      </c>
      <c r="S108" s="20">
        <v>-4369.8599999999997</v>
      </c>
      <c r="T108" s="20">
        <v>-6616.4</v>
      </c>
      <c r="U108" s="20">
        <v>-3029.23</v>
      </c>
      <c r="V108" s="20">
        <v>-7712.92</v>
      </c>
      <c r="W108" s="20">
        <v>-7918.59</v>
      </c>
      <c r="X108" s="20">
        <v>-16158.96</v>
      </c>
      <c r="Y108" s="20">
        <v>-9841.83</v>
      </c>
      <c r="Z108" s="20">
        <v>-4990.95</v>
      </c>
      <c r="AA108" s="20">
        <v>-13858.07</v>
      </c>
      <c r="AB108" s="20">
        <v>-5578</v>
      </c>
      <c r="AC108" s="17">
        <v>-59182.97</v>
      </c>
      <c r="AD108" s="17">
        <v>-73646.149999999994</v>
      </c>
      <c r="AE108" s="17">
        <v>-23410.38</v>
      </c>
      <c r="AF108" s="17">
        <v>-35136.559999999998</v>
      </c>
      <c r="AG108" s="17">
        <v>-15949.89</v>
      </c>
      <c r="AH108" s="17">
        <v>-40250.71</v>
      </c>
      <c r="AI108" s="17">
        <v>-40966.06</v>
      </c>
      <c r="AJ108" s="17">
        <v>-82842.02</v>
      </c>
      <c r="AK108" s="17">
        <v>-49996.31</v>
      </c>
      <c r="AL108" s="17">
        <v>-25128.29</v>
      </c>
      <c r="AM108" s="17">
        <v>-69124.91</v>
      </c>
      <c r="AN108" s="17">
        <v>-27571.24</v>
      </c>
      <c r="AO108" s="20">
        <v>-287388.92000000004</v>
      </c>
      <c r="AP108" s="20">
        <v>-360078</v>
      </c>
      <c r="AQ108" s="20">
        <v>-115177.42000000003</v>
      </c>
      <c r="AR108" s="20">
        <v>-174080.93</v>
      </c>
      <c r="AS108" s="20">
        <v>-79563.799999999988</v>
      </c>
      <c r="AT108" s="20">
        <v>-202222.01</v>
      </c>
      <c r="AU108" s="20">
        <v>-207256.42</v>
      </c>
      <c r="AV108" s="20">
        <v>-422180.27</v>
      </c>
      <c r="AW108" s="20">
        <v>-256674.83</v>
      </c>
      <c r="AX108" s="20">
        <v>-129938.18</v>
      </c>
      <c r="AY108" s="20">
        <v>-360144.41000000003</v>
      </c>
      <c r="AZ108" s="20">
        <v>-144709.21</v>
      </c>
      <c r="BA108" s="17">
        <f t="shared" si="12"/>
        <v>-2091627.5400000003</v>
      </c>
      <c r="BB108" s="17">
        <f t="shared" si="13"/>
        <v>-104581.37</v>
      </c>
      <c r="BC108" s="17">
        <f t="shared" si="10"/>
        <v>-543205.49</v>
      </c>
      <c r="BD108" s="17">
        <f t="shared" si="11"/>
        <v>-2739414.4000000004</v>
      </c>
    </row>
    <row r="109" spans="1:56" x14ac:dyDescent="0.25">
      <c r="A109" t="str">
        <f t="shared" si="14"/>
        <v>TAU.RUN</v>
      </c>
      <c r="B109" s="1" t="s">
        <v>31</v>
      </c>
      <c r="C109" s="1" t="s">
        <v>173</v>
      </c>
      <c r="D109" s="1" t="s">
        <v>173</v>
      </c>
      <c r="E109" s="17">
        <v>6958.2499999999991</v>
      </c>
      <c r="F109" s="17">
        <v>9593.1700000000019</v>
      </c>
      <c r="G109" s="17">
        <v>3603.54</v>
      </c>
      <c r="H109" s="17">
        <v>959.05000000000018</v>
      </c>
      <c r="I109" s="17">
        <v>304.29999999999984</v>
      </c>
      <c r="J109" s="17">
        <v>3.5400000000000027</v>
      </c>
      <c r="K109" s="17">
        <v>-6.53</v>
      </c>
      <c r="L109" s="17">
        <v>-43.36</v>
      </c>
      <c r="M109" s="17">
        <v>-2073.4500000000003</v>
      </c>
      <c r="N109" s="17">
        <v>-2189.5500000000006</v>
      </c>
      <c r="O109" s="17">
        <v>-2669.49</v>
      </c>
      <c r="P109" s="17">
        <v>-1434.3599999999997</v>
      </c>
      <c r="Q109" s="20">
        <v>347.91</v>
      </c>
      <c r="R109" s="20">
        <v>479.66</v>
      </c>
      <c r="S109" s="20">
        <v>180.18</v>
      </c>
      <c r="T109" s="20">
        <v>47.95</v>
      </c>
      <c r="U109" s="20">
        <v>15.22</v>
      </c>
      <c r="V109" s="20">
        <v>0.18</v>
      </c>
      <c r="W109" s="20">
        <v>-0.33</v>
      </c>
      <c r="X109" s="20">
        <v>-2.17</v>
      </c>
      <c r="Y109" s="20">
        <v>-103.67</v>
      </c>
      <c r="Z109" s="20">
        <v>-109.48</v>
      </c>
      <c r="AA109" s="20">
        <v>-133.47</v>
      </c>
      <c r="AB109" s="20">
        <v>-71.72</v>
      </c>
      <c r="AC109" s="17">
        <v>1894.78</v>
      </c>
      <c r="AD109" s="17">
        <v>2589.88</v>
      </c>
      <c r="AE109" s="17">
        <v>965.25</v>
      </c>
      <c r="AF109" s="17">
        <v>254.65</v>
      </c>
      <c r="AG109" s="17">
        <v>80.11</v>
      </c>
      <c r="AH109" s="17">
        <v>0.92</v>
      </c>
      <c r="AI109" s="17">
        <v>-1.69</v>
      </c>
      <c r="AJ109" s="17">
        <v>-11.11</v>
      </c>
      <c r="AK109" s="17">
        <v>-526.65</v>
      </c>
      <c r="AL109" s="17">
        <v>-551.19000000000005</v>
      </c>
      <c r="AM109" s="17">
        <v>-665.78</v>
      </c>
      <c r="AN109" s="17">
        <v>-354.49</v>
      </c>
      <c r="AO109" s="20">
        <v>9200.9399999999987</v>
      </c>
      <c r="AP109" s="20">
        <v>12662.710000000003</v>
      </c>
      <c r="AQ109" s="20">
        <v>4748.9699999999993</v>
      </c>
      <c r="AR109" s="20">
        <v>1261.6500000000003</v>
      </c>
      <c r="AS109" s="20">
        <v>399.62999999999988</v>
      </c>
      <c r="AT109" s="20">
        <v>4.6400000000000032</v>
      </c>
      <c r="AU109" s="20">
        <v>-8.5500000000000007</v>
      </c>
      <c r="AV109" s="20">
        <v>-56.64</v>
      </c>
      <c r="AW109" s="20">
        <v>-2703.7700000000004</v>
      </c>
      <c r="AX109" s="20">
        <v>-2850.2200000000007</v>
      </c>
      <c r="AY109" s="20">
        <v>-3468.74</v>
      </c>
      <c r="AZ109" s="20">
        <v>-1860.5699999999997</v>
      </c>
      <c r="BA109" s="17">
        <f t="shared" si="12"/>
        <v>13005.110000000004</v>
      </c>
      <c r="BB109" s="17">
        <f t="shared" si="13"/>
        <v>650.2600000000001</v>
      </c>
      <c r="BC109" s="17">
        <f t="shared" si="10"/>
        <v>3674.6800000000012</v>
      </c>
      <c r="BD109" s="17">
        <f t="shared" si="11"/>
        <v>17330.050000000003</v>
      </c>
    </row>
    <row r="110" spans="1:56" x14ac:dyDescent="0.25">
      <c r="A110" t="str">
        <f t="shared" si="14"/>
        <v>SCL.SCL1</v>
      </c>
      <c r="B110" s="1" t="s">
        <v>175</v>
      </c>
      <c r="C110" s="1" t="s">
        <v>176</v>
      </c>
      <c r="D110" s="1" t="s">
        <v>176</v>
      </c>
      <c r="E110" s="17">
        <v>-3268.3200000000011</v>
      </c>
      <c r="F110" s="17">
        <v>-6067.329999999989</v>
      </c>
      <c r="G110" s="17">
        <v>-1334.6299999999978</v>
      </c>
      <c r="H110" s="17">
        <v>-11784.650000000001</v>
      </c>
      <c r="I110" s="17">
        <v>-3356.4499999999985</v>
      </c>
      <c r="J110" s="17">
        <v>-2651.8799999999987</v>
      </c>
      <c r="K110" s="17">
        <v>-2679.4900000000007</v>
      </c>
      <c r="L110" s="17">
        <v>-5960.4000000000015</v>
      </c>
      <c r="M110" s="17">
        <v>-992.43000000000006</v>
      </c>
      <c r="N110" s="17">
        <v>-13597.8</v>
      </c>
      <c r="O110" s="17">
        <v>-24221.740000000013</v>
      </c>
      <c r="P110" s="17">
        <v>-11603.63999999999</v>
      </c>
      <c r="Q110" s="20">
        <v>-163.41999999999999</v>
      </c>
      <c r="R110" s="20">
        <v>-303.37</v>
      </c>
      <c r="S110" s="20">
        <v>-66.73</v>
      </c>
      <c r="T110" s="20">
        <v>-589.23</v>
      </c>
      <c r="U110" s="20">
        <v>-167.82</v>
      </c>
      <c r="V110" s="20">
        <v>-132.59</v>
      </c>
      <c r="W110" s="20">
        <v>-133.97</v>
      </c>
      <c r="X110" s="20">
        <v>-298.02</v>
      </c>
      <c r="Y110" s="20">
        <v>-49.62</v>
      </c>
      <c r="Z110" s="20">
        <v>-679.89</v>
      </c>
      <c r="AA110" s="20">
        <v>-1211.0899999999999</v>
      </c>
      <c r="AB110" s="20">
        <v>-580.17999999999995</v>
      </c>
      <c r="AC110" s="17">
        <v>-889.99</v>
      </c>
      <c r="AD110" s="17">
        <v>-1638.01</v>
      </c>
      <c r="AE110" s="17">
        <v>-357.5</v>
      </c>
      <c r="AF110" s="17">
        <v>-3129.14</v>
      </c>
      <c r="AG110" s="17">
        <v>-883.64</v>
      </c>
      <c r="AH110" s="17">
        <v>-691.96</v>
      </c>
      <c r="AI110" s="17">
        <v>-693.1</v>
      </c>
      <c r="AJ110" s="17">
        <v>-1527.86</v>
      </c>
      <c r="AK110" s="17">
        <v>-252.08</v>
      </c>
      <c r="AL110" s="17">
        <v>-3423.09</v>
      </c>
      <c r="AM110" s="17">
        <v>-6040.98</v>
      </c>
      <c r="AN110" s="17">
        <v>-2867.76</v>
      </c>
      <c r="AO110" s="20">
        <v>-4321.7300000000014</v>
      </c>
      <c r="AP110" s="20">
        <v>-8008.7099999999891</v>
      </c>
      <c r="AQ110" s="20">
        <v>-1758.8599999999979</v>
      </c>
      <c r="AR110" s="20">
        <v>-15503.02</v>
      </c>
      <c r="AS110" s="20">
        <v>-4407.9099999999989</v>
      </c>
      <c r="AT110" s="20">
        <v>-3476.4299999999989</v>
      </c>
      <c r="AU110" s="20">
        <v>-3506.5600000000004</v>
      </c>
      <c r="AV110" s="20">
        <v>-7786.2800000000016</v>
      </c>
      <c r="AW110" s="20">
        <v>-1294.1299999999999</v>
      </c>
      <c r="AX110" s="20">
        <v>-17700.78</v>
      </c>
      <c r="AY110" s="20">
        <v>-31473.810000000012</v>
      </c>
      <c r="AZ110" s="20">
        <v>-15051.579999999991</v>
      </c>
      <c r="BA110" s="17">
        <f t="shared" si="12"/>
        <v>-87518.75999999998</v>
      </c>
      <c r="BB110" s="17">
        <f t="shared" si="13"/>
        <v>-4375.93</v>
      </c>
      <c r="BC110" s="17">
        <f t="shared" si="10"/>
        <v>-22395.11</v>
      </c>
      <c r="BD110" s="17">
        <f t="shared" si="11"/>
        <v>-114289.79999999997</v>
      </c>
    </row>
    <row r="111" spans="1:56" x14ac:dyDescent="0.25">
      <c r="A111" t="str">
        <f t="shared" si="14"/>
        <v>SCR.SCR1</v>
      </c>
      <c r="B111" s="1" t="s">
        <v>177</v>
      </c>
      <c r="C111" s="1" t="s">
        <v>178</v>
      </c>
      <c r="D111" s="1" t="s">
        <v>178</v>
      </c>
      <c r="E111" s="17">
        <v>-158763.71000000002</v>
      </c>
      <c r="F111" s="17">
        <v>-194461.98999999993</v>
      </c>
      <c r="G111" s="17">
        <v>-101635.03</v>
      </c>
      <c r="H111" s="17">
        <v>-128039.51000000001</v>
      </c>
      <c r="I111" s="17">
        <v>-103003.62</v>
      </c>
      <c r="J111" s="17">
        <v>-113869.02</v>
      </c>
      <c r="K111" s="17">
        <v>-82067.01999999999</v>
      </c>
      <c r="L111" s="17">
        <v>-82.51</v>
      </c>
      <c r="M111" s="17">
        <v>-55338.770000000004</v>
      </c>
      <c r="N111" s="17">
        <v>-79175.399999999994</v>
      </c>
      <c r="O111" s="17">
        <v>-260992.87999999998</v>
      </c>
      <c r="P111" s="17">
        <v>-113955.09000000003</v>
      </c>
      <c r="Q111" s="20">
        <v>-7938.19</v>
      </c>
      <c r="R111" s="20">
        <v>-9723.1</v>
      </c>
      <c r="S111" s="20">
        <v>-5081.75</v>
      </c>
      <c r="T111" s="20">
        <v>-6401.98</v>
      </c>
      <c r="U111" s="20">
        <v>-5150.18</v>
      </c>
      <c r="V111" s="20">
        <v>-5693.45</v>
      </c>
      <c r="W111" s="20">
        <v>-4103.3500000000004</v>
      </c>
      <c r="X111" s="20">
        <v>-4.13</v>
      </c>
      <c r="Y111" s="20">
        <v>-2766.94</v>
      </c>
      <c r="Z111" s="20">
        <v>-3958.77</v>
      </c>
      <c r="AA111" s="20">
        <v>-13049.64</v>
      </c>
      <c r="AB111" s="20">
        <v>-5697.75</v>
      </c>
      <c r="AC111" s="17">
        <v>-43232.5</v>
      </c>
      <c r="AD111" s="17">
        <v>-52499.21</v>
      </c>
      <c r="AE111" s="17">
        <v>-27224.16</v>
      </c>
      <c r="AF111" s="17">
        <v>-33997.86</v>
      </c>
      <c r="AG111" s="17">
        <v>-27117.360000000001</v>
      </c>
      <c r="AH111" s="17">
        <v>-29711.9</v>
      </c>
      <c r="AI111" s="17">
        <v>-21228.29</v>
      </c>
      <c r="AJ111" s="17">
        <v>-21.15</v>
      </c>
      <c r="AK111" s="17">
        <v>-14055.99</v>
      </c>
      <c r="AL111" s="17">
        <v>-19931.509999999998</v>
      </c>
      <c r="AM111" s="17">
        <v>-65092.42</v>
      </c>
      <c r="AN111" s="17">
        <v>-28163.18</v>
      </c>
      <c r="AO111" s="20">
        <v>-209934.40000000002</v>
      </c>
      <c r="AP111" s="20">
        <v>-256684.29999999993</v>
      </c>
      <c r="AQ111" s="20">
        <v>-133940.94</v>
      </c>
      <c r="AR111" s="20">
        <v>-168439.35000000003</v>
      </c>
      <c r="AS111" s="20">
        <v>-135271.15999999997</v>
      </c>
      <c r="AT111" s="20">
        <v>-149274.37</v>
      </c>
      <c r="AU111" s="20">
        <v>-107398.66</v>
      </c>
      <c r="AV111" s="20">
        <v>-107.78999999999999</v>
      </c>
      <c r="AW111" s="20">
        <v>-72161.700000000012</v>
      </c>
      <c r="AX111" s="20">
        <v>-103065.68</v>
      </c>
      <c r="AY111" s="20">
        <v>-339134.93999999994</v>
      </c>
      <c r="AZ111" s="20">
        <v>-147816.02000000002</v>
      </c>
      <c r="BA111" s="17">
        <f t="shared" si="12"/>
        <v>-1391384.55</v>
      </c>
      <c r="BB111" s="17">
        <f t="shared" si="13"/>
        <v>-69569.229999999981</v>
      </c>
      <c r="BC111" s="17">
        <f t="shared" si="10"/>
        <v>-362275.52999999991</v>
      </c>
      <c r="BD111" s="17">
        <f t="shared" si="11"/>
        <v>-1823229.3099999998</v>
      </c>
    </row>
    <row r="112" spans="1:56" x14ac:dyDescent="0.25">
      <c r="A112" t="str">
        <f t="shared" si="14"/>
        <v>SEPI.SCR2</v>
      </c>
      <c r="B112" s="1" t="s">
        <v>179</v>
      </c>
      <c r="C112" s="1" t="s">
        <v>180</v>
      </c>
      <c r="D112" s="1" t="s">
        <v>180</v>
      </c>
      <c r="E112" s="17">
        <v>15468.419999999998</v>
      </c>
      <c r="F112" s="17">
        <v>15538.1</v>
      </c>
      <c r="G112" s="17">
        <v>8124.2699999999995</v>
      </c>
      <c r="H112" s="17">
        <v>11836.980000000001</v>
      </c>
      <c r="I112" s="17">
        <v>5613.84</v>
      </c>
      <c r="J112" s="17">
        <v>13831.679999999997</v>
      </c>
      <c r="K112" s="17">
        <v>3843.93</v>
      </c>
      <c r="L112" s="17">
        <v>11347.149999999998</v>
      </c>
      <c r="M112" s="17">
        <v>8389.2100000000028</v>
      </c>
      <c r="N112" s="17">
        <v>14065.369999999999</v>
      </c>
      <c r="O112" s="17">
        <v>29684.379999999997</v>
      </c>
      <c r="P112" s="17">
        <v>13013.18</v>
      </c>
      <c r="Q112" s="20">
        <v>773.42</v>
      </c>
      <c r="R112" s="20">
        <v>776.91</v>
      </c>
      <c r="S112" s="20">
        <v>406.21</v>
      </c>
      <c r="T112" s="20">
        <v>591.85</v>
      </c>
      <c r="U112" s="20">
        <v>280.69</v>
      </c>
      <c r="V112" s="20">
        <v>691.58</v>
      </c>
      <c r="W112" s="20">
        <v>192.2</v>
      </c>
      <c r="X112" s="20">
        <v>567.36</v>
      </c>
      <c r="Y112" s="20">
        <v>419.46</v>
      </c>
      <c r="Z112" s="20">
        <v>703.27</v>
      </c>
      <c r="AA112" s="20">
        <v>1484.22</v>
      </c>
      <c r="AB112" s="20">
        <v>650.66</v>
      </c>
      <c r="AC112" s="17">
        <v>4212.16</v>
      </c>
      <c r="AD112" s="17">
        <v>4194.8500000000004</v>
      </c>
      <c r="AE112" s="17">
        <v>2176.1799999999998</v>
      </c>
      <c r="AF112" s="17">
        <v>3143.03</v>
      </c>
      <c r="AG112" s="17">
        <v>1477.93</v>
      </c>
      <c r="AH112" s="17">
        <v>3609.11</v>
      </c>
      <c r="AI112" s="17">
        <v>994.31</v>
      </c>
      <c r="AJ112" s="17">
        <v>2908.67</v>
      </c>
      <c r="AK112" s="17">
        <v>2130.85</v>
      </c>
      <c r="AL112" s="17">
        <v>3540.8</v>
      </c>
      <c r="AM112" s="17">
        <v>7403.38</v>
      </c>
      <c r="AN112" s="17">
        <v>3216.11</v>
      </c>
      <c r="AO112" s="20">
        <v>20454</v>
      </c>
      <c r="AP112" s="20">
        <v>20509.86</v>
      </c>
      <c r="AQ112" s="20">
        <v>10706.66</v>
      </c>
      <c r="AR112" s="20">
        <v>15571.860000000002</v>
      </c>
      <c r="AS112" s="20">
        <v>7372.46</v>
      </c>
      <c r="AT112" s="20">
        <v>18132.369999999995</v>
      </c>
      <c r="AU112" s="20">
        <v>5030.4399999999996</v>
      </c>
      <c r="AV112" s="20">
        <v>14823.179999999998</v>
      </c>
      <c r="AW112" s="20">
        <v>10939.520000000002</v>
      </c>
      <c r="AX112" s="20">
        <v>18309.439999999999</v>
      </c>
      <c r="AY112" s="20">
        <v>38571.979999999996</v>
      </c>
      <c r="AZ112" s="20">
        <v>16879.95</v>
      </c>
      <c r="BA112" s="17">
        <f t="shared" si="12"/>
        <v>150756.50999999998</v>
      </c>
      <c r="BB112" s="17">
        <f t="shared" si="13"/>
        <v>7537.829999999999</v>
      </c>
      <c r="BC112" s="17">
        <f t="shared" si="10"/>
        <v>39007.380000000005</v>
      </c>
      <c r="BD112" s="17">
        <f t="shared" si="11"/>
        <v>197301.72000000003</v>
      </c>
    </row>
    <row r="113" spans="1:56" x14ac:dyDescent="0.25">
      <c r="A113" t="str">
        <f t="shared" si="14"/>
        <v>SEPI.SCR3</v>
      </c>
      <c r="B113" s="1" t="s">
        <v>179</v>
      </c>
      <c r="C113" s="1" t="s">
        <v>181</v>
      </c>
      <c r="D113" s="1" t="s">
        <v>181</v>
      </c>
      <c r="E113" s="17">
        <v>15236.74</v>
      </c>
      <c r="F113" s="17">
        <v>19236.87</v>
      </c>
      <c r="G113" s="17">
        <v>7664.52</v>
      </c>
      <c r="H113" s="17">
        <v>12320.2</v>
      </c>
      <c r="I113" s="17">
        <v>4591.3200000000006</v>
      </c>
      <c r="J113" s="17">
        <v>10718.38</v>
      </c>
      <c r="K113" s="17">
        <v>2515.1000000000004</v>
      </c>
      <c r="L113" s="17">
        <v>6574.73</v>
      </c>
      <c r="M113" s="17">
        <v>6477.9700000000012</v>
      </c>
      <c r="N113" s="17">
        <v>10762.490000000002</v>
      </c>
      <c r="O113" s="17">
        <v>19389.14</v>
      </c>
      <c r="P113" s="17">
        <v>9725.7100000000009</v>
      </c>
      <c r="Q113" s="20">
        <v>761.84</v>
      </c>
      <c r="R113" s="20">
        <v>961.84</v>
      </c>
      <c r="S113" s="20">
        <v>383.23</v>
      </c>
      <c r="T113" s="20">
        <v>616.01</v>
      </c>
      <c r="U113" s="20">
        <v>229.57</v>
      </c>
      <c r="V113" s="20">
        <v>535.91999999999996</v>
      </c>
      <c r="W113" s="20">
        <v>125.76</v>
      </c>
      <c r="X113" s="20">
        <v>328.74</v>
      </c>
      <c r="Y113" s="20">
        <v>323.89999999999998</v>
      </c>
      <c r="Z113" s="20">
        <v>538.12</v>
      </c>
      <c r="AA113" s="20">
        <v>969.46</v>
      </c>
      <c r="AB113" s="20">
        <v>486.29</v>
      </c>
      <c r="AC113" s="17">
        <v>4149.07</v>
      </c>
      <c r="AD113" s="17">
        <v>5193.41</v>
      </c>
      <c r="AE113" s="17">
        <v>2053.0300000000002</v>
      </c>
      <c r="AF113" s="17">
        <v>3271.34</v>
      </c>
      <c r="AG113" s="17">
        <v>1208.74</v>
      </c>
      <c r="AH113" s="17">
        <v>2796.75</v>
      </c>
      <c r="AI113" s="17">
        <v>650.58000000000004</v>
      </c>
      <c r="AJ113" s="17">
        <v>1685.33</v>
      </c>
      <c r="AK113" s="17">
        <v>1645.4</v>
      </c>
      <c r="AL113" s="17">
        <v>2709.34</v>
      </c>
      <c r="AM113" s="17">
        <v>4835.71</v>
      </c>
      <c r="AN113" s="17">
        <v>2403.64</v>
      </c>
      <c r="AO113" s="20">
        <v>20147.650000000001</v>
      </c>
      <c r="AP113" s="20">
        <v>25392.12</v>
      </c>
      <c r="AQ113" s="20">
        <v>10100.780000000001</v>
      </c>
      <c r="AR113" s="20">
        <v>16207.550000000001</v>
      </c>
      <c r="AS113" s="20">
        <v>6029.63</v>
      </c>
      <c r="AT113" s="20">
        <v>14051.05</v>
      </c>
      <c r="AU113" s="20">
        <v>3291.4400000000005</v>
      </c>
      <c r="AV113" s="20">
        <v>8588.7999999999993</v>
      </c>
      <c r="AW113" s="20">
        <v>8447.27</v>
      </c>
      <c r="AX113" s="20">
        <v>14009.950000000003</v>
      </c>
      <c r="AY113" s="20">
        <v>25194.309999999998</v>
      </c>
      <c r="AZ113" s="20">
        <v>12615.640000000001</v>
      </c>
      <c r="BA113" s="17">
        <f t="shared" si="12"/>
        <v>125213.17000000001</v>
      </c>
      <c r="BB113" s="17">
        <f t="shared" si="13"/>
        <v>6260.68</v>
      </c>
      <c r="BC113" s="17">
        <f t="shared" si="10"/>
        <v>32602.34</v>
      </c>
      <c r="BD113" s="17">
        <f t="shared" si="11"/>
        <v>164076.19000000003</v>
      </c>
    </row>
    <row r="114" spans="1:56" x14ac:dyDescent="0.25">
      <c r="A114" t="str">
        <f t="shared" si="14"/>
        <v>SEPI.SCR4</v>
      </c>
      <c r="B114" s="1" t="s">
        <v>179</v>
      </c>
      <c r="C114" s="1" t="s">
        <v>183</v>
      </c>
      <c r="D114" s="1" t="s">
        <v>183</v>
      </c>
      <c r="E114" s="17">
        <v>0</v>
      </c>
      <c r="F114" s="17">
        <v>0</v>
      </c>
      <c r="G114" s="17">
        <v>0</v>
      </c>
      <c r="H114" s="17">
        <v>0</v>
      </c>
      <c r="I114" s="17">
        <v>0</v>
      </c>
      <c r="J114" s="17">
        <v>0</v>
      </c>
      <c r="K114" s="17">
        <v>0</v>
      </c>
      <c r="L114" s="17">
        <v>0</v>
      </c>
      <c r="M114" s="17">
        <v>0</v>
      </c>
      <c r="N114" s="17">
        <v>589.55999999999983</v>
      </c>
      <c r="O114" s="17">
        <v>13282.720000000001</v>
      </c>
      <c r="P114" s="17">
        <v>56689.82</v>
      </c>
      <c r="Q114" s="20">
        <v>0</v>
      </c>
      <c r="R114" s="20">
        <v>0</v>
      </c>
      <c r="S114" s="20">
        <v>0</v>
      </c>
      <c r="T114" s="20">
        <v>0</v>
      </c>
      <c r="U114" s="20">
        <v>0</v>
      </c>
      <c r="V114" s="20">
        <v>0</v>
      </c>
      <c r="W114" s="20">
        <v>0</v>
      </c>
      <c r="X114" s="20">
        <v>0</v>
      </c>
      <c r="Y114" s="20">
        <v>0</v>
      </c>
      <c r="Z114" s="20">
        <v>29.48</v>
      </c>
      <c r="AA114" s="20">
        <v>664.14</v>
      </c>
      <c r="AB114" s="20">
        <v>2834.49</v>
      </c>
      <c r="AC114" s="17">
        <v>0</v>
      </c>
      <c r="AD114" s="17">
        <v>0</v>
      </c>
      <c r="AE114" s="17">
        <v>0</v>
      </c>
      <c r="AF114" s="17">
        <v>0</v>
      </c>
      <c r="AG114" s="17">
        <v>0</v>
      </c>
      <c r="AH114" s="17">
        <v>0</v>
      </c>
      <c r="AI114" s="17">
        <v>0</v>
      </c>
      <c r="AJ114" s="17">
        <v>0</v>
      </c>
      <c r="AK114" s="17">
        <v>0</v>
      </c>
      <c r="AL114" s="17">
        <v>148.41999999999999</v>
      </c>
      <c r="AM114" s="17">
        <v>3312.75</v>
      </c>
      <c r="AN114" s="17">
        <v>14010.48</v>
      </c>
      <c r="AO114" s="20">
        <v>0</v>
      </c>
      <c r="AP114" s="20">
        <v>0</v>
      </c>
      <c r="AQ114" s="20">
        <v>0</v>
      </c>
      <c r="AR114" s="20">
        <v>0</v>
      </c>
      <c r="AS114" s="20">
        <v>0</v>
      </c>
      <c r="AT114" s="20">
        <v>0</v>
      </c>
      <c r="AU114" s="20">
        <v>0</v>
      </c>
      <c r="AV114" s="20">
        <v>0</v>
      </c>
      <c r="AW114" s="20">
        <v>0</v>
      </c>
      <c r="AX114" s="20">
        <v>767.45999999999981</v>
      </c>
      <c r="AY114" s="20">
        <v>17259.61</v>
      </c>
      <c r="AZ114" s="20">
        <v>73534.789999999994</v>
      </c>
      <c r="BA114" s="17">
        <f t="shared" si="12"/>
        <v>70562.100000000006</v>
      </c>
      <c r="BB114" s="17">
        <f t="shared" si="13"/>
        <v>3528.1099999999997</v>
      </c>
      <c r="BC114" s="17">
        <f t="shared" si="10"/>
        <v>17471.650000000001</v>
      </c>
      <c r="BD114" s="17">
        <f t="shared" si="11"/>
        <v>91561.859999999986</v>
      </c>
    </row>
    <row r="115" spans="1:56" x14ac:dyDescent="0.25">
      <c r="A115" t="str">
        <f t="shared" si="14"/>
        <v>SHEL.SCTG</v>
      </c>
      <c r="B115" s="1" t="s">
        <v>184</v>
      </c>
      <c r="C115" s="1" t="s">
        <v>185</v>
      </c>
      <c r="D115" s="1" t="s">
        <v>185</v>
      </c>
      <c r="E115" s="17">
        <v>-297.93000000000018</v>
      </c>
      <c r="F115" s="17">
        <v>-28.280000000000026</v>
      </c>
      <c r="G115" s="17">
        <v>-10.990000000000002</v>
      </c>
      <c r="H115" s="17">
        <v>-2498.1999999999989</v>
      </c>
      <c r="I115" s="17">
        <v>-1605.8200000000002</v>
      </c>
      <c r="J115" s="17">
        <v>-6.5000000000000027</v>
      </c>
      <c r="K115" s="17">
        <v>-10.399999999999997</v>
      </c>
      <c r="L115" s="17">
        <v>-10.250000000000002</v>
      </c>
      <c r="M115" s="17">
        <v>-133.49999999999994</v>
      </c>
      <c r="N115" s="17">
        <v>-120.23000000000003</v>
      </c>
      <c r="O115" s="17">
        <v>-5.2000000000000028</v>
      </c>
      <c r="P115" s="17">
        <v>0</v>
      </c>
      <c r="Q115" s="20">
        <v>-14.9</v>
      </c>
      <c r="R115" s="20">
        <v>-1.41</v>
      </c>
      <c r="S115" s="20">
        <v>-0.55000000000000004</v>
      </c>
      <c r="T115" s="20">
        <v>-124.91</v>
      </c>
      <c r="U115" s="20">
        <v>-80.290000000000006</v>
      </c>
      <c r="V115" s="20">
        <v>-0.33</v>
      </c>
      <c r="W115" s="20">
        <v>-0.52</v>
      </c>
      <c r="X115" s="20">
        <v>-0.51</v>
      </c>
      <c r="Y115" s="20">
        <v>-6.68</v>
      </c>
      <c r="Z115" s="20">
        <v>-6.01</v>
      </c>
      <c r="AA115" s="20">
        <v>-0.26</v>
      </c>
      <c r="AB115" s="20">
        <v>0</v>
      </c>
      <c r="AC115" s="17">
        <v>-81.13</v>
      </c>
      <c r="AD115" s="17">
        <v>-7.63</v>
      </c>
      <c r="AE115" s="17">
        <v>-2.94</v>
      </c>
      <c r="AF115" s="17">
        <v>-663.34</v>
      </c>
      <c r="AG115" s="17">
        <v>-422.76</v>
      </c>
      <c r="AH115" s="17">
        <v>-1.7</v>
      </c>
      <c r="AI115" s="17">
        <v>-2.69</v>
      </c>
      <c r="AJ115" s="17">
        <v>-2.63</v>
      </c>
      <c r="AK115" s="17">
        <v>-33.909999999999997</v>
      </c>
      <c r="AL115" s="17">
        <v>-30.27</v>
      </c>
      <c r="AM115" s="17">
        <v>-1.3</v>
      </c>
      <c r="AN115" s="17">
        <v>0</v>
      </c>
      <c r="AO115" s="20">
        <v>-393.96000000000015</v>
      </c>
      <c r="AP115" s="20">
        <v>-37.320000000000029</v>
      </c>
      <c r="AQ115" s="20">
        <v>-14.480000000000002</v>
      </c>
      <c r="AR115" s="20">
        <v>-3286.4499999999989</v>
      </c>
      <c r="AS115" s="20">
        <v>-2108.87</v>
      </c>
      <c r="AT115" s="20">
        <v>-8.5300000000000029</v>
      </c>
      <c r="AU115" s="20">
        <v>-13.609999999999996</v>
      </c>
      <c r="AV115" s="20">
        <v>-13.39</v>
      </c>
      <c r="AW115" s="20">
        <v>-174.08999999999995</v>
      </c>
      <c r="AX115" s="20">
        <v>-156.51000000000005</v>
      </c>
      <c r="AY115" s="20">
        <v>-6.7600000000000025</v>
      </c>
      <c r="AZ115" s="20">
        <v>0</v>
      </c>
      <c r="BA115" s="17">
        <f t="shared" si="12"/>
        <v>-4727.2999999999993</v>
      </c>
      <c r="BB115" s="17">
        <f t="shared" si="13"/>
        <v>-236.37</v>
      </c>
      <c r="BC115" s="17">
        <f t="shared" si="10"/>
        <v>-1250.3000000000002</v>
      </c>
      <c r="BD115" s="17">
        <f t="shared" si="11"/>
        <v>-6213.9699999999993</v>
      </c>
    </row>
    <row r="116" spans="1:56" x14ac:dyDescent="0.25">
      <c r="A116" t="str">
        <f t="shared" si="14"/>
        <v>TCN.SD1</v>
      </c>
      <c r="B116" s="1" t="s">
        <v>33</v>
      </c>
      <c r="C116" s="1" t="s">
        <v>186</v>
      </c>
      <c r="D116" s="1" t="s">
        <v>186</v>
      </c>
      <c r="E116" s="17">
        <v>0</v>
      </c>
      <c r="F116" s="17">
        <v>0</v>
      </c>
      <c r="G116" s="17">
        <v>0</v>
      </c>
      <c r="H116" s="17">
        <v>0</v>
      </c>
      <c r="I116" s="17">
        <v>0</v>
      </c>
      <c r="J116" s="17">
        <v>0</v>
      </c>
      <c r="K116" s="17">
        <v>0</v>
      </c>
      <c r="L116" s="17">
        <v>0</v>
      </c>
      <c r="M116" s="17">
        <v>0</v>
      </c>
      <c r="N116" s="17">
        <v>0</v>
      </c>
      <c r="O116" s="17">
        <v>0</v>
      </c>
      <c r="P116" s="17">
        <v>0</v>
      </c>
      <c r="Q116" s="20">
        <v>0</v>
      </c>
      <c r="R116" s="20">
        <v>0</v>
      </c>
      <c r="S116" s="20">
        <v>0</v>
      </c>
      <c r="T116" s="20">
        <v>0</v>
      </c>
      <c r="U116" s="20">
        <v>0</v>
      </c>
      <c r="V116" s="20">
        <v>0</v>
      </c>
      <c r="W116" s="20">
        <v>0</v>
      </c>
      <c r="X116" s="20">
        <v>0</v>
      </c>
      <c r="Y116" s="20">
        <v>0</v>
      </c>
      <c r="Z116" s="20">
        <v>0</v>
      </c>
      <c r="AA116" s="20">
        <v>0</v>
      </c>
      <c r="AB116" s="20">
        <v>0</v>
      </c>
      <c r="AC116" s="17">
        <v>0</v>
      </c>
      <c r="AD116" s="17">
        <v>0</v>
      </c>
      <c r="AE116" s="17">
        <v>0</v>
      </c>
      <c r="AF116" s="17">
        <v>0</v>
      </c>
      <c r="AG116" s="17">
        <v>0</v>
      </c>
      <c r="AH116" s="17">
        <v>0</v>
      </c>
      <c r="AI116" s="17">
        <v>0</v>
      </c>
      <c r="AJ116" s="17">
        <v>0</v>
      </c>
      <c r="AK116" s="17">
        <v>0</v>
      </c>
      <c r="AL116" s="17">
        <v>0</v>
      </c>
      <c r="AM116" s="17">
        <v>0</v>
      </c>
      <c r="AN116" s="17">
        <v>0</v>
      </c>
      <c r="AO116" s="20">
        <v>0</v>
      </c>
      <c r="AP116" s="20">
        <v>0</v>
      </c>
      <c r="AQ116" s="20">
        <v>0</v>
      </c>
      <c r="AR116" s="20">
        <v>0</v>
      </c>
      <c r="AS116" s="20">
        <v>0</v>
      </c>
      <c r="AT116" s="20">
        <v>0</v>
      </c>
      <c r="AU116" s="20">
        <v>0</v>
      </c>
      <c r="AV116" s="20">
        <v>0</v>
      </c>
      <c r="AW116" s="20">
        <v>0</v>
      </c>
      <c r="AX116" s="20">
        <v>0</v>
      </c>
      <c r="AY116" s="20">
        <v>0</v>
      </c>
      <c r="AZ116" s="20">
        <v>0</v>
      </c>
      <c r="BA116" s="17">
        <f t="shared" si="12"/>
        <v>0</v>
      </c>
      <c r="BB116" s="17">
        <f t="shared" si="13"/>
        <v>0</v>
      </c>
      <c r="BC116" s="17">
        <f t="shared" si="10"/>
        <v>0</v>
      </c>
      <c r="BD116" s="17">
        <f t="shared" si="11"/>
        <v>0</v>
      </c>
    </row>
    <row r="117" spans="1:56" x14ac:dyDescent="0.25">
      <c r="A117" t="str">
        <f t="shared" si="14"/>
        <v>TCN.SD2</v>
      </c>
      <c r="B117" s="1" t="s">
        <v>33</v>
      </c>
      <c r="C117" s="1" t="s">
        <v>187</v>
      </c>
      <c r="D117" s="1" t="s">
        <v>187</v>
      </c>
      <c r="E117" s="17">
        <v>0</v>
      </c>
      <c r="F117" s="17">
        <v>0</v>
      </c>
      <c r="G117" s="17">
        <v>0</v>
      </c>
      <c r="H117" s="17">
        <v>0</v>
      </c>
      <c r="I117" s="17">
        <v>0</v>
      </c>
      <c r="J117" s="17">
        <v>0</v>
      </c>
      <c r="K117" s="17">
        <v>0</v>
      </c>
      <c r="L117" s="17">
        <v>0</v>
      </c>
      <c r="M117" s="17">
        <v>0</v>
      </c>
      <c r="N117" s="17">
        <v>0</v>
      </c>
      <c r="O117" s="17">
        <v>0</v>
      </c>
      <c r="P117" s="17">
        <v>0</v>
      </c>
      <c r="Q117" s="20">
        <v>0</v>
      </c>
      <c r="R117" s="20">
        <v>0</v>
      </c>
      <c r="S117" s="20">
        <v>0</v>
      </c>
      <c r="T117" s="20">
        <v>0</v>
      </c>
      <c r="U117" s="20">
        <v>0</v>
      </c>
      <c r="V117" s="20">
        <v>0</v>
      </c>
      <c r="W117" s="20">
        <v>0</v>
      </c>
      <c r="X117" s="20">
        <v>0</v>
      </c>
      <c r="Y117" s="20">
        <v>0</v>
      </c>
      <c r="Z117" s="20">
        <v>0</v>
      </c>
      <c r="AA117" s="20">
        <v>0</v>
      </c>
      <c r="AB117" s="20">
        <v>0</v>
      </c>
      <c r="AC117" s="17">
        <v>0</v>
      </c>
      <c r="AD117" s="17">
        <v>0</v>
      </c>
      <c r="AE117" s="17">
        <v>0</v>
      </c>
      <c r="AF117" s="17">
        <v>0</v>
      </c>
      <c r="AG117" s="17">
        <v>0</v>
      </c>
      <c r="AH117" s="17">
        <v>0</v>
      </c>
      <c r="AI117" s="17">
        <v>0</v>
      </c>
      <c r="AJ117" s="17">
        <v>0</v>
      </c>
      <c r="AK117" s="17">
        <v>0</v>
      </c>
      <c r="AL117" s="17">
        <v>0</v>
      </c>
      <c r="AM117" s="17">
        <v>0</v>
      </c>
      <c r="AN117" s="17">
        <v>0</v>
      </c>
      <c r="AO117" s="20">
        <v>0</v>
      </c>
      <c r="AP117" s="20">
        <v>0</v>
      </c>
      <c r="AQ117" s="20">
        <v>0</v>
      </c>
      <c r="AR117" s="20">
        <v>0</v>
      </c>
      <c r="AS117" s="20">
        <v>0</v>
      </c>
      <c r="AT117" s="20">
        <v>0</v>
      </c>
      <c r="AU117" s="20">
        <v>0</v>
      </c>
      <c r="AV117" s="20">
        <v>0</v>
      </c>
      <c r="AW117" s="20">
        <v>0</v>
      </c>
      <c r="AX117" s="20">
        <v>0</v>
      </c>
      <c r="AY117" s="20">
        <v>0</v>
      </c>
      <c r="AZ117" s="20">
        <v>0</v>
      </c>
      <c r="BA117" s="17">
        <f t="shared" si="12"/>
        <v>0</v>
      </c>
      <c r="BB117" s="17">
        <f t="shared" si="13"/>
        <v>0</v>
      </c>
      <c r="BC117" s="17">
        <f t="shared" si="10"/>
        <v>0</v>
      </c>
      <c r="BD117" s="17">
        <f t="shared" si="11"/>
        <v>0</v>
      </c>
    </row>
    <row r="118" spans="1:56" x14ac:dyDescent="0.25">
      <c r="A118" t="str">
        <f t="shared" si="14"/>
        <v>ASTC.SD3</v>
      </c>
      <c r="B118" s="1" t="s">
        <v>188</v>
      </c>
      <c r="C118" s="1" t="s">
        <v>189</v>
      </c>
      <c r="D118" s="1" t="s">
        <v>189</v>
      </c>
      <c r="E118" s="17">
        <v>-11571.210000000043</v>
      </c>
      <c r="F118" s="17">
        <v>-2621.9699999999984</v>
      </c>
      <c r="G118" s="17">
        <v>-12089.269999999995</v>
      </c>
      <c r="H118" s="17">
        <v>-84321.69</v>
      </c>
      <c r="I118" s="17">
        <v>-53988.269999999982</v>
      </c>
      <c r="J118" s="17">
        <v>-97389.29</v>
      </c>
      <c r="K118" s="17">
        <v>22638.689999999995</v>
      </c>
      <c r="L118" s="17">
        <v>44995.939999999915</v>
      </c>
      <c r="M118" s="17">
        <v>33224.670000000078</v>
      </c>
      <c r="N118" s="17">
        <v>80807.069999999978</v>
      </c>
      <c r="O118" s="17">
        <v>98401.109999999986</v>
      </c>
      <c r="P118" s="17">
        <v>48820.479999999996</v>
      </c>
      <c r="Q118" s="20">
        <v>-578.55999999999995</v>
      </c>
      <c r="R118" s="20">
        <v>-131.1</v>
      </c>
      <c r="S118" s="20">
        <v>-604.46</v>
      </c>
      <c r="T118" s="20">
        <v>-4216.08</v>
      </c>
      <c r="U118" s="20">
        <v>-2699.41</v>
      </c>
      <c r="V118" s="20">
        <v>-4869.46</v>
      </c>
      <c r="W118" s="20">
        <v>1131.93</v>
      </c>
      <c r="X118" s="20">
        <v>2249.8000000000002</v>
      </c>
      <c r="Y118" s="20">
        <v>1661.23</v>
      </c>
      <c r="Z118" s="20">
        <v>4040.35</v>
      </c>
      <c r="AA118" s="20">
        <v>4920.0600000000004</v>
      </c>
      <c r="AB118" s="20">
        <v>2441.02</v>
      </c>
      <c r="AC118" s="17">
        <v>-3150.92</v>
      </c>
      <c r="AD118" s="17">
        <v>-707.86</v>
      </c>
      <c r="AE118" s="17">
        <v>-3238.26</v>
      </c>
      <c r="AF118" s="17">
        <v>-22389.63</v>
      </c>
      <c r="AG118" s="17">
        <v>-14213.28</v>
      </c>
      <c r="AH118" s="17">
        <v>-25411.83</v>
      </c>
      <c r="AI118" s="17">
        <v>5855.95</v>
      </c>
      <c r="AJ118" s="17">
        <v>11534.01</v>
      </c>
      <c r="AK118" s="17">
        <v>8439.0300000000007</v>
      </c>
      <c r="AL118" s="17">
        <v>20342.259999999998</v>
      </c>
      <c r="AM118" s="17">
        <v>24541.54</v>
      </c>
      <c r="AN118" s="17">
        <v>12065.63</v>
      </c>
      <c r="AO118" s="20">
        <v>-15300.690000000042</v>
      </c>
      <c r="AP118" s="20">
        <v>-3460.9299999999985</v>
      </c>
      <c r="AQ118" s="20">
        <v>-15931.989999999996</v>
      </c>
      <c r="AR118" s="20">
        <v>-110927.40000000001</v>
      </c>
      <c r="AS118" s="20">
        <v>-70900.959999999977</v>
      </c>
      <c r="AT118" s="20">
        <v>-127670.58</v>
      </c>
      <c r="AU118" s="20">
        <v>29626.569999999996</v>
      </c>
      <c r="AV118" s="20">
        <v>58779.74999999992</v>
      </c>
      <c r="AW118" s="20">
        <v>43324.93000000008</v>
      </c>
      <c r="AX118" s="20">
        <v>105189.67999999998</v>
      </c>
      <c r="AY118" s="20">
        <v>127862.70999999999</v>
      </c>
      <c r="AZ118" s="20">
        <v>63327.12999999999</v>
      </c>
      <c r="BA118" s="17">
        <f t="shared" si="12"/>
        <v>66906.259999999937</v>
      </c>
      <c r="BB118" s="17">
        <f t="shared" si="13"/>
        <v>3345.3199999999997</v>
      </c>
      <c r="BC118" s="17">
        <f t="shared" si="10"/>
        <v>13666.639999999998</v>
      </c>
      <c r="BD118" s="17">
        <f t="shared" si="11"/>
        <v>83918.219999999914</v>
      </c>
    </row>
    <row r="119" spans="1:56" x14ac:dyDescent="0.25">
      <c r="A119" t="str">
        <f t="shared" si="14"/>
        <v>ASTC.SD4</v>
      </c>
      <c r="B119" s="1" t="s">
        <v>188</v>
      </c>
      <c r="C119" s="1" t="s">
        <v>190</v>
      </c>
      <c r="D119" s="1" t="s">
        <v>190</v>
      </c>
      <c r="E119" s="17">
        <v>-29654.869999999959</v>
      </c>
      <c r="F119" s="17">
        <v>-46183.599999999984</v>
      </c>
      <c r="G119" s="17">
        <v>-20994.889999999912</v>
      </c>
      <c r="H119" s="17">
        <v>-84097.349999999933</v>
      </c>
      <c r="I119" s="17">
        <v>-64407.920000000042</v>
      </c>
      <c r="J119" s="17">
        <v>-132763.07000000009</v>
      </c>
      <c r="K119" s="17">
        <v>18326.159999999923</v>
      </c>
      <c r="L119" s="17">
        <v>23511.880000000023</v>
      </c>
      <c r="M119" s="17">
        <v>23863.469999999958</v>
      </c>
      <c r="N119" s="17">
        <v>77710.979999999952</v>
      </c>
      <c r="O119" s="17">
        <v>130292.61000000012</v>
      </c>
      <c r="P119" s="17">
        <v>66154.280000000144</v>
      </c>
      <c r="Q119" s="20">
        <v>-1482.74</v>
      </c>
      <c r="R119" s="20">
        <v>-2309.1799999999998</v>
      </c>
      <c r="S119" s="20">
        <v>-1049.74</v>
      </c>
      <c r="T119" s="20">
        <v>-4204.87</v>
      </c>
      <c r="U119" s="20">
        <v>-3220.4</v>
      </c>
      <c r="V119" s="20">
        <v>-6638.15</v>
      </c>
      <c r="W119" s="20">
        <v>916.31</v>
      </c>
      <c r="X119" s="20">
        <v>1175.5899999999999</v>
      </c>
      <c r="Y119" s="20">
        <v>1193.17</v>
      </c>
      <c r="Z119" s="20">
        <v>3885.55</v>
      </c>
      <c r="AA119" s="20">
        <v>6514.63</v>
      </c>
      <c r="AB119" s="20">
        <v>3307.71</v>
      </c>
      <c r="AC119" s="17">
        <v>-8075.23</v>
      </c>
      <c r="AD119" s="17">
        <v>-12468.26</v>
      </c>
      <c r="AE119" s="17">
        <v>-5623.73</v>
      </c>
      <c r="AF119" s="17">
        <v>-22330.06</v>
      </c>
      <c r="AG119" s="17">
        <v>-16956.419999999998</v>
      </c>
      <c r="AH119" s="17">
        <v>-34641.93</v>
      </c>
      <c r="AI119" s="17">
        <v>4740.43</v>
      </c>
      <c r="AJ119" s="17">
        <v>6026.91</v>
      </c>
      <c r="AK119" s="17">
        <v>6061.3</v>
      </c>
      <c r="AL119" s="17">
        <v>19562.86</v>
      </c>
      <c r="AM119" s="17">
        <v>32495.38</v>
      </c>
      <c r="AN119" s="17">
        <v>16349.55</v>
      </c>
      <c r="AO119" s="20">
        <v>-39212.83999999996</v>
      </c>
      <c r="AP119" s="20">
        <v>-60961.039999999986</v>
      </c>
      <c r="AQ119" s="20">
        <v>-27668.359999999913</v>
      </c>
      <c r="AR119" s="20">
        <v>-110632.27999999993</v>
      </c>
      <c r="AS119" s="20">
        <v>-84584.740000000034</v>
      </c>
      <c r="AT119" s="20">
        <v>-174043.15000000008</v>
      </c>
      <c r="AU119" s="20">
        <v>23982.899999999925</v>
      </c>
      <c r="AV119" s="20">
        <v>30714.380000000023</v>
      </c>
      <c r="AW119" s="20">
        <v>31117.939999999955</v>
      </c>
      <c r="AX119" s="20">
        <v>101159.38999999996</v>
      </c>
      <c r="AY119" s="20">
        <v>169302.62000000011</v>
      </c>
      <c r="AZ119" s="20">
        <v>85811.540000000154</v>
      </c>
      <c r="BA119" s="17">
        <f t="shared" si="12"/>
        <v>-38242.319999999847</v>
      </c>
      <c r="BB119" s="17">
        <f t="shared" si="13"/>
        <v>-1912.1199999999953</v>
      </c>
      <c r="BC119" s="17">
        <f t="shared" si="10"/>
        <v>-14859.200000000004</v>
      </c>
      <c r="BD119" s="17">
        <f t="shared" si="11"/>
        <v>-55013.639999999839</v>
      </c>
    </row>
    <row r="120" spans="1:56" x14ac:dyDescent="0.25">
      <c r="A120" t="str">
        <f t="shared" si="14"/>
        <v>EPPA.SD5</v>
      </c>
      <c r="B120" s="1" t="s">
        <v>192</v>
      </c>
      <c r="C120" s="1" t="s">
        <v>191</v>
      </c>
      <c r="D120" s="1" t="s">
        <v>191</v>
      </c>
      <c r="E120" s="17">
        <v>-40194.430000000029</v>
      </c>
      <c r="F120" s="17">
        <v>-54413.529999999933</v>
      </c>
      <c r="G120" s="17">
        <v>-24112.670000000038</v>
      </c>
      <c r="H120" s="17">
        <v>-76141.530000000042</v>
      </c>
      <c r="I120" s="17">
        <v>-70317.489999999991</v>
      </c>
      <c r="J120" s="17">
        <v>-107619.42999999996</v>
      </c>
      <c r="K120" s="17">
        <v>15040.169999999949</v>
      </c>
      <c r="L120" s="17">
        <v>22162.51000000002</v>
      </c>
      <c r="M120" s="17">
        <v>22700.389999999992</v>
      </c>
      <c r="N120" s="17">
        <v>77637.50999999998</v>
      </c>
      <c r="O120" s="17">
        <v>68481.949999999939</v>
      </c>
      <c r="P120" s="17">
        <v>39670.68</v>
      </c>
      <c r="Q120" s="20">
        <v>-2009.72</v>
      </c>
      <c r="R120" s="20">
        <v>-2720.68</v>
      </c>
      <c r="S120" s="20">
        <v>-1205.6300000000001</v>
      </c>
      <c r="T120" s="20">
        <v>-3807.08</v>
      </c>
      <c r="U120" s="20">
        <v>-3515.87</v>
      </c>
      <c r="V120" s="20">
        <v>-5380.97</v>
      </c>
      <c r="W120" s="20">
        <v>752.01</v>
      </c>
      <c r="X120" s="20">
        <v>1108.1300000000001</v>
      </c>
      <c r="Y120" s="20">
        <v>1135.02</v>
      </c>
      <c r="Z120" s="20">
        <v>3881.88</v>
      </c>
      <c r="AA120" s="20">
        <v>3424.1</v>
      </c>
      <c r="AB120" s="20">
        <v>1983.53</v>
      </c>
      <c r="AC120" s="17">
        <v>-10945.23</v>
      </c>
      <c r="AD120" s="17">
        <v>-14690.11</v>
      </c>
      <c r="AE120" s="17">
        <v>-6458.87</v>
      </c>
      <c r="AF120" s="17">
        <v>-20217.580000000002</v>
      </c>
      <c r="AG120" s="17">
        <v>-18512.21</v>
      </c>
      <c r="AH120" s="17">
        <v>-28081.19</v>
      </c>
      <c r="AI120" s="17">
        <v>3890.44</v>
      </c>
      <c r="AJ120" s="17">
        <v>5681.02</v>
      </c>
      <c r="AK120" s="17">
        <v>5765.88</v>
      </c>
      <c r="AL120" s="17">
        <v>19544.36</v>
      </c>
      <c r="AM120" s="17">
        <v>17079.61</v>
      </c>
      <c r="AN120" s="17">
        <v>9804.32</v>
      </c>
      <c r="AO120" s="20">
        <v>-53149.380000000034</v>
      </c>
      <c r="AP120" s="20">
        <v>-71824.319999999934</v>
      </c>
      <c r="AQ120" s="20">
        <v>-31777.170000000038</v>
      </c>
      <c r="AR120" s="20">
        <v>-100166.19000000005</v>
      </c>
      <c r="AS120" s="20">
        <v>-92345.569999999978</v>
      </c>
      <c r="AT120" s="20">
        <v>-141081.58999999997</v>
      </c>
      <c r="AU120" s="20">
        <v>19682.619999999948</v>
      </c>
      <c r="AV120" s="20">
        <v>28951.660000000022</v>
      </c>
      <c r="AW120" s="20">
        <v>29601.289999999994</v>
      </c>
      <c r="AX120" s="20">
        <v>101063.74999999999</v>
      </c>
      <c r="AY120" s="20">
        <v>88985.659999999945</v>
      </c>
      <c r="AZ120" s="20">
        <v>51458.53</v>
      </c>
      <c r="BA120" s="17">
        <f t="shared" si="12"/>
        <v>-127105.87000000011</v>
      </c>
      <c r="BB120" s="17">
        <f t="shared" si="13"/>
        <v>-6355.28</v>
      </c>
      <c r="BC120" s="17">
        <f t="shared" si="10"/>
        <v>-37139.55999999999</v>
      </c>
      <c r="BD120" s="17">
        <f t="shared" si="11"/>
        <v>-170600.71000000008</v>
      </c>
    </row>
    <row r="121" spans="1:56" x14ac:dyDescent="0.25">
      <c r="A121" t="str">
        <f t="shared" si="14"/>
        <v>EPPA.SD6</v>
      </c>
      <c r="B121" s="1" t="s">
        <v>192</v>
      </c>
      <c r="C121" s="1" t="s">
        <v>193</v>
      </c>
      <c r="D121" s="1" t="s">
        <v>193</v>
      </c>
      <c r="E121" s="17">
        <v>2314.7400000000089</v>
      </c>
      <c r="F121" s="17">
        <v>3052.2100000000737</v>
      </c>
      <c r="G121" s="17">
        <v>1258.0499999999956</v>
      </c>
      <c r="H121" s="17">
        <v>-73682.240000000078</v>
      </c>
      <c r="I121" s="17">
        <v>-54554.689999999951</v>
      </c>
      <c r="J121" s="17">
        <v>-73175.870000000054</v>
      </c>
      <c r="K121" s="17">
        <v>45132.7</v>
      </c>
      <c r="L121" s="17">
        <v>29471.299999999945</v>
      </c>
      <c r="M121" s="17">
        <v>0</v>
      </c>
      <c r="N121" s="17">
        <v>24252.9</v>
      </c>
      <c r="O121" s="17">
        <v>88507.659999999974</v>
      </c>
      <c r="P121" s="17">
        <v>86297.380000000063</v>
      </c>
      <c r="Q121" s="20">
        <v>115.74</v>
      </c>
      <c r="R121" s="20">
        <v>152.61000000000001</v>
      </c>
      <c r="S121" s="20">
        <v>62.9</v>
      </c>
      <c r="T121" s="20">
        <v>-3684.11</v>
      </c>
      <c r="U121" s="20">
        <v>-2727.73</v>
      </c>
      <c r="V121" s="20">
        <v>-3658.79</v>
      </c>
      <c r="W121" s="20">
        <v>2256.64</v>
      </c>
      <c r="X121" s="20">
        <v>1473.57</v>
      </c>
      <c r="Y121" s="20">
        <v>0</v>
      </c>
      <c r="Z121" s="20">
        <v>1212.6500000000001</v>
      </c>
      <c r="AA121" s="20">
        <v>4425.38</v>
      </c>
      <c r="AB121" s="20">
        <v>4314.87</v>
      </c>
      <c r="AC121" s="17">
        <v>630.32000000000005</v>
      </c>
      <c r="AD121" s="17">
        <v>824.01</v>
      </c>
      <c r="AE121" s="17">
        <v>336.98</v>
      </c>
      <c r="AF121" s="17">
        <v>-19564.580000000002</v>
      </c>
      <c r="AG121" s="17">
        <v>-14362.4</v>
      </c>
      <c r="AH121" s="17">
        <v>-19093.810000000001</v>
      </c>
      <c r="AI121" s="17">
        <v>11674.48</v>
      </c>
      <c r="AJ121" s="17">
        <v>7554.51</v>
      </c>
      <c r="AK121" s="17">
        <v>0</v>
      </c>
      <c r="AL121" s="17">
        <v>6105.39</v>
      </c>
      <c r="AM121" s="17">
        <v>22074.080000000002</v>
      </c>
      <c r="AN121" s="17">
        <v>21327.78</v>
      </c>
      <c r="AO121" s="20">
        <v>3060.8000000000088</v>
      </c>
      <c r="AP121" s="20">
        <v>4028.8300000000736</v>
      </c>
      <c r="AQ121" s="20">
        <v>1657.9299999999957</v>
      </c>
      <c r="AR121" s="20">
        <v>-96930.93000000008</v>
      </c>
      <c r="AS121" s="20">
        <v>-71644.819999999949</v>
      </c>
      <c r="AT121" s="20">
        <v>-95928.470000000045</v>
      </c>
      <c r="AU121" s="20">
        <v>59063.819999999992</v>
      </c>
      <c r="AV121" s="20">
        <v>38499.379999999946</v>
      </c>
      <c r="AW121" s="20">
        <v>0</v>
      </c>
      <c r="AX121" s="20">
        <v>31570.940000000002</v>
      </c>
      <c r="AY121" s="20">
        <v>115007.11999999998</v>
      </c>
      <c r="AZ121" s="20">
        <v>111940.03000000006</v>
      </c>
      <c r="BA121" s="17">
        <f t="shared" si="12"/>
        <v>78874.139999999956</v>
      </c>
      <c r="BB121" s="17">
        <f t="shared" si="13"/>
        <v>3943.7299999999977</v>
      </c>
      <c r="BC121" s="17">
        <f t="shared" si="10"/>
        <v>17506.760000000002</v>
      </c>
      <c r="BD121" s="17">
        <f t="shared" si="11"/>
        <v>100324.63000000002</v>
      </c>
    </row>
    <row r="122" spans="1:56" x14ac:dyDescent="0.25">
      <c r="A122" t="str">
        <f t="shared" si="14"/>
        <v>TCN.SH1</v>
      </c>
      <c r="B122" s="1" t="s">
        <v>33</v>
      </c>
      <c r="C122" s="1" t="s">
        <v>194</v>
      </c>
      <c r="D122" s="1" t="s">
        <v>194</v>
      </c>
      <c r="E122" s="17">
        <v>818264.35999999987</v>
      </c>
      <c r="F122" s="17">
        <v>1134484.8699999999</v>
      </c>
      <c r="G122" s="17">
        <v>425735.98</v>
      </c>
      <c r="H122" s="17">
        <v>331837.53000000003</v>
      </c>
      <c r="I122" s="17">
        <v>221075.24</v>
      </c>
      <c r="J122" s="17">
        <v>479188.51</v>
      </c>
      <c r="K122" s="17">
        <v>304980.61000000004</v>
      </c>
      <c r="L122" s="17">
        <v>615220.3400000002</v>
      </c>
      <c r="M122" s="17">
        <v>471992.93999999989</v>
      </c>
      <c r="N122" s="17">
        <v>378320.04</v>
      </c>
      <c r="O122" s="17">
        <v>627147.16999999981</v>
      </c>
      <c r="P122" s="17">
        <v>304747.78999999992</v>
      </c>
      <c r="Q122" s="20">
        <v>40913.22</v>
      </c>
      <c r="R122" s="20">
        <v>56724.24</v>
      </c>
      <c r="S122" s="20">
        <v>21286.799999999999</v>
      </c>
      <c r="T122" s="20">
        <v>16591.88</v>
      </c>
      <c r="U122" s="20">
        <v>11053.76</v>
      </c>
      <c r="V122" s="20">
        <v>23959.43</v>
      </c>
      <c r="W122" s="20">
        <v>15249.03</v>
      </c>
      <c r="X122" s="20">
        <v>30761.02</v>
      </c>
      <c r="Y122" s="20">
        <v>23599.65</v>
      </c>
      <c r="Z122" s="20">
        <v>18916</v>
      </c>
      <c r="AA122" s="20">
        <v>31357.360000000001</v>
      </c>
      <c r="AB122" s="20">
        <v>15237.39</v>
      </c>
      <c r="AC122" s="17">
        <v>222819.25</v>
      </c>
      <c r="AD122" s="17">
        <v>306278.64</v>
      </c>
      <c r="AE122" s="17">
        <v>114038.48</v>
      </c>
      <c r="AF122" s="17">
        <v>88111.61</v>
      </c>
      <c r="AG122" s="17">
        <v>58201.61</v>
      </c>
      <c r="AH122" s="17">
        <v>125034.88</v>
      </c>
      <c r="AI122" s="17">
        <v>78889.39</v>
      </c>
      <c r="AJ122" s="17">
        <v>157702.24</v>
      </c>
      <c r="AK122" s="17">
        <v>119885.71</v>
      </c>
      <c r="AL122" s="17">
        <v>95237.79</v>
      </c>
      <c r="AM122" s="17">
        <v>156412.42000000001</v>
      </c>
      <c r="AN122" s="17">
        <v>75316.22</v>
      </c>
      <c r="AO122" s="20">
        <v>1081996.8299999998</v>
      </c>
      <c r="AP122" s="20">
        <v>1497487.75</v>
      </c>
      <c r="AQ122" s="20">
        <v>561061.26</v>
      </c>
      <c r="AR122" s="20">
        <v>436541.02</v>
      </c>
      <c r="AS122" s="20">
        <v>290330.61</v>
      </c>
      <c r="AT122" s="20">
        <v>628182.82000000007</v>
      </c>
      <c r="AU122" s="20">
        <v>399119.03000000009</v>
      </c>
      <c r="AV122" s="20">
        <v>803683.60000000021</v>
      </c>
      <c r="AW122" s="20">
        <v>615478.29999999993</v>
      </c>
      <c r="AX122" s="20">
        <v>492473.82999999996</v>
      </c>
      <c r="AY122" s="20">
        <v>814916.94999999984</v>
      </c>
      <c r="AZ122" s="20">
        <v>395301.39999999991</v>
      </c>
      <c r="BA122" s="17">
        <f t="shared" si="12"/>
        <v>6112995.3799999999</v>
      </c>
      <c r="BB122" s="17">
        <f t="shared" si="13"/>
        <v>305649.77999999997</v>
      </c>
      <c r="BC122" s="17">
        <f t="shared" si="10"/>
        <v>1597928.24</v>
      </c>
      <c r="BD122" s="17">
        <f t="shared" si="11"/>
        <v>8016573.4000000004</v>
      </c>
    </row>
    <row r="123" spans="1:56" x14ac:dyDescent="0.25">
      <c r="A123" t="str">
        <f t="shared" si="14"/>
        <v>TCN.SH2</v>
      </c>
      <c r="B123" s="1" t="s">
        <v>33</v>
      </c>
      <c r="C123" s="1" t="s">
        <v>195</v>
      </c>
      <c r="D123" s="1" t="s">
        <v>195</v>
      </c>
      <c r="E123" s="17">
        <v>911821.19000000006</v>
      </c>
      <c r="F123" s="17">
        <v>1182421.8999999999</v>
      </c>
      <c r="G123" s="17">
        <v>488011.38999999996</v>
      </c>
      <c r="H123" s="17">
        <v>375111.15</v>
      </c>
      <c r="I123" s="17">
        <v>267063.74000000005</v>
      </c>
      <c r="J123" s="17">
        <v>591277.62</v>
      </c>
      <c r="K123" s="17">
        <v>359769.15999999986</v>
      </c>
      <c r="L123" s="17">
        <v>767125.29</v>
      </c>
      <c r="M123" s="17">
        <v>587561.47999999986</v>
      </c>
      <c r="N123" s="17">
        <v>315553.81</v>
      </c>
      <c r="O123" s="17">
        <v>725323.05999999982</v>
      </c>
      <c r="P123" s="17">
        <v>372882.24</v>
      </c>
      <c r="Q123" s="20">
        <v>45591.06</v>
      </c>
      <c r="R123" s="20">
        <v>59121.1</v>
      </c>
      <c r="S123" s="20">
        <v>24400.57</v>
      </c>
      <c r="T123" s="20">
        <v>18755.560000000001</v>
      </c>
      <c r="U123" s="20">
        <v>13353.19</v>
      </c>
      <c r="V123" s="20">
        <v>29563.88</v>
      </c>
      <c r="W123" s="20">
        <v>17988.46</v>
      </c>
      <c r="X123" s="20">
        <v>38356.26</v>
      </c>
      <c r="Y123" s="20">
        <v>29378.07</v>
      </c>
      <c r="Z123" s="20">
        <v>15777.69</v>
      </c>
      <c r="AA123" s="20">
        <v>36266.15</v>
      </c>
      <c r="AB123" s="20">
        <v>18644.11</v>
      </c>
      <c r="AC123" s="17">
        <v>248295.45</v>
      </c>
      <c r="AD123" s="17">
        <v>319220.28000000003</v>
      </c>
      <c r="AE123" s="17">
        <v>130719.69</v>
      </c>
      <c r="AF123" s="17">
        <v>99601.89</v>
      </c>
      <c r="AG123" s="17">
        <v>70308.820000000007</v>
      </c>
      <c r="AH123" s="17">
        <v>154282.34</v>
      </c>
      <c r="AI123" s="17">
        <v>93061.56</v>
      </c>
      <c r="AJ123" s="17">
        <v>196640.73</v>
      </c>
      <c r="AK123" s="17">
        <v>149240</v>
      </c>
      <c r="AL123" s="17">
        <v>79437.100000000006</v>
      </c>
      <c r="AM123" s="17">
        <v>180897.79</v>
      </c>
      <c r="AN123" s="17">
        <v>92155.16</v>
      </c>
      <c r="AO123" s="20">
        <v>1205707.7</v>
      </c>
      <c r="AP123" s="20">
        <v>1560763.28</v>
      </c>
      <c r="AQ123" s="20">
        <v>643131.64999999991</v>
      </c>
      <c r="AR123" s="20">
        <v>493468.60000000003</v>
      </c>
      <c r="AS123" s="20">
        <v>350725.75000000006</v>
      </c>
      <c r="AT123" s="20">
        <v>775123.84</v>
      </c>
      <c r="AU123" s="20">
        <v>470819.17999999988</v>
      </c>
      <c r="AV123" s="20">
        <v>1002122.28</v>
      </c>
      <c r="AW123" s="20">
        <v>766179.54999999981</v>
      </c>
      <c r="AX123" s="20">
        <v>410768.6</v>
      </c>
      <c r="AY123" s="20">
        <v>942486.99999999988</v>
      </c>
      <c r="AZ123" s="20">
        <v>483681.51</v>
      </c>
      <c r="BA123" s="17">
        <f t="shared" si="12"/>
        <v>6943922.0299999984</v>
      </c>
      <c r="BB123" s="17">
        <f t="shared" si="13"/>
        <v>347196.10000000003</v>
      </c>
      <c r="BC123" s="17">
        <f t="shared" si="10"/>
        <v>1813860.8099999998</v>
      </c>
      <c r="BD123" s="17">
        <f t="shared" si="11"/>
        <v>9104978.9399999995</v>
      </c>
    </row>
    <row r="124" spans="1:56" x14ac:dyDescent="0.25">
      <c r="A124" t="str">
        <f t="shared" si="14"/>
        <v>CECI.BCHIMP</v>
      </c>
      <c r="B124" s="1" t="s">
        <v>196</v>
      </c>
      <c r="C124" s="1" t="s">
        <v>197</v>
      </c>
      <c r="D124" s="1" t="s">
        <v>21</v>
      </c>
      <c r="E124" s="17">
        <v>10.26</v>
      </c>
      <c r="F124" s="17">
        <v>0</v>
      </c>
      <c r="G124" s="17">
        <v>0</v>
      </c>
      <c r="H124" s="17">
        <v>0</v>
      </c>
      <c r="I124" s="17">
        <v>0</v>
      </c>
      <c r="J124" s="17">
        <v>0</v>
      </c>
      <c r="K124" s="17">
        <v>0</v>
      </c>
      <c r="L124" s="17">
        <v>0</v>
      </c>
      <c r="M124" s="17">
        <v>0</v>
      </c>
      <c r="N124" s="17">
        <v>0</v>
      </c>
      <c r="O124" s="17">
        <v>0</v>
      </c>
      <c r="P124" s="17">
        <v>0</v>
      </c>
      <c r="Q124" s="20">
        <v>0.51</v>
      </c>
      <c r="R124" s="20">
        <v>0</v>
      </c>
      <c r="S124" s="20">
        <v>0</v>
      </c>
      <c r="T124" s="20">
        <v>0</v>
      </c>
      <c r="U124" s="20">
        <v>0</v>
      </c>
      <c r="V124" s="20">
        <v>0</v>
      </c>
      <c r="W124" s="20">
        <v>0</v>
      </c>
      <c r="X124" s="20">
        <v>0</v>
      </c>
      <c r="Y124" s="20">
        <v>0</v>
      </c>
      <c r="Z124" s="20">
        <v>0</v>
      </c>
      <c r="AA124" s="20">
        <v>0</v>
      </c>
      <c r="AB124" s="20">
        <v>0</v>
      </c>
      <c r="AC124" s="17">
        <v>2.79</v>
      </c>
      <c r="AD124" s="17">
        <v>0</v>
      </c>
      <c r="AE124" s="17">
        <v>0</v>
      </c>
      <c r="AF124" s="17">
        <v>0</v>
      </c>
      <c r="AG124" s="17">
        <v>0</v>
      </c>
      <c r="AH124" s="17">
        <v>0</v>
      </c>
      <c r="AI124" s="17">
        <v>0</v>
      </c>
      <c r="AJ124" s="17">
        <v>0</v>
      </c>
      <c r="AK124" s="17">
        <v>0</v>
      </c>
      <c r="AL124" s="17">
        <v>0</v>
      </c>
      <c r="AM124" s="17">
        <v>0</v>
      </c>
      <c r="AN124" s="17">
        <v>0</v>
      </c>
      <c r="AO124" s="20">
        <v>13.559999999999999</v>
      </c>
      <c r="AP124" s="20">
        <v>0</v>
      </c>
      <c r="AQ124" s="20">
        <v>0</v>
      </c>
      <c r="AR124" s="20">
        <v>0</v>
      </c>
      <c r="AS124" s="20">
        <v>0</v>
      </c>
      <c r="AT124" s="20">
        <v>0</v>
      </c>
      <c r="AU124" s="20">
        <v>0</v>
      </c>
      <c r="AV124" s="20">
        <v>0</v>
      </c>
      <c r="AW124" s="20">
        <v>0</v>
      </c>
      <c r="AX124" s="20">
        <v>0</v>
      </c>
      <c r="AY124" s="20">
        <v>0</v>
      </c>
      <c r="AZ124" s="20">
        <v>0</v>
      </c>
      <c r="BA124" s="17">
        <f t="shared" si="12"/>
        <v>10.26</v>
      </c>
      <c r="BB124" s="17">
        <f t="shared" si="13"/>
        <v>0.51</v>
      </c>
      <c r="BC124" s="17">
        <f t="shared" si="10"/>
        <v>2.79</v>
      </c>
      <c r="BD124" s="17">
        <f t="shared" si="11"/>
        <v>13.559999999999999</v>
      </c>
    </row>
    <row r="125" spans="1:56" x14ac:dyDescent="0.25">
      <c r="A125" t="str">
        <f t="shared" si="14"/>
        <v>SHEL.SHCG</v>
      </c>
      <c r="B125" s="1" t="s">
        <v>184</v>
      </c>
      <c r="C125" s="1" t="s">
        <v>198</v>
      </c>
      <c r="D125" s="1" t="s">
        <v>198</v>
      </c>
      <c r="E125" s="17">
        <v>25.520000000000003</v>
      </c>
      <c r="F125" s="17">
        <v>171.17</v>
      </c>
      <c r="G125" s="17">
        <v>374</v>
      </c>
      <c r="H125" s="17">
        <v>-821.18000000000006</v>
      </c>
      <c r="I125" s="17">
        <v>-451.28</v>
      </c>
      <c r="J125" s="17">
        <v>-183.01000000000005</v>
      </c>
      <c r="K125" s="17">
        <v>-185.67999999999998</v>
      </c>
      <c r="L125" s="17">
        <v>-626.54999999999995</v>
      </c>
      <c r="M125" s="17">
        <v>-304.03000000000003</v>
      </c>
      <c r="N125" s="17">
        <v>-885.6400000000001</v>
      </c>
      <c r="O125" s="17">
        <v>-2108.83</v>
      </c>
      <c r="P125" s="17">
        <v>-1218.2099999999998</v>
      </c>
      <c r="Q125" s="20">
        <v>1.28</v>
      </c>
      <c r="R125" s="20">
        <v>8.56</v>
      </c>
      <c r="S125" s="20">
        <v>18.7</v>
      </c>
      <c r="T125" s="20">
        <v>-41.06</v>
      </c>
      <c r="U125" s="20">
        <v>-22.56</v>
      </c>
      <c r="V125" s="20">
        <v>-9.15</v>
      </c>
      <c r="W125" s="20">
        <v>-9.2799999999999994</v>
      </c>
      <c r="X125" s="20">
        <v>-31.33</v>
      </c>
      <c r="Y125" s="20">
        <v>-15.2</v>
      </c>
      <c r="Z125" s="20">
        <v>-44.28</v>
      </c>
      <c r="AA125" s="20">
        <v>-105.44</v>
      </c>
      <c r="AB125" s="20">
        <v>-60.91</v>
      </c>
      <c r="AC125" s="17">
        <v>6.95</v>
      </c>
      <c r="AD125" s="17">
        <v>46.21</v>
      </c>
      <c r="AE125" s="17">
        <v>100.18</v>
      </c>
      <c r="AF125" s="17">
        <v>-218.04</v>
      </c>
      <c r="AG125" s="17">
        <v>-118.81</v>
      </c>
      <c r="AH125" s="17">
        <v>-47.75</v>
      </c>
      <c r="AI125" s="17">
        <v>-48.03</v>
      </c>
      <c r="AJ125" s="17">
        <v>-160.61000000000001</v>
      </c>
      <c r="AK125" s="17">
        <v>-77.22</v>
      </c>
      <c r="AL125" s="17">
        <v>-222.95</v>
      </c>
      <c r="AM125" s="17">
        <v>-525.95000000000005</v>
      </c>
      <c r="AN125" s="17">
        <v>-301.07</v>
      </c>
      <c r="AO125" s="20">
        <v>33.750000000000007</v>
      </c>
      <c r="AP125" s="20">
        <v>225.94</v>
      </c>
      <c r="AQ125" s="20">
        <v>492.88</v>
      </c>
      <c r="AR125" s="20">
        <v>-1080.28</v>
      </c>
      <c r="AS125" s="20">
        <v>-592.65</v>
      </c>
      <c r="AT125" s="20">
        <v>-239.91000000000005</v>
      </c>
      <c r="AU125" s="20">
        <v>-242.98999999999998</v>
      </c>
      <c r="AV125" s="20">
        <v>-818.49</v>
      </c>
      <c r="AW125" s="20">
        <v>-396.45000000000005</v>
      </c>
      <c r="AX125" s="20">
        <v>-1152.8700000000001</v>
      </c>
      <c r="AY125" s="20">
        <v>-2740.2200000000003</v>
      </c>
      <c r="AZ125" s="20">
        <v>-1580.1899999999998</v>
      </c>
      <c r="BA125" s="17">
        <f t="shared" si="12"/>
        <v>-6213.72</v>
      </c>
      <c r="BB125" s="17">
        <f t="shared" si="13"/>
        <v>-310.66999999999996</v>
      </c>
      <c r="BC125" s="17">
        <f t="shared" si="10"/>
        <v>-1567.09</v>
      </c>
      <c r="BD125" s="17">
        <f t="shared" si="11"/>
        <v>-8091.48</v>
      </c>
    </row>
    <row r="126" spans="1:56" x14ac:dyDescent="0.25">
      <c r="A126" t="str">
        <f t="shared" si="14"/>
        <v>CECI.BCHEXP</v>
      </c>
      <c r="B126" s="1" t="s">
        <v>196</v>
      </c>
      <c r="C126" s="1" t="s">
        <v>199</v>
      </c>
      <c r="D126" s="1" t="s">
        <v>28</v>
      </c>
      <c r="E126" s="17">
        <v>8.7400000000000553</v>
      </c>
      <c r="F126" s="17">
        <v>0</v>
      </c>
      <c r="G126" s="17">
        <v>0</v>
      </c>
      <c r="H126" s="17">
        <v>0</v>
      </c>
      <c r="I126" s="17">
        <v>0</v>
      </c>
      <c r="J126" s="17">
        <v>0</v>
      </c>
      <c r="K126" s="17">
        <v>0</v>
      </c>
      <c r="L126" s="17">
        <v>0</v>
      </c>
      <c r="M126" s="17">
        <v>0</v>
      </c>
      <c r="N126" s="17">
        <v>0</v>
      </c>
      <c r="O126" s="17">
        <v>0</v>
      </c>
      <c r="P126" s="17">
        <v>0</v>
      </c>
      <c r="Q126" s="20">
        <v>0.44</v>
      </c>
      <c r="R126" s="20">
        <v>0</v>
      </c>
      <c r="S126" s="20">
        <v>0</v>
      </c>
      <c r="T126" s="20">
        <v>0</v>
      </c>
      <c r="U126" s="20">
        <v>0</v>
      </c>
      <c r="V126" s="20">
        <v>0</v>
      </c>
      <c r="W126" s="20">
        <v>0</v>
      </c>
      <c r="X126" s="20">
        <v>0</v>
      </c>
      <c r="Y126" s="20">
        <v>0</v>
      </c>
      <c r="Z126" s="20">
        <v>0</v>
      </c>
      <c r="AA126" s="20">
        <v>0</v>
      </c>
      <c r="AB126" s="20">
        <v>0</v>
      </c>
      <c r="AC126" s="17">
        <v>2.38</v>
      </c>
      <c r="AD126" s="17">
        <v>0</v>
      </c>
      <c r="AE126" s="17">
        <v>0</v>
      </c>
      <c r="AF126" s="17">
        <v>0</v>
      </c>
      <c r="AG126" s="17">
        <v>0</v>
      </c>
      <c r="AH126" s="17">
        <v>0</v>
      </c>
      <c r="AI126" s="17">
        <v>0</v>
      </c>
      <c r="AJ126" s="17">
        <v>0</v>
      </c>
      <c r="AK126" s="17">
        <v>0</v>
      </c>
      <c r="AL126" s="17">
        <v>0</v>
      </c>
      <c r="AM126" s="17">
        <v>0</v>
      </c>
      <c r="AN126" s="17">
        <v>0</v>
      </c>
      <c r="AO126" s="20">
        <v>11.560000000000056</v>
      </c>
      <c r="AP126" s="20">
        <v>0</v>
      </c>
      <c r="AQ126" s="20">
        <v>0</v>
      </c>
      <c r="AR126" s="20">
        <v>0</v>
      </c>
      <c r="AS126" s="20">
        <v>0</v>
      </c>
      <c r="AT126" s="20">
        <v>0</v>
      </c>
      <c r="AU126" s="20">
        <v>0</v>
      </c>
      <c r="AV126" s="20">
        <v>0</v>
      </c>
      <c r="AW126" s="20">
        <v>0</v>
      </c>
      <c r="AX126" s="20">
        <v>0</v>
      </c>
      <c r="AY126" s="20">
        <v>0</v>
      </c>
      <c r="AZ126" s="20">
        <v>0</v>
      </c>
      <c r="BA126" s="17">
        <f t="shared" si="12"/>
        <v>8.7400000000000553</v>
      </c>
      <c r="BB126" s="17">
        <f t="shared" si="13"/>
        <v>0.44</v>
      </c>
      <c r="BC126" s="17">
        <f t="shared" si="10"/>
        <v>2.38</v>
      </c>
      <c r="BD126" s="17">
        <f t="shared" si="11"/>
        <v>11.560000000000056</v>
      </c>
    </row>
    <row r="127" spans="1:56" x14ac:dyDescent="0.25">
      <c r="A127" t="str">
        <f t="shared" si="14"/>
        <v>NESI.BCHIMP</v>
      </c>
      <c r="B127" s="1" t="s">
        <v>202</v>
      </c>
      <c r="C127" s="1" t="s">
        <v>203</v>
      </c>
      <c r="D127" s="1" t="s">
        <v>21</v>
      </c>
      <c r="E127" s="17">
        <v>12594.2</v>
      </c>
      <c r="F127" s="17">
        <v>27753.14</v>
      </c>
      <c r="G127" s="17">
        <v>11962.890000000001</v>
      </c>
      <c r="H127" s="17">
        <v>2223.7599999999984</v>
      </c>
      <c r="I127" s="17">
        <v>1533.3299999999981</v>
      </c>
      <c r="J127" s="17">
        <v>2794.7899999999991</v>
      </c>
      <c r="K127" s="17">
        <v>-16900.18</v>
      </c>
      <c r="L127" s="17">
        <v>-32052.230000000003</v>
      </c>
      <c r="M127" s="17">
        <v>-23879.379999999997</v>
      </c>
      <c r="N127" s="17">
        <v>-8538.0599999999959</v>
      </c>
      <c r="O127" s="17">
        <v>-13818.889999999994</v>
      </c>
      <c r="P127" s="17">
        <v>-6007.1299999999983</v>
      </c>
      <c r="Q127" s="20">
        <v>629.71</v>
      </c>
      <c r="R127" s="20">
        <v>1387.66</v>
      </c>
      <c r="S127" s="20">
        <v>598.14</v>
      </c>
      <c r="T127" s="20">
        <v>111.19</v>
      </c>
      <c r="U127" s="20">
        <v>76.67</v>
      </c>
      <c r="V127" s="20">
        <v>139.74</v>
      </c>
      <c r="W127" s="20">
        <v>-845.01</v>
      </c>
      <c r="X127" s="20">
        <v>-1602.61</v>
      </c>
      <c r="Y127" s="20">
        <v>-1193.97</v>
      </c>
      <c r="Z127" s="20">
        <v>-426.9</v>
      </c>
      <c r="AA127" s="20">
        <v>-690.94</v>
      </c>
      <c r="AB127" s="20">
        <v>-300.36</v>
      </c>
      <c r="AC127" s="17">
        <v>3429.49</v>
      </c>
      <c r="AD127" s="17">
        <v>7492.56</v>
      </c>
      <c r="AE127" s="17">
        <v>3204.4</v>
      </c>
      <c r="AF127" s="17">
        <v>590.47</v>
      </c>
      <c r="AG127" s="17">
        <v>403.67</v>
      </c>
      <c r="AH127" s="17">
        <v>729.25</v>
      </c>
      <c r="AI127" s="17">
        <v>-4371.57</v>
      </c>
      <c r="AJ127" s="17">
        <v>-8216.09</v>
      </c>
      <c r="AK127" s="17">
        <v>-6065.34</v>
      </c>
      <c r="AL127" s="17">
        <v>-2149.36</v>
      </c>
      <c r="AM127" s="17">
        <v>-3446.47</v>
      </c>
      <c r="AN127" s="17">
        <v>-1484.62</v>
      </c>
      <c r="AO127" s="20">
        <v>16653.400000000001</v>
      </c>
      <c r="AP127" s="20">
        <v>36633.360000000001</v>
      </c>
      <c r="AQ127" s="20">
        <v>15765.43</v>
      </c>
      <c r="AR127" s="20">
        <v>2925.4199999999983</v>
      </c>
      <c r="AS127" s="20">
        <v>2013.6699999999983</v>
      </c>
      <c r="AT127" s="20">
        <v>3663.7799999999988</v>
      </c>
      <c r="AU127" s="20">
        <v>-22116.76</v>
      </c>
      <c r="AV127" s="20">
        <v>-41870.930000000008</v>
      </c>
      <c r="AW127" s="20">
        <v>-31138.69</v>
      </c>
      <c r="AX127" s="20">
        <v>-11114.319999999996</v>
      </c>
      <c r="AY127" s="20">
        <v>-17956.299999999996</v>
      </c>
      <c r="AZ127" s="20">
        <v>-7792.1099999999979</v>
      </c>
      <c r="BA127" s="17">
        <f t="shared" si="12"/>
        <v>-42333.759999999995</v>
      </c>
      <c r="BB127" s="17">
        <f t="shared" si="13"/>
        <v>-2116.6799999999998</v>
      </c>
      <c r="BC127" s="17">
        <f t="shared" si="10"/>
        <v>-9883.61</v>
      </c>
      <c r="BD127" s="17">
        <f t="shared" si="11"/>
        <v>-54334.049999999996</v>
      </c>
    </row>
    <row r="128" spans="1:56" x14ac:dyDescent="0.25">
      <c r="A128" t="str">
        <f t="shared" si="14"/>
        <v>TAU.SPR</v>
      </c>
      <c r="B128" s="1" t="s">
        <v>31</v>
      </c>
      <c r="C128" s="1" t="s">
        <v>204</v>
      </c>
      <c r="D128" s="1" t="s">
        <v>204</v>
      </c>
      <c r="E128" s="17">
        <v>4619.6599999999962</v>
      </c>
      <c r="F128" s="17">
        <v>6567.36</v>
      </c>
      <c r="G128" s="17">
        <v>2475.1599999999971</v>
      </c>
      <c r="H128" s="17">
        <v>-5163.5200000000004</v>
      </c>
      <c r="I128" s="17">
        <v>-1619.35</v>
      </c>
      <c r="J128" s="17">
        <v>0</v>
      </c>
      <c r="K128" s="17">
        <v>0</v>
      </c>
      <c r="L128" s="17">
        <v>0</v>
      </c>
      <c r="M128" s="17">
        <v>-11264.13</v>
      </c>
      <c r="N128" s="17">
        <v>-17457.830000000002</v>
      </c>
      <c r="O128" s="17">
        <v>-21950.760000000002</v>
      </c>
      <c r="P128" s="17">
        <v>-11669.18</v>
      </c>
      <c r="Q128" s="20">
        <v>230.98</v>
      </c>
      <c r="R128" s="20">
        <v>328.37</v>
      </c>
      <c r="S128" s="20">
        <v>123.76</v>
      </c>
      <c r="T128" s="20">
        <v>-258.18</v>
      </c>
      <c r="U128" s="20">
        <v>-80.97</v>
      </c>
      <c r="V128" s="20">
        <v>0</v>
      </c>
      <c r="W128" s="20">
        <v>0</v>
      </c>
      <c r="X128" s="20">
        <v>0</v>
      </c>
      <c r="Y128" s="20">
        <v>-563.21</v>
      </c>
      <c r="Z128" s="20">
        <v>-872.89</v>
      </c>
      <c r="AA128" s="20">
        <v>-1097.54</v>
      </c>
      <c r="AB128" s="20">
        <v>-583.46</v>
      </c>
      <c r="AC128" s="17">
        <v>1257.97</v>
      </c>
      <c r="AD128" s="17">
        <v>1773</v>
      </c>
      <c r="AE128" s="17">
        <v>663</v>
      </c>
      <c r="AF128" s="17">
        <v>-1371.05</v>
      </c>
      <c r="AG128" s="17">
        <v>-426.32</v>
      </c>
      <c r="AH128" s="17">
        <v>0</v>
      </c>
      <c r="AI128" s="17">
        <v>0</v>
      </c>
      <c r="AJ128" s="17">
        <v>0</v>
      </c>
      <c r="AK128" s="17">
        <v>-2861.08</v>
      </c>
      <c r="AL128" s="17">
        <v>-4394.8100000000004</v>
      </c>
      <c r="AM128" s="17">
        <v>-5474.59</v>
      </c>
      <c r="AN128" s="17">
        <v>-2883.95</v>
      </c>
      <c r="AO128" s="20">
        <v>6108.609999999996</v>
      </c>
      <c r="AP128" s="20">
        <v>8668.73</v>
      </c>
      <c r="AQ128" s="20">
        <v>3261.9199999999973</v>
      </c>
      <c r="AR128" s="20">
        <v>-6792.7500000000009</v>
      </c>
      <c r="AS128" s="20">
        <v>-2126.64</v>
      </c>
      <c r="AT128" s="20">
        <v>0</v>
      </c>
      <c r="AU128" s="20">
        <v>0</v>
      </c>
      <c r="AV128" s="20">
        <v>0</v>
      </c>
      <c r="AW128" s="20">
        <v>-14688.42</v>
      </c>
      <c r="AX128" s="20">
        <v>-22725.530000000002</v>
      </c>
      <c r="AY128" s="20">
        <v>-28522.890000000003</v>
      </c>
      <c r="AZ128" s="20">
        <v>-15136.59</v>
      </c>
      <c r="BA128" s="17">
        <f t="shared" si="12"/>
        <v>-55462.590000000011</v>
      </c>
      <c r="BB128" s="17">
        <f t="shared" si="13"/>
        <v>-2773.14</v>
      </c>
      <c r="BC128" s="17">
        <f t="shared" si="10"/>
        <v>-13717.830000000002</v>
      </c>
      <c r="BD128" s="17">
        <f t="shared" si="11"/>
        <v>-71953.560000000012</v>
      </c>
    </row>
    <row r="129" spans="1:56" x14ac:dyDescent="0.25">
      <c r="A129" t="str">
        <f t="shared" si="14"/>
        <v>NESI.SPCIMP</v>
      </c>
      <c r="B129" s="1" t="s">
        <v>202</v>
      </c>
      <c r="C129" s="1" t="s">
        <v>205</v>
      </c>
      <c r="D129" s="1" t="s">
        <v>73</v>
      </c>
      <c r="E129" s="17">
        <v>88053.95</v>
      </c>
      <c r="F129" s="17">
        <v>201590.03999999998</v>
      </c>
      <c r="G129" s="17">
        <v>73792.979999999981</v>
      </c>
      <c r="H129" s="17">
        <v>58808.619999999981</v>
      </c>
      <c r="I129" s="17">
        <v>23661.490000000005</v>
      </c>
      <c r="J129" s="17">
        <v>0</v>
      </c>
      <c r="K129" s="17">
        <v>14461.980000000005</v>
      </c>
      <c r="L129" s="17">
        <v>44965.019999999982</v>
      </c>
      <c r="M129" s="17">
        <v>69202.069999999992</v>
      </c>
      <c r="N129" s="17">
        <v>101874.19000000002</v>
      </c>
      <c r="O129" s="17">
        <v>137742.99000000002</v>
      </c>
      <c r="P129" s="17">
        <v>65507.030000000006</v>
      </c>
      <c r="Q129" s="20">
        <v>4402.7</v>
      </c>
      <c r="R129" s="20">
        <v>10079.5</v>
      </c>
      <c r="S129" s="20">
        <v>3689.65</v>
      </c>
      <c r="T129" s="20">
        <v>2940.43</v>
      </c>
      <c r="U129" s="20">
        <v>1183.07</v>
      </c>
      <c r="V129" s="20">
        <v>0</v>
      </c>
      <c r="W129" s="20">
        <v>723.1</v>
      </c>
      <c r="X129" s="20">
        <v>2248.25</v>
      </c>
      <c r="Y129" s="20">
        <v>3460.1</v>
      </c>
      <c r="Z129" s="20">
        <v>5093.71</v>
      </c>
      <c r="AA129" s="20">
        <v>6887.15</v>
      </c>
      <c r="AB129" s="20">
        <v>3275.35</v>
      </c>
      <c r="AC129" s="17">
        <v>23977.72</v>
      </c>
      <c r="AD129" s="17">
        <v>54423.58</v>
      </c>
      <c r="AE129" s="17">
        <v>19766.330000000002</v>
      </c>
      <c r="AF129" s="17">
        <v>15615.24</v>
      </c>
      <c r="AG129" s="17">
        <v>6229.27</v>
      </c>
      <c r="AH129" s="17">
        <v>0</v>
      </c>
      <c r="AI129" s="17">
        <v>3740.88</v>
      </c>
      <c r="AJ129" s="17">
        <v>11526.09</v>
      </c>
      <c r="AK129" s="17">
        <v>17577.25</v>
      </c>
      <c r="AL129" s="17">
        <v>25645.67</v>
      </c>
      <c r="AM129" s="17">
        <v>34353.519999999997</v>
      </c>
      <c r="AN129" s="17">
        <v>16189.59</v>
      </c>
      <c r="AO129" s="20">
        <v>116434.37</v>
      </c>
      <c r="AP129" s="20">
        <v>266093.12</v>
      </c>
      <c r="AQ129" s="20">
        <v>97248.959999999977</v>
      </c>
      <c r="AR129" s="20">
        <v>77364.289999999979</v>
      </c>
      <c r="AS129" s="20">
        <v>31073.830000000005</v>
      </c>
      <c r="AT129" s="20">
        <v>0</v>
      </c>
      <c r="AU129" s="20">
        <v>18925.960000000006</v>
      </c>
      <c r="AV129" s="20">
        <v>58739.359999999986</v>
      </c>
      <c r="AW129" s="20">
        <v>90239.42</v>
      </c>
      <c r="AX129" s="20">
        <v>132613.57</v>
      </c>
      <c r="AY129" s="20">
        <v>178983.66</v>
      </c>
      <c r="AZ129" s="20">
        <v>84971.97</v>
      </c>
      <c r="BA129" s="17">
        <f t="shared" si="12"/>
        <v>879660.36</v>
      </c>
      <c r="BB129" s="17">
        <f t="shared" si="13"/>
        <v>43983.01</v>
      </c>
      <c r="BC129" s="17">
        <f t="shared" si="10"/>
        <v>229045.14</v>
      </c>
      <c r="BD129" s="17">
        <f t="shared" si="11"/>
        <v>1152688.5099999998</v>
      </c>
    </row>
    <row r="130" spans="1:56" x14ac:dyDescent="0.25">
      <c r="A130" t="str">
        <f t="shared" si="14"/>
        <v>NESI.SPCEXP</v>
      </c>
      <c r="B130" s="1" t="s">
        <v>202</v>
      </c>
      <c r="C130" s="1" t="s">
        <v>207</v>
      </c>
      <c r="D130" s="1" t="s">
        <v>74</v>
      </c>
      <c r="E130" s="17">
        <v>0</v>
      </c>
      <c r="F130" s="17">
        <v>7.4300000000000015</v>
      </c>
      <c r="G130" s="17">
        <v>91.480000000000089</v>
      </c>
      <c r="H130" s="17">
        <v>-38.620000000000005</v>
      </c>
      <c r="I130" s="17">
        <v>-505.56999999999982</v>
      </c>
      <c r="J130" s="17">
        <v>-11735.279999999995</v>
      </c>
      <c r="K130" s="17">
        <v>32.400000000000183</v>
      </c>
      <c r="L130" s="17">
        <v>23.859999999999921</v>
      </c>
      <c r="M130" s="17">
        <v>73.280000000000186</v>
      </c>
      <c r="N130" s="17">
        <v>0</v>
      </c>
      <c r="O130" s="17">
        <v>975.75000000000023</v>
      </c>
      <c r="P130" s="17">
        <v>0</v>
      </c>
      <c r="Q130" s="20">
        <v>0</v>
      </c>
      <c r="R130" s="20">
        <v>0.37</v>
      </c>
      <c r="S130" s="20">
        <v>4.57</v>
      </c>
      <c r="T130" s="20">
        <v>-1.93</v>
      </c>
      <c r="U130" s="20">
        <v>-25.28</v>
      </c>
      <c r="V130" s="20">
        <v>-586.76</v>
      </c>
      <c r="W130" s="20">
        <v>1.62</v>
      </c>
      <c r="X130" s="20">
        <v>1.19</v>
      </c>
      <c r="Y130" s="20">
        <v>3.66</v>
      </c>
      <c r="Z130" s="20">
        <v>0</v>
      </c>
      <c r="AA130" s="20">
        <v>48.79</v>
      </c>
      <c r="AB130" s="20">
        <v>0</v>
      </c>
      <c r="AC130" s="17">
        <v>0</v>
      </c>
      <c r="AD130" s="17">
        <v>2.0099999999999998</v>
      </c>
      <c r="AE130" s="17">
        <v>24.5</v>
      </c>
      <c r="AF130" s="17">
        <v>-10.25</v>
      </c>
      <c r="AG130" s="17">
        <v>-133.1</v>
      </c>
      <c r="AH130" s="17">
        <v>-3062.09</v>
      </c>
      <c r="AI130" s="17">
        <v>8.3800000000000008</v>
      </c>
      <c r="AJ130" s="17">
        <v>6.12</v>
      </c>
      <c r="AK130" s="17">
        <v>18.61</v>
      </c>
      <c r="AL130" s="17">
        <v>0</v>
      </c>
      <c r="AM130" s="17">
        <v>243.36</v>
      </c>
      <c r="AN130" s="17">
        <v>0</v>
      </c>
      <c r="AO130" s="20">
        <v>0</v>
      </c>
      <c r="AP130" s="20">
        <v>9.8100000000000023</v>
      </c>
      <c r="AQ130" s="20">
        <v>120.5500000000001</v>
      </c>
      <c r="AR130" s="20">
        <v>-50.800000000000004</v>
      </c>
      <c r="AS130" s="20">
        <v>-663.94999999999982</v>
      </c>
      <c r="AT130" s="20">
        <v>-15384.129999999996</v>
      </c>
      <c r="AU130" s="20">
        <v>42.400000000000183</v>
      </c>
      <c r="AV130" s="20">
        <v>31.169999999999924</v>
      </c>
      <c r="AW130" s="20">
        <v>95.550000000000182</v>
      </c>
      <c r="AX130" s="20">
        <v>0</v>
      </c>
      <c r="AY130" s="20">
        <v>1267.9000000000001</v>
      </c>
      <c r="AZ130" s="20">
        <v>0</v>
      </c>
      <c r="BA130" s="17">
        <f t="shared" si="12"/>
        <v>-11075.269999999993</v>
      </c>
      <c r="BB130" s="17">
        <f t="shared" si="13"/>
        <v>-553.77</v>
      </c>
      <c r="BC130" s="17">
        <f t="shared" si="10"/>
        <v>-2902.46</v>
      </c>
      <c r="BD130" s="17">
        <f t="shared" si="11"/>
        <v>-14531.499999999995</v>
      </c>
    </row>
    <row r="131" spans="1:56" x14ac:dyDescent="0.25">
      <c r="A131" t="str">
        <f t="shared" si="14"/>
        <v>AP00.ST1</v>
      </c>
      <c r="B131" s="1" t="s">
        <v>244</v>
      </c>
      <c r="C131" s="1" t="s">
        <v>245</v>
      </c>
      <c r="D131" s="1" t="s">
        <v>245</v>
      </c>
      <c r="E131" s="17">
        <v>0</v>
      </c>
      <c r="F131" s="17">
        <v>0</v>
      </c>
      <c r="G131" s="17">
        <v>0</v>
      </c>
      <c r="H131" s="17">
        <v>0</v>
      </c>
      <c r="I131" s="17">
        <v>0</v>
      </c>
      <c r="J131" s="17">
        <v>0</v>
      </c>
      <c r="K131" s="17">
        <v>0</v>
      </c>
      <c r="L131" s="17">
        <v>0</v>
      </c>
      <c r="M131" s="17">
        <v>0</v>
      </c>
      <c r="N131" s="17">
        <v>0</v>
      </c>
      <c r="O131" s="17">
        <v>0</v>
      </c>
      <c r="P131" s="17">
        <v>0</v>
      </c>
      <c r="Q131" s="20">
        <v>0</v>
      </c>
      <c r="R131" s="20">
        <v>0</v>
      </c>
      <c r="S131" s="20">
        <v>0</v>
      </c>
      <c r="T131" s="20">
        <v>0</v>
      </c>
      <c r="U131" s="20">
        <v>0</v>
      </c>
      <c r="V131" s="20">
        <v>0</v>
      </c>
      <c r="W131" s="20">
        <v>0</v>
      </c>
      <c r="X131" s="20">
        <v>0</v>
      </c>
      <c r="Y131" s="20">
        <v>0</v>
      </c>
      <c r="Z131" s="20">
        <v>0</v>
      </c>
      <c r="AA131" s="20">
        <v>0</v>
      </c>
      <c r="AB131" s="20">
        <v>0</v>
      </c>
      <c r="AC131" s="17">
        <v>0</v>
      </c>
      <c r="AD131" s="17">
        <v>0</v>
      </c>
      <c r="AE131" s="17">
        <v>0</v>
      </c>
      <c r="AF131" s="17">
        <v>0</v>
      </c>
      <c r="AG131" s="17">
        <v>0</v>
      </c>
      <c r="AH131" s="17">
        <v>0</v>
      </c>
      <c r="AI131" s="17">
        <v>0</v>
      </c>
      <c r="AJ131" s="17">
        <v>0</v>
      </c>
      <c r="AK131" s="17">
        <v>0</v>
      </c>
      <c r="AL131" s="17">
        <v>0</v>
      </c>
      <c r="AM131" s="17">
        <v>0</v>
      </c>
      <c r="AN131" s="17">
        <v>0</v>
      </c>
      <c r="AO131" s="20">
        <v>0</v>
      </c>
      <c r="AP131" s="20">
        <v>0</v>
      </c>
      <c r="AQ131" s="20">
        <v>0</v>
      </c>
      <c r="AR131" s="20">
        <v>0</v>
      </c>
      <c r="AS131" s="20">
        <v>0</v>
      </c>
      <c r="AT131" s="20">
        <v>0</v>
      </c>
      <c r="AU131" s="20">
        <v>0</v>
      </c>
      <c r="AV131" s="20">
        <v>0</v>
      </c>
      <c r="AW131" s="20">
        <v>0</v>
      </c>
      <c r="AX131" s="20">
        <v>0</v>
      </c>
      <c r="AY131" s="20">
        <v>0</v>
      </c>
      <c r="AZ131" s="20">
        <v>0</v>
      </c>
      <c r="BA131" s="17">
        <f t="shared" si="12"/>
        <v>0</v>
      </c>
      <c r="BB131" s="17">
        <f t="shared" si="13"/>
        <v>0</v>
      </c>
      <c r="BC131" s="17">
        <f t="shared" si="10"/>
        <v>0</v>
      </c>
      <c r="BD131" s="17">
        <f t="shared" si="11"/>
        <v>0</v>
      </c>
    </row>
    <row r="132" spans="1:56" x14ac:dyDescent="0.25">
      <c r="A132" t="str">
        <f t="shared" si="14"/>
        <v>AP00.ST2</v>
      </c>
      <c r="B132" s="1" t="s">
        <v>244</v>
      </c>
      <c r="C132" s="1" t="s">
        <v>246</v>
      </c>
      <c r="D132" s="1" t="s">
        <v>246</v>
      </c>
      <c r="E132" s="17">
        <v>0</v>
      </c>
      <c r="F132" s="17">
        <v>0</v>
      </c>
      <c r="G132" s="17">
        <v>0</v>
      </c>
      <c r="H132" s="17">
        <v>0</v>
      </c>
      <c r="I132" s="17">
        <v>0</v>
      </c>
      <c r="J132" s="17">
        <v>0</v>
      </c>
      <c r="K132" s="17">
        <v>0</v>
      </c>
      <c r="L132" s="17">
        <v>0</v>
      </c>
      <c r="M132" s="17">
        <v>0</v>
      </c>
      <c r="N132" s="17">
        <v>0</v>
      </c>
      <c r="O132" s="17">
        <v>0</v>
      </c>
      <c r="P132" s="17">
        <v>0</v>
      </c>
      <c r="Q132" s="20">
        <v>0</v>
      </c>
      <c r="R132" s="20">
        <v>0</v>
      </c>
      <c r="S132" s="20">
        <v>0</v>
      </c>
      <c r="T132" s="20">
        <v>0</v>
      </c>
      <c r="U132" s="20">
        <v>0</v>
      </c>
      <c r="V132" s="20">
        <v>0</v>
      </c>
      <c r="W132" s="20">
        <v>0</v>
      </c>
      <c r="X132" s="20">
        <v>0</v>
      </c>
      <c r="Y132" s="20">
        <v>0</v>
      </c>
      <c r="Z132" s="20">
        <v>0</v>
      </c>
      <c r="AA132" s="20">
        <v>0</v>
      </c>
      <c r="AB132" s="20">
        <v>0</v>
      </c>
      <c r="AC132" s="17">
        <v>0</v>
      </c>
      <c r="AD132" s="17">
        <v>0</v>
      </c>
      <c r="AE132" s="17">
        <v>0</v>
      </c>
      <c r="AF132" s="17">
        <v>0</v>
      </c>
      <c r="AG132" s="17">
        <v>0</v>
      </c>
      <c r="AH132" s="17">
        <v>0</v>
      </c>
      <c r="AI132" s="17">
        <v>0</v>
      </c>
      <c r="AJ132" s="17">
        <v>0</v>
      </c>
      <c r="AK132" s="17">
        <v>0</v>
      </c>
      <c r="AL132" s="17">
        <v>0</v>
      </c>
      <c r="AM132" s="17">
        <v>0</v>
      </c>
      <c r="AN132" s="17">
        <v>0</v>
      </c>
      <c r="AO132" s="20">
        <v>0</v>
      </c>
      <c r="AP132" s="20">
        <v>0</v>
      </c>
      <c r="AQ132" s="20">
        <v>0</v>
      </c>
      <c r="AR132" s="20">
        <v>0</v>
      </c>
      <c r="AS132" s="20">
        <v>0</v>
      </c>
      <c r="AT132" s="20">
        <v>0</v>
      </c>
      <c r="AU132" s="20">
        <v>0</v>
      </c>
      <c r="AV132" s="20">
        <v>0</v>
      </c>
      <c r="AW132" s="20">
        <v>0</v>
      </c>
      <c r="AX132" s="20">
        <v>0</v>
      </c>
      <c r="AY132" s="20">
        <v>0</v>
      </c>
      <c r="AZ132" s="20">
        <v>0</v>
      </c>
      <c r="BA132" s="17">
        <f t="shared" si="12"/>
        <v>0</v>
      </c>
      <c r="BB132" s="17">
        <f t="shared" si="13"/>
        <v>0</v>
      </c>
      <c r="BC132" s="17">
        <f t="shared" si="10"/>
        <v>0</v>
      </c>
      <c r="BD132" s="17">
        <f t="shared" si="11"/>
        <v>0</v>
      </c>
    </row>
    <row r="133" spans="1:56" x14ac:dyDescent="0.25">
      <c r="A133" t="str">
        <f t="shared" si="14"/>
        <v>EEC.TAB1</v>
      </c>
      <c r="B133" s="1" t="s">
        <v>24</v>
      </c>
      <c r="C133" s="1" t="s">
        <v>208</v>
      </c>
      <c r="D133" s="1" t="s">
        <v>208</v>
      </c>
      <c r="E133" s="17">
        <v>22516.98</v>
      </c>
      <c r="F133" s="17">
        <v>27191.99</v>
      </c>
      <c r="G133" s="17">
        <v>13397.26</v>
      </c>
      <c r="H133" s="17">
        <v>17719.68</v>
      </c>
      <c r="I133" s="17">
        <v>5760.0199999999995</v>
      </c>
      <c r="J133" s="17">
        <v>12548.41</v>
      </c>
      <c r="K133" s="17">
        <v>614.89999999999952</v>
      </c>
      <c r="L133" s="17">
        <v>1704.5600000000009</v>
      </c>
      <c r="M133" s="17">
        <v>1859.9400000000019</v>
      </c>
      <c r="N133" s="17">
        <v>6631.1500000000015</v>
      </c>
      <c r="O133" s="17">
        <v>12531.879999999997</v>
      </c>
      <c r="P133" s="17">
        <v>6604.0300000000016</v>
      </c>
      <c r="Q133" s="20">
        <v>1125.8499999999999</v>
      </c>
      <c r="R133" s="20">
        <v>1359.6</v>
      </c>
      <c r="S133" s="20">
        <v>669.86</v>
      </c>
      <c r="T133" s="20">
        <v>885.98</v>
      </c>
      <c r="U133" s="20">
        <v>288</v>
      </c>
      <c r="V133" s="20">
        <v>627.41999999999996</v>
      </c>
      <c r="W133" s="20">
        <v>30.75</v>
      </c>
      <c r="X133" s="20">
        <v>85.23</v>
      </c>
      <c r="Y133" s="20">
        <v>93</v>
      </c>
      <c r="Z133" s="20">
        <v>331.56</v>
      </c>
      <c r="AA133" s="20">
        <v>626.59</v>
      </c>
      <c r="AB133" s="20">
        <v>330.2</v>
      </c>
      <c r="AC133" s="17">
        <v>6131.54</v>
      </c>
      <c r="AD133" s="17">
        <v>7341.06</v>
      </c>
      <c r="AE133" s="17">
        <v>3588.62</v>
      </c>
      <c r="AF133" s="17">
        <v>4705.04</v>
      </c>
      <c r="AG133" s="17">
        <v>1516.42</v>
      </c>
      <c r="AH133" s="17">
        <v>3274.26</v>
      </c>
      <c r="AI133" s="17">
        <v>159.06</v>
      </c>
      <c r="AJ133" s="17">
        <v>436.94</v>
      </c>
      <c r="AK133" s="17">
        <v>472.42</v>
      </c>
      <c r="AL133" s="17">
        <v>1669.32</v>
      </c>
      <c r="AM133" s="17">
        <v>3125.49</v>
      </c>
      <c r="AN133" s="17">
        <v>1632.14</v>
      </c>
      <c r="AO133" s="20">
        <v>29774.37</v>
      </c>
      <c r="AP133" s="20">
        <v>35892.65</v>
      </c>
      <c r="AQ133" s="20">
        <v>17655.740000000002</v>
      </c>
      <c r="AR133" s="20">
        <v>23310.7</v>
      </c>
      <c r="AS133" s="20">
        <v>7564.44</v>
      </c>
      <c r="AT133" s="20">
        <v>16450.09</v>
      </c>
      <c r="AU133" s="20">
        <v>804.70999999999958</v>
      </c>
      <c r="AV133" s="20">
        <v>2226.7300000000009</v>
      </c>
      <c r="AW133" s="20">
        <v>2425.3600000000019</v>
      </c>
      <c r="AX133" s="20">
        <v>8632.0300000000025</v>
      </c>
      <c r="AY133" s="20">
        <v>16283.959999999997</v>
      </c>
      <c r="AZ133" s="20">
        <v>8566.3700000000008</v>
      </c>
      <c r="BA133" s="17">
        <f t="shared" ref="BA133:BA145" si="15">SUM(E133:P133)</f>
        <v>129080.80000000002</v>
      </c>
      <c r="BB133" s="17">
        <f t="shared" ref="BB133:BB145" si="16">SUM(Q133:AB133)</f>
        <v>6454.04</v>
      </c>
      <c r="BC133" s="17">
        <f t="shared" si="10"/>
        <v>34052.31</v>
      </c>
      <c r="BD133" s="17">
        <f t="shared" si="11"/>
        <v>169587.15000000002</v>
      </c>
    </row>
    <row r="134" spans="1:56" x14ac:dyDescent="0.25">
      <c r="A134" t="str">
        <f t="shared" si="14"/>
        <v>CHD.TAY1</v>
      </c>
      <c r="B134" s="1" t="s">
        <v>240</v>
      </c>
      <c r="C134" s="1" t="s">
        <v>210</v>
      </c>
      <c r="D134" s="1" t="s">
        <v>210</v>
      </c>
      <c r="E134" s="17">
        <v>0</v>
      </c>
      <c r="F134" s="17">
        <v>0</v>
      </c>
      <c r="G134" s="17">
        <v>0</v>
      </c>
      <c r="H134" s="17">
        <v>0</v>
      </c>
      <c r="I134" s="17">
        <v>1133.2999999999997</v>
      </c>
      <c r="J134" s="17">
        <v>2661.46</v>
      </c>
      <c r="K134" s="17">
        <v>2458.9200000000005</v>
      </c>
      <c r="L134" s="17">
        <v>4908.3499999999995</v>
      </c>
      <c r="M134" s="17">
        <v>3093.08</v>
      </c>
      <c r="N134" s="17">
        <v>3608.33</v>
      </c>
      <c r="O134" s="17">
        <v>0</v>
      </c>
      <c r="P134" s="17">
        <v>0</v>
      </c>
      <c r="Q134" s="20">
        <v>0</v>
      </c>
      <c r="R134" s="20">
        <v>0</v>
      </c>
      <c r="S134" s="20">
        <v>0</v>
      </c>
      <c r="T134" s="20">
        <v>0</v>
      </c>
      <c r="U134" s="20">
        <v>56.67</v>
      </c>
      <c r="V134" s="20">
        <v>133.07</v>
      </c>
      <c r="W134" s="20">
        <v>122.95</v>
      </c>
      <c r="X134" s="20">
        <v>245.42</v>
      </c>
      <c r="Y134" s="20">
        <v>154.65</v>
      </c>
      <c r="Z134" s="20">
        <v>180.42</v>
      </c>
      <c r="AA134" s="20">
        <v>0</v>
      </c>
      <c r="AB134" s="20">
        <v>0</v>
      </c>
      <c r="AC134" s="17">
        <v>0</v>
      </c>
      <c r="AD134" s="17">
        <v>0</v>
      </c>
      <c r="AE134" s="17">
        <v>0</v>
      </c>
      <c r="AF134" s="17">
        <v>0</v>
      </c>
      <c r="AG134" s="17">
        <v>298.36</v>
      </c>
      <c r="AH134" s="17">
        <v>694.46</v>
      </c>
      <c r="AI134" s="17">
        <v>636.04999999999995</v>
      </c>
      <c r="AJ134" s="17">
        <v>1258.18</v>
      </c>
      <c r="AK134" s="17">
        <v>785.64</v>
      </c>
      <c r="AL134" s="17">
        <v>908.36</v>
      </c>
      <c r="AM134" s="17">
        <v>0</v>
      </c>
      <c r="AN134" s="17">
        <v>0</v>
      </c>
      <c r="AO134" s="20">
        <v>0</v>
      </c>
      <c r="AP134" s="20">
        <v>0</v>
      </c>
      <c r="AQ134" s="20">
        <v>0</v>
      </c>
      <c r="AR134" s="20">
        <v>0</v>
      </c>
      <c r="AS134" s="20">
        <v>1488.33</v>
      </c>
      <c r="AT134" s="20">
        <v>3488.9900000000002</v>
      </c>
      <c r="AU134" s="20">
        <v>3217.92</v>
      </c>
      <c r="AV134" s="20">
        <v>6411.95</v>
      </c>
      <c r="AW134" s="20">
        <v>4033.37</v>
      </c>
      <c r="AX134" s="20">
        <v>4697.1099999999997</v>
      </c>
      <c r="AY134" s="20">
        <v>0</v>
      </c>
      <c r="AZ134" s="20">
        <v>0</v>
      </c>
      <c r="BA134" s="17">
        <f t="shared" si="15"/>
        <v>17863.439999999999</v>
      </c>
      <c r="BB134" s="17">
        <f t="shared" si="16"/>
        <v>893.18</v>
      </c>
      <c r="BC134" s="17">
        <f t="shared" ref="BC134:BC145" si="17">SUM(AC134:AN134)</f>
        <v>4581.05</v>
      </c>
      <c r="BD134" s="17">
        <f t="shared" ref="BD134:BD145" si="18">SUM(AO134:AZ134)</f>
        <v>23337.67</v>
      </c>
    </row>
    <row r="135" spans="1:56" x14ac:dyDescent="0.25">
      <c r="A135" t="str">
        <f t="shared" si="14"/>
        <v>CHD.TAY2</v>
      </c>
      <c r="B135" s="1" t="s">
        <v>240</v>
      </c>
      <c r="C135" s="1" t="s">
        <v>685</v>
      </c>
      <c r="D135" s="1" t="s">
        <v>685</v>
      </c>
      <c r="E135" s="17">
        <v>1959.1100000000001</v>
      </c>
      <c r="F135" s="17">
        <v>1673.86</v>
      </c>
      <c r="G135" s="17">
        <v>846.14</v>
      </c>
      <c r="H135" s="17">
        <v>1455.91</v>
      </c>
      <c r="I135" s="17">
        <v>630.56000000000006</v>
      </c>
      <c r="J135" s="17">
        <v>1130.9999999999998</v>
      </c>
      <c r="K135" s="17">
        <v>0</v>
      </c>
      <c r="L135" s="17">
        <v>0</v>
      </c>
      <c r="M135" s="17">
        <v>0</v>
      </c>
      <c r="N135" s="17">
        <v>0</v>
      </c>
      <c r="O135" s="17">
        <v>0</v>
      </c>
      <c r="P135" s="17">
        <v>0</v>
      </c>
      <c r="Q135" s="20">
        <v>97.96</v>
      </c>
      <c r="R135" s="20">
        <v>83.69</v>
      </c>
      <c r="S135" s="20">
        <v>42.31</v>
      </c>
      <c r="T135" s="20">
        <v>72.8</v>
      </c>
      <c r="U135" s="20">
        <v>31.53</v>
      </c>
      <c r="V135" s="20">
        <v>56.55</v>
      </c>
      <c r="W135" s="20">
        <v>0</v>
      </c>
      <c r="X135" s="20">
        <v>0</v>
      </c>
      <c r="Y135" s="20">
        <v>0</v>
      </c>
      <c r="Z135" s="20">
        <v>0</v>
      </c>
      <c r="AA135" s="20">
        <v>0</v>
      </c>
      <c r="AB135" s="20">
        <v>0</v>
      </c>
      <c r="AC135" s="17">
        <v>533.48</v>
      </c>
      <c r="AD135" s="17">
        <v>451.89</v>
      </c>
      <c r="AE135" s="17">
        <v>226.65</v>
      </c>
      <c r="AF135" s="17">
        <v>386.58</v>
      </c>
      <c r="AG135" s="17">
        <v>166.01</v>
      </c>
      <c r="AH135" s="17">
        <v>295.11</v>
      </c>
      <c r="AI135" s="17">
        <v>0</v>
      </c>
      <c r="AJ135" s="17">
        <v>0</v>
      </c>
      <c r="AK135" s="17">
        <v>0</v>
      </c>
      <c r="AL135" s="17">
        <v>0</v>
      </c>
      <c r="AM135" s="17">
        <v>0</v>
      </c>
      <c r="AN135" s="17">
        <v>0</v>
      </c>
      <c r="AO135" s="20">
        <v>2590.5500000000002</v>
      </c>
      <c r="AP135" s="20">
        <v>2209.44</v>
      </c>
      <c r="AQ135" s="20">
        <v>1115.1000000000001</v>
      </c>
      <c r="AR135" s="20">
        <v>1915.29</v>
      </c>
      <c r="AS135" s="20">
        <v>828.1</v>
      </c>
      <c r="AT135" s="20">
        <v>1482.6599999999999</v>
      </c>
      <c r="AU135" s="20">
        <v>0</v>
      </c>
      <c r="AV135" s="20">
        <v>0</v>
      </c>
      <c r="AW135" s="20">
        <v>0</v>
      </c>
      <c r="AX135" s="20">
        <v>0</v>
      </c>
      <c r="AY135" s="20">
        <v>0</v>
      </c>
      <c r="AZ135" s="20">
        <v>0</v>
      </c>
      <c r="BA135" s="17">
        <f t="shared" si="15"/>
        <v>7696.5800000000008</v>
      </c>
      <c r="BB135" s="17">
        <f t="shared" si="16"/>
        <v>384.84</v>
      </c>
      <c r="BC135" s="17">
        <f t="shared" si="17"/>
        <v>2059.7199999999998</v>
      </c>
      <c r="BD135" s="17">
        <f t="shared" si="18"/>
        <v>10141.14</v>
      </c>
    </row>
    <row r="136" spans="1:56" x14ac:dyDescent="0.25">
      <c r="A136" t="str">
        <f t="shared" si="14"/>
        <v>TCN.TC01</v>
      </c>
      <c r="B136" s="1" t="s">
        <v>33</v>
      </c>
      <c r="C136" s="1" t="s">
        <v>211</v>
      </c>
      <c r="D136" s="1" t="s">
        <v>211</v>
      </c>
      <c r="E136" s="17">
        <v>-46451.670000000006</v>
      </c>
      <c r="F136" s="17">
        <v>-70357.66</v>
      </c>
      <c r="G136" s="17">
        <v>-20841.59</v>
      </c>
      <c r="H136" s="17">
        <v>-40379.61</v>
      </c>
      <c r="I136" s="17">
        <v>-24561.519999999997</v>
      </c>
      <c r="J136" s="17">
        <v>-61172.45</v>
      </c>
      <c r="K136" s="17">
        <v>-75715.97</v>
      </c>
      <c r="L136" s="17">
        <v>-134589.96000000002</v>
      </c>
      <c r="M136" s="17">
        <v>-113575.54</v>
      </c>
      <c r="N136" s="17">
        <v>-75572.950000000012</v>
      </c>
      <c r="O136" s="17">
        <v>-123167.63999999998</v>
      </c>
      <c r="P136" s="17">
        <v>-58849.780000000013</v>
      </c>
      <c r="Q136" s="20">
        <v>-2322.58</v>
      </c>
      <c r="R136" s="20">
        <v>-3517.88</v>
      </c>
      <c r="S136" s="20">
        <v>-1042.08</v>
      </c>
      <c r="T136" s="20">
        <v>-2018.98</v>
      </c>
      <c r="U136" s="20">
        <v>-1228.08</v>
      </c>
      <c r="V136" s="20">
        <v>-3058.62</v>
      </c>
      <c r="W136" s="20">
        <v>-3785.8</v>
      </c>
      <c r="X136" s="20">
        <v>-6729.5</v>
      </c>
      <c r="Y136" s="20">
        <v>-5678.78</v>
      </c>
      <c r="Z136" s="20">
        <v>-3778.65</v>
      </c>
      <c r="AA136" s="20">
        <v>-6158.38</v>
      </c>
      <c r="AB136" s="20">
        <v>-2942.49</v>
      </c>
      <c r="AC136" s="17">
        <v>-12649.12</v>
      </c>
      <c r="AD136" s="17">
        <v>-18994.57</v>
      </c>
      <c r="AE136" s="17">
        <v>-5582.67</v>
      </c>
      <c r="AF136" s="17">
        <v>-10721.85</v>
      </c>
      <c r="AG136" s="17">
        <v>-6466.21</v>
      </c>
      <c r="AH136" s="17">
        <v>-15961.76</v>
      </c>
      <c r="AI136" s="17">
        <v>-19585.46</v>
      </c>
      <c r="AJ136" s="17">
        <v>-34500.06</v>
      </c>
      <c r="AK136" s="17">
        <v>-28848.07</v>
      </c>
      <c r="AL136" s="17">
        <v>-19024.63</v>
      </c>
      <c r="AM136" s="17">
        <v>-30718.39</v>
      </c>
      <c r="AN136" s="17">
        <v>-14544.3</v>
      </c>
      <c r="AO136" s="20">
        <v>-61423.37000000001</v>
      </c>
      <c r="AP136" s="20">
        <v>-92870.110000000015</v>
      </c>
      <c r="AQ136" s="20">
        <v>-27466.339999999997</v>
      </c>
      <c r="AR136" s="20">
        <v>-53120.44</v>
      </c>
      <c r="AS136" s="20">
        <v>-32255.809999999998</v>
      </c>
      <c r="AT136" s="20">
        <v>-80192.83</v>
      </c>
      <c r="AU136" s="20">
        <v>-99087.23000000001</v>
      </c>
      <c r="AV136" s="20">
        <v>-175819.52000000002</v>
      </c>
      <c r="AW136" s="20">
        <v>-148102.38999999998</v>
      </c>
      <c r="AX136" s="20">
        <v>-98376.23000000001</v>
      </c>
      <c r="AY136" s="20">
        <v>-160044.40999999997</v>
      </c>
      <c r="AZ136" s="20">
        <v>-76336.570000000007</v>
      </c>
      <c r="BA136" s="17">
        <f t="shared" si="15"/>
        <v>-845236.34</v>
      </c>
      <c r="BB136" s="17">
        <f t="shared" si="16"/>
        <v>-42261.819999999992</v>
      </c>
      <c r="BC136" s="17">
        <f t="shared" si="17"/>
        <v>-217597.08999999997</v>
      </c>
      <c r="BD136" s="17">
        <f t="shared" si="18"/>
        <v>-1105095.2500000002</v>
      </c>
    </row>
    <row r="137" spans="1:56" x14ac:dyDescent="0.25">
      <c r="A137" t="str">
        <f t="shared" si="14"/>
        <v>TCN.TC02</v>
      </c>
      <c r="B137" s="1" t="s">
        <v>33</v>
      </c>
      <c r="C137" s="1" t="s">
        <v>212</v>
      </c>
      <c r="D137" s="1" t="s">
        <v>212</v>
      </c>
      <c r="E137" s="17">
        <v>-4534.1700000000037</v>
      </c>
      <c r="F137" s="17">
        <v>-6528.8599999999878</v>
      </c>
      <c r="G137" s="17">
        <v>-2295.7600000000007</v>
      </c>
      <c r="H137" s="17">
        <v>-7794.7099999999973</v>
      </c>
      <c r="I137" s="17">
        <v>-4853.9000000000015</v>
      </c>
      <c r="J137" s="17">
        <v>-10594.940000000006</v>
      </c>
      <c r="K137" s="17">
        <v>-5764.1700000000019</v>
      </c>
      <c r="L137" s="17">
        <v>-11335.060000000009</v>
      </c>
      <c r="M137" s="17">
        <v>-7638.190000000006</v>
      </c>
      <c r="N137" s="17">
        <v>-2172.5900000000033</v>
      </c>
      <c r="O137" s="17">
        <v>-4092.7199999999939</v>
      </c>
      <c r="P137" s="17">
        <v>-1885.2199999999975</v>
      </c>
      <c r="Q137" s="20">
        <v>-226.71</v>
      </c>
      <c r="R137" s="20">
        <v>-326.44</v>
      </c>
      <c r="S137" s="20">
        <v>-114.79</v>
      </c>
      <c r="T137" s="20">
        <v>-389.74</v>
      </c>
      <c r="U137" s="20">
        <v>-242.7</v>
      </c>
      <c r="V137" s="20">
        <v>-529.75</v>
      </c>
      <c r="W137" s="20">
        <v>-288.20999999999998</v>
      </c>
      <c r="X137" s="20">
        <v>-566.75</v>
      </c>
      <c r="Y137" s="20">
        <v>-381.91</v>
      </c>
      <c r="Z137" s="20">
        <v>-108.63</v>
      </c>
      <c r="AA137" s="20">
        <v>-204.64</v>
      </c>
      <c r="AB137" s="20">
        <v>-94.26</v>
      </c>
      <c r="AC137" s="17">
        <v>-1234.69</v>
      </c>
      <c r="AD137" s="17">
        <v>-1762.61</v>
      </c>
      <c r="AE137" s="17">
        <v>-614.95000000000005</v>
      </c>
      <c r="AF137" s="17">
        <v>-2069.6999999999998</v>
      </c>
      <c r="AG137" s="17">
        <v>-1277.8699999999999</v>
      </c>
      <c r="AH137" s="17">
        <v>-2764.54</v>
      </c>
      <c r="AI137" s="17">
        <v>-1491.02</v>
      </c>
      <c r="AJ137" s="17">
        <v>-2905.57</v>
      </c>
      <c r="AK137" s="17">
        <v>-1940.09</v>
      </c>
      <c r="AL137" s="17">
        <v>-546.91999999999996</v>
      </c>
      <c r="AM137" s="17">
        <v>-1020.74</v>
      </c>
      <c r="AN137" s="17">
        <v>-465.92</v>
      </c>
      <c r="AO137" s="20">
        <v>-5995.5700000000033</v>
      </c>
      <c r="AP137" s="20">
        <v>-8617.9099999999871</v>
      </c>
      <c r="AQ137" s="20">
        <v>-3025.5000000000009</v>
      </c>
      <c r="AR137" s="20">
        <v>-10254.149999999998</v>
      </c>
      <c r="AS137" s="20">
        <v>-6374.4700000000012</v>
      </c>
      <c r="AT137" s="20">
        <v>-13889.230000000007</v>
      </c>
      <c r="AU137" s="20">
        <v>-7543.4000000000015</v>
      </c>
      <c r="AV137" s="20">
        <v>-14807.380000000008</v>
      </c>
      <c r="AW137" s="20">
        <v>-9960.190000000006</v>
      </c>
      <c r="AX137" s="20">
        <v>-2828.1400000000035</v>
      </c>
      <c r="AY137" s="20">
        <v>-5318.099999999994</v>
      </c>
      <c r="AZ137" s="20">
        <v>-2445.3999999999974</v>
      </c>
      <c r="BA137" s="17">
        <f t="shared" si="15"/>
        <v>-69490.290000000008</v>
      </c>
      <c r="BB137" s="17">
        <f t="shared" si="16"/>
        <v>-3474.5299999999997</v>
      </c>
      <c r="BC137" s="17">
        <f t="shared" si="17"/>
        <v>-18094.62</v>
      </c>
      <c r="BD137" s="17">
        <f t="shared" si="18"/>
        <v>-91059.44</v>
      </c>
    </row>
    <row r="138" spans="1:56" x14ac:dyDescent="0.25">
      <c r="A138" t="str">
        <f t="shared" si="14"/>
        <v>TEN.BCHIMP</v>
      </c>
      <c r="B138" s="1" t="s">
        <v>213</v>
      </c>
      <c r="C138" s="1" t="s">
        <v>214</v>
      </c>
      <c r="D138" s="1" t="s">
        <v>21</v>
      </c>
      <c r="E138" s="17">
        <v>343.35999999999996</v>
      </c>
      <c r="F138" s="17">
        <v>14.4</v>
      </c>
      <c r="G138" s="17">
        <v>422.91</v>
      </c>
      <c r="H138" s="17">
        <v>21.340000000000003</v>
      </c>
      <c r="I138" s="17">
        <v>61.820000000000107</v>
      </c>
      <c r="J138" s="17">
        <v>0</v>
      </c>
      <c r="K138" s="17">
        <v>-9.990000000000002</v>
      </c>
      <c r="L138" s="17">
        <v>-93.31</v>
      </c>
      <c r="M138" s="17">
        <v>-9.6799999999999979</v>
      </c>
      <c r="N138" s="17">
        <v>-10.429999999999996</v>
      </c>
      <c r="O138" s="17">
        <v>-483.41999999999996</v>
      </c>
      <c r="P138" s="17">
        <v>-429.27999999999986</v>
      </c>
      <c r="Q138" s="20">
        <v>17.170000000000002</v>
      </c>
      <c r="R138" s="20">
        <v>0.72</v>
      </c>
      <c r="S138" s="20">
        <v>21.15</v>
      </c>
      <c r="T138" s="20">
        <v>1.07</v>
      </c>
      <c r="U138" s="20">
        <v>3.09</v>
      </c>
      <c r="V138" s="20">
        <v>0</v>
      </c>
      <c r="W138" s="20">
        <v>-0.5</v>
      </c>
      <c r="X138" s="20">
        <v>-4.67</v>
      </c>
      <c r="Y138" s="20">
        <v>-0.48</v>
      </c>
      <c r="Z138" s="20">
        <v>-0.52</v>
      </c>
      <c r="AA138" s="20">
        <v>-24.17</v>
      </c>
      <c r="AB138" s="20">
        <v>-21.46</v>
      </c>
      <c r="AC138" s="17">
        <v>93.5</v>
      </c>
      <c r="AD138" s="17">
        <v>3.89</v>
      </c>
      <c r="AE138" s="17">
        <v>113.28</v>
      </c>
      <c r="AF138" s="17">
        <v>5.67</v>
      </c>
      <c r="AG138" s="17">
        <v>16.28</v>
      </c>
      <c r="AH138" s="17">
        <v>0</v>
      </c>
      <c r="AI138" s="17">
        <v>-2.58</v>
      </c>
      <c r="AJ138" s="17">
        <v>-23.92</v>
      </c>
      <c r="AK138" s="17">
        <v>-2.46</v>
      </c>
      <c r="AL138" s="17">
        <v>-2.63</v>
      </c>
      <c r="AM138" s="17">
        <v>-120.57</v>
      </c>
      <c r="AN138" s="17">
        <v>-106.09</v>
      </c>
      <c r="AO138" s="20">
        <v>454.03</v>
      </c>
      <c r="AP138" s="20">
        <v>19.010000000000002</v>
      </c>
      <c r="AQ138" s="20">
        <v>557.34</v>
      </c>
      <c r="AR138" s="20">
        <v>28.080000000000005</v>
      </c>
      <c r="AS138" s="20">
        <v>81.190000000000111</v>
      </c>
      <c r="AT138" s="20">
        <v>0</v>
      </c>
      <c r="AU138" s="20">
        <v>-13.070000000000002</v>
      </c>
      <c r="AV138" s="20">
        <v>-121.9</v>
      </c>
      <c r="AW138" s="20">
        <v>-12.619999999999997</v>
      </c>
      <c r="AX138" s="20">
        <v>-13.579999999999995</v>
      </c>
      <c r="AY138" s="20">
        <v>-628.16</v>
      </c>
      <c r="AZ138" s="20">
        <v>-556.82999999999981</v>
      </c>
      <c r="BA138" s="17">
        <f t="shared" si="15"/>
        <v>-172.27999999999952</v>
      </c>
      <c r="BB138" s="17">
        <f t="shared" si="16"/>
        <v>-8.6000000000000014</v>
      </c>
      <c r="BC138" s="17">
        <f t="shared" si="17"/>
        <v>-25.629999999999995</v>
      </c>
      <c r="BD138" s="17">
        <f t="shared" si="18"/>
        <v>-206.50999999999965</v>
      </c>
    </row>
    <row r="139" spans="1:56" x14ac:dyDescent="0.25">
      <c r="A139" t="str">
        <f t="shared" si="14"/>
        <v>TEN.BCHEXP</v>
      </c>
      <c r="B139" s="1" t="s">
        <v>213</v>
      </c>
      <c r="C139" s="1" t="s">
        <v>215</v>
      </c>
      <c r="D139" s="1" t="s">
        <v>28</v>
      </c>
      <c r="E139" s="17">
        <v>0</v>
      </c>
      <c r="F139" s="17">
        <v>31.389999999999667</v>
      </c>
      <c r="G139" s="17">
        <v>0</v>
      </c>
      <c r="H139" s="17">
        <v>0</v>
      </c>
      <c r="I139" s="17">
        <v>-27.71</v>
      </c>
      <c r="J139" s="17">
        <v>0</v>
      </c>
      <c r="K139" s="17">
        <v>-2.4799999999999969</v>
      </c>
      <c r="L139" s="17">
        <v>0</v>
      </c>
      <c r="M139" s="17">
        <v>-9.7000000000000099</v>
      </c>
      <c r="N139" s="17">
        <v>18.140000000000008</v>
      </c>
      <c r="O139" s="17">
        <v>0</v>
      </c>
      <c r="P139" s="17">
        <v>16.200000000000003</v>
      </c>
      <c r="Q139" s="20">
        <v>0</v>
      </c>
      <c r="R139" s="20">
        <v>1.57</v>
      </c>
      <c r="S139" s="20">
        <v>0</v>
      </c>
      <c r="T139" s="20">
        <v>0</v>
      </c>
      <c r="U139" s="20">
        <v>-1.39</v>
      </c>
      <c r="V139" s="20">
        <v>0</v>
      </c>
      <c r="W139" s="20">
        <v>-0.12</v>
      </c>
      <c r="X139" s="20">
        <v>0</v>
      </c>
      <c r="Y139" s="20">
        <v>-0.49</v>
      </c>
      <c r="Z139" s="20">
        <v>0.91</v>
      </c>
      <c r="AA139" s="20">
        <v>0</v>
      </c>
      <c r="AB139" s="20">
        <v>0.81</v>
      </c>
      <c r="AC139" s="17">
        <v>0</v>
      </c>
      <c r="AD139" s="17">
        <v>8.4700000000000006</v>
      </c>
      <c r="AE139" s="17">
        <v>0</v>
      </c>
      <c r="AF139" s="17">
        <v>0</v>
      </c>
      <c r="AG139" s="17">
        <v>-7.3</v>
      </c>
      <c r="AH139" s="17">
        <v>0</v>
      </c>
      <c r="AI139" s="17">
        <v>-0.64</v>
      </c>
      <c r="AJ139" s="17">
        <v>0</v>
      </c>
      <c r="AK139" s="17">
        <v>-2.46</v>
      </c>
      <c r="AL139" s="17">
        <v>4.57</v>
      </c>
      <c r="AM139" s="17">
        <v>0</v>
      </c>
      <c r="AN139" s="17">
        <v>4</v>
      </c>
      <c r="AO139" s="20">
        <v>0</v>
      </c>
      <c r="AP139" s="20">
        <v>41.429999999999666</v>
      </c>
      <c r="AQ139" s="20">
        <v>0</v>
      </c>
      <c r="AR139" s="20">
        <v>0</v>
      </c>
      <c r="AS139" s="20">
        <v>-36.4</v>
      </c>
      <c r="AT139" s="20">
        <v>0</v>
      </c>
      <c r="AU139" s="20">
        <v>-3.2399999999999971</v>
      </c>
      <c r="AV139" s="20">
        <v>0</v>
      </c>
      <c r="AW139" s="20">
        <v>-12.650000000000009</v>
      </c>
      <c r="AX139" s="20">
        <v>23.620000000000008</v>
      </c>
      <c r="AY139" s="20">
        <v>0</v>
      </c>
      <c r="AZ139" s="20">
        <v>21.01</v>
      </c>
      <c r="BA139" s="17">
        <f t="shared" si="15"/>
        <v>25.839999999999669</v>
      </c>
      <c r="BB139" s="17">
        <f t="shared" si="16"/>
        <v>1.2900000000000003</v>
      </c>
      <c r="BC139" s="17">
        <f t="shared" si="17"/>
        <v>6.6400000000000006</v>
      </c>
      <c r="BD139" s="17">
        <f t="shared" si="18"/>
        <v>33.769999999999669</v>
      </c>
    </row>
    <row r="140" spans="1:56" x14ac:dyDescent="0.25">
      <c r="A140" t="str">
        <f t="shared" si="14"/>
        <v>TEN.SPCEXP</v>
      </c>
      <c r="B140" s="1" t="s">
        <v>213</v>
      </c>
      <c r="C140" s="1" t="s">
        <v>692</v>
      </c>
      <c r="D140" s="1" t="s">
        <v>74</v>
      </c>
      <c r="E140" s="17">
        <v>0</v>
      </c>
      <c r="F140" s="17">
        <v>7.8900000000000006</v>
      </c>
      <c r="G140" s="17">
        <v>0</v>
      </c>
      <c r="H140" s="17">
        <v>0</v>
      </c>
      <c r="I140" s="17">
        <v>0</v>
      </c>
      <c r="J140" s="17">
        <v>0</v>
      </c>
      <c r="K140" s="17">
        <v>0</v>
      </c>
      <c r="L140" s="17">
        <v>0</v>
      </c>
      <c r="M140" s="17">
        <v>0</v>
      </c>
      <c r="N140" s="17">
        <v>0</v>
      </c>
      <c r="O140" s="17">
        <v>0</v>
      </c>
      <c r="P140" s="17">
        <v>0</v>
      </c>
      <c r="Q140" s="20">
        <v>0</v>
      </c>
      <c r="R140" s="20">
        <v>0.39</v>
      </c>
      <c r="S140" s="20">
        <v>0</v>
      </c>
      <c r="T140" s="20">
        <v>0</v>
      </c>
      <c r="U140" s="20">
        <v>0</v>
      </c>
      <c r="V140" s="20">
        <v>0</v>
      </c>
      <c r="W140" s="20">
        <v>0</v>
      </c>
      <c r="X140" s="20">
        <v>0</v>
      </c>
      <c r="Y140" s="20">
        <v>0</v>
      </c>
      <c r="Z140" s="20">
        <v>0</v>
      </c>
      <c r="AA140" s="20">
        <v>0</v>
      </c>
      <c r="AB140" s="20">
        <v>0</v>
      </c>
      <c r="AC140" s="17">
        <v>0</v>
      </c>
      <c r="AD140" s="17">
        <v>2.13</v>
      </c>
      <c r="AE140" s="17">
        <v>0</v>
      </c>
      <c r="AF140" s="17">
        <v>0</v>
      </c>
      <c r="AG140" s="17">
        <v>0</v>
      </c>
      <c r="AH140" s="17">
        <v>0</v>
      </c>
      <c r="AI140" s="17">
        <v>0</v>
      </c>
      <c r="AJ140" s="17">
        <v>0</v>
      </c>
      <c r="AK140" s="17">
        <v>0</v>
      </c>
      <c r="AL140" s="17">
        <v>0</v>
      </c>
      <c r="AM140" s="17">
        <v>0</v>
      </c>
      <c r="AN140" s="17">
        <v>0</v>
      </c>
      <c r="AO140" s="20">
        <v>0</v>
      </c>
      <c r="AP140" s="20">
        <v>10.41</v>
      </c>
      <c r="AQ140" s="20">
        <v>0</v>
      </c>
      <c r="AR140" s="20">
        <v>0</v>
      </c>
      <c r="AS140" s="20">
        <v>0</v>
      </c>
      <c r="AT140" s="20">
        <v>0</v>
      </c>
      <c r="AU140" s="20">
        <v>0</v>
      </c>
      <c r="AV140" s="20">
        <v>0</v>
      </c>
      <c r="AW140" s="20">
        <v>0</v>
      </c>
      <c r="AX140" s="20">
        <v>0</v>
      </c>
      <c r="AY140" s="20">
        <v>0</v>
      </c>
      <c r="AZ140" s="20">
        <v>0</v>
      </c>
      <c r="BA140" s="17">
        <f t="shared" si="15"/>
        <v>7.8900000000000006</v>
      </c>
      <c r="BB140" s="17">
        <f t="shared" si="16"/>
        <v>0.39</v>
      </c>
      <c r="BC140" s="17">
        <f t="shared" si="17"/>
        <v>2.13</v>
      </c>
      <c r="BD140" s="17">
        <f t="shared" si="18"/>
        <v>10.41</v>
      </c>
    </row>
    <row r="141" spans="1:56" x14ac:dyDescent="0.25">
      <c r="A141" t="str">
        <f t="shared" si="14"/>
        <v>TEN.SPCIMP</v>
      </c>
      <c r="B141" s="1" t="s">
        <v>213</v>
      </c>
      <c r="C141" s="1" t="s">
        <v>237</v>
      </c>
      <c r="D141" s="1" t="s">
        <v>73</v>
      </c>
      <c r="E141" s="17">
        <v>272.73</v>
      </c>
      <c r="F141" s="17">
        <v>13.119999999999997</v>
      </c>
      <c r="G141" s="17">
        <v>0</v>
      </c>
      <c r="H141" s="17">
        <v>0</v>
      </c>
      <c r="I141" s="17">
        <v>0</v>
      </c>
      <c r="J141" s="17">
        <v>0</v>
      </c>
      <c r="K141" s="17">
        <v>0</v>
      </c>
      <c r="L141" s="17">
        <v>0</v>
      </c>
      <c r="M141" s="17">
        <v>0</v>
      </c>
      <c r="N141" s="17">
        <v>0</v>
      </c>
      <c r="O141" s="17">
        <v>0</v>
      </c>
      <c r="P141" s="17">
        <v>0</v>
      </c>
      <c r="Q141" s="20">
        <v>13.64</v>
      </c>
      <c r="R141" s="20">
        <v>0.66</v>
      </c>
      <c r="S141" s="20">
        <v>0</v>
      </c>
      <c r="T141" s="20">
        <v>0</v>
      </c>
      <c r="U141" s="20">
        <v>0</v>
      </c>
      <c r="V141" s="20">
        <v>0</v>
      </c>
      <c r="W141" s="20">
        <v>0</v>
      </c>
      <c r="X141" s="20">
        <v>0</v>
      </c>
      <c r="Y141" s="20">
        <v>0</v>
      </c>
      <c r="Z141" s="20">
        <v>0</v>
      </c>
      <c r="AA141" s="20">
        <v>0</v>
      </c>
      <c r="AB141" s="20">
        <v>0</v>
      </c>
      <c r="AC141" s="17">
        <v>74.27</v>
      </c>
      <c r="AD141" s="17">
        <v>3.54</v>
      </c>
      <c r="AE141" s="17">
        <v>0</v>
      </c>
      <c r="AF141" s="17">
        <v>0</v>
      </c>
      <c r="AG141" s="17">
        <v>0</v>
      </c>
      <c r="AH141" s="17">
        <v>0</v>
      </c>
      <c r="AI141" s="17">
        <v>0</v>
      </c>
      <c r="AJ141" s="17">
        <v>0</v>
      </c>
      <c r="AK141" s="17">
        <v>0</v>
      </c>
      <c r="AL141" s="17">
        <v>0</v>
      </c>
      <c r="AM141" s="17">
        <v>0</v>
      </c>
      <c r="AN141" s="17">
        <v>0</v>
      </c>
      <c r="AO141" s="20">
        <v>360.64</v>
      </c>
      <c r="AP141" s="20">
        <v>17.319999999999997</v>
      </c>
      <c r="AQ141" s="20">
        <v>0</v>
      </c>
      <c r="AR141" s="20">
        <v>0</v>
      </c>
      <c r="AS141" s="20">
        <v>0</v>
      </c>
      <c r="AT141" s="20">
        <v>0</v>
      </c>
      <c r="AU141" s="20">
        <v>0</v>
      </c>
      <c r="AV141" s="20">
        <v>0</v>
      </c>
      <c r="AW141" s="20">
        <v>0</v>
      </c>
      <c r="AX141" s="20">
        <v>0</v>
      </c>
      <c r="AY141" s="20">
        <v>0</v>
      </c>
      <c r="AZ141" s="20">
        <v>0</v>
      </c>
      <c r="BA141" s="17">
        <f t="shared" si="15"/>
        <v>285.85000000000002</v>
      </c>
      <c r="BB141" s="17">
        <f t="shared" si="16"/>
        <v>14.3</v>
      </c>
      <c r="BC141" s="17">
        <f t="shared" si="17"/>
        <v>77.81</v>
      </c>
      <c r="BD141" s="17">
        <f t="shared" si="18"/>
        <v>377.96</v>
      </c>
    </row>
    <row r="142" spans="1:56" x14ac:dyDescent="0.25">
      <c r="A142" t="str">
        <f t="shared" si="14"/>
        <v>TAU.THS</v>
      </c>
      <c r="B142" s="1" t="s">
        <v>31</v>
      </c>
      <c r="C142" s="1" t="s">
        <v>216</v>
      </c>
      <c r="D142" s="1" t="s">
        <v>216</v>
      </c>
      <c r="E142" s="17">
        <v>1898.25</v>
      </c>
      <c r="F142" s="17">
        <v>2134.64</v>
      </c>
      <c r="G142" s="17">
        <v>276.63</v>
      </c>
      <c r="H142" s="17">
        <v>0</v>
      </c>
      <c r="I142" s="17">
        <v>0</v>
      </c>
      <c r="J142" s="17">
        <v>0</v>
      </c>
      <c r="K142" s="17">
        <v>0</v>
      </c>
      <c r="L142" s="17">
        <v>0</v>
      </c>
      <c r="M142" s="17">
        <v>620</v>
      </c>
      <c r="N142" s="17">
        <v>1584.54</v>
      </c>
      <c r="O142" s="17">
        <v>1855.8499999999997</v>
      </c>
      <c r="P142" s="17">
        <v>1054.8</v>
      </c>
      <c r="Q142" s="20">
        <v>94.91</v>
      </c>
      <c r="R142" s="20">
        <v>106.73</v>
      </c>
      <c r="S142" s="20">
        <v>13.83</v>
      </c>
      <c r="T142" s="20">
        <v>0</v>
      </c>
      <c r="U142" s="20">
        <v>0</v>
      </c>
      <c r="V142" s="20">
        <v>0</v>
      </c>
      <c r="W142" s="20">
        <v>0</v>
      </c>
      <c r="X142" s="20">
        <v>0</v>
      </c>
      <c r="Y142" s="20">
        <v>31</v>
      </c>
      <c r="Z142" s="20">
        <v>79.23</v>
      </c>
      <c r="AA142" s="20">
        <v>92.79</v>
      </c>
      <c r="AB142" s="20">
        <v>52.74</v>
      </c>
      <c r="AC142" s="17">
        <v>516.91</v>
      </c>
      <c r="AD142" s="17">
        <v>576.29</v>
      </c>
      <c r="AE142" s="17">
        <v>74.099999999999994</v>
      </c>
      <c r="AF142" s="17">
        <v>0</v>
      </c>
      <c r="AG142" s="17">
        <v>0</v>
      </c>
      <c r="AH142" s="17">
        <v>0</v>
      </c>
      <c r="AI142" s="17">
        <v>0</v>
      </c>
      <c r="AJ142" s="17">
        <v>0</v>
      </c>
      <c r="AK142" s="17">
        <v>157.47999999999999</v>
      </c>
      <c r="AL142" s="17">
        <v>398.89</v>
      </c>
      <c r="AM142" s="17">
        <v>462.85</v>
      </c>
      <c r="AN142" s="17">
        <v>260.69</v>
      </c>
      <c r="AO142" s="20">
        <v>2510.0700000000002</v>
      </c>
      <c r="AP142" s="20">
        <v>2817.66</v>
      </c>
      <c r="AQ142" s="20">
        <v>364.55999999999995</v>
      </c>
      <c r="AR142" s="20">
        <v>0</v>
      </c>
      <c r="AS142" s="20">
        <v>0</v>
      </c>
      <c r="AT142" s="20">
        <v>0</v>
      </c>
      <c r="AU142" s="20">
        <v>0</v>
      </c>
      <c r="AV142" s="20">
        <v>0</v>
      </c>
      <c r="AW142" s="20">
        <v>808.48</v>
      </c>
      <c r="AX142" s="20">
        <v>2062.66</v>
      </c>
      <c r="AY142" s="20">
        <v>2411.4899999999998</v>
      </c>
      <c r="AZ142" s="20">
        <v>1368.23</v>
      </c>
      <c r="BA142" s="17">
        <f t="shared" si="15"/>
        <v>9424.7099999999991</v>
      </c>
      <c r="BB142" s="17">
        <f t="shared" si="16"/>
        <v>471.23</v>
      </c>
      <c r="BC142" s="17">
        <f t="shared" si="17"/>
        <v>2447.2099999999996</v>
      </c>
      <c r="BD142" s="17">
        <f t="shared" si="18"/>
        <v>12343.149999999998</v>
      </c>
    </row>
    <row r="143" spans="1:56" x14ac:dyDescent="0.25">
      <c r="A143" t="str">
        <f t="shared" si="14"/>
        <v>CUPC.VVW1</v>
      </c>
      <c r="B143" s="1" t="s">
        <v>157</v>
      </c>
      <c r="C143" s="1" t="s">
        <v>219</v>
      </c>
      <c r="D143" s="1" t="s">
        <v>219</v>
      </c>
      <c r="E143" s="17">
        <v>-1535.16</v>
      </c>
      <c r="F143" s="17">
        <v>-3874.61</v>
      </c>
      <c r="G143" s="17">
        <v>-2306.91</v>
      </c>
      <c r="H143" s="17">
        <v>-66.680000000000007</v>
      </c>
      <c r="I143" s="17">
        <v>-2760.8500000000004</v>
      </c>
      <c r="J143" s="17">
        <v>-3270.88</v>
      </c>
      <c r="K143" s="17">
        <v>-872.32999999999993</v>
      </c>
      <c r="L143" s="17">
        <v>-4556.6899999999996</v>
      </c>
      <c r="M143" s="17">
        <v>-6193.46</v>
      </c>
      <c r="N143" s="17">
        <v>-1700.0300000000002</v>
      </c>
      <c r="O143" s="17">
        <v>-2707.29</v>
      </c>
      <c r="P143" s="17">
        <v>-1232.02</v>
      </c>
      <c r="Q143" s="20">
        <v>-76.760000000000005</v>
      </c>
      <c r="R143" s="20">
        <v>-193.73</v>
      </c>
      <c r="S143" s="20">
        <v>-115.35</v>
      </c>
      <c r="T143" s="20">
        <v>-3.33</v>
      </c>
      <c r="U143" s="20">
        <v>-138.04</v>
      </c>
      <c r="V143" s="20">
        <v>-163.54</v>
      </c>
      <c r="W143" s="20">
        <v>-43.62</v>
      </c>
      <c r="X143" s="20">
        <v>-227.83</v>
      </c>
      <c r="Y143" s="20">
        <v>-309.67</v>
      </c>
      <c r="Z143" s="20">
        <v>-85</v>
      </c>
      <c r="AA143" s="20">
        <v>-135.36000000000001</v>
      </c>
      <c r="AB143" s="20">
        <v>-61.6</v>
      </c>
      <c r="AC143" s="17">
        <v>-418.04</v>
      </c>
      <c r="AD143" s="17">
        <v>-1046.03</v>
      </c>
      <c r="AE143" s="17">
        <v>-617.92999999999995</v>
      </c>
      <c r="AF143" s="17">
        <v>-17.71</v>
      </c>
      <c r="AG143" s="17">
        <v>-726.84</v>
      </c>
      <c r="AH143" s="17">
        <v>-853.47</v>
      </c>
      <c r="AI143" s="17">
        <v>-225.65</v>
      </c>
      <c r="AJ143" s="17">
        <v>-1168.04</v>
      </c>
      <c r="AK143" s="17">
        <v>-1573.13</v>
      </c>
      <c r="AL143" s="17">
        <v>-427.96</v>
      </c>
      <c r="AM143" s="17">
        <v>-675.21</v>
      </c>
      <c r="AN143" s="17">
        <v>-304.48</v>
      </c>
      <c r="AO143" s="20">
        <v>-2029.96</v>
      </c>
      <c r="AP143" s="20">
        <v>-5114.37</v>
      </c>
      <c r="AQ143" s="20">
        <v>-3040.1899999999996</v>
      </c>
      <c r="AR143" s="20">
        <v>-87.72</v>
      </c>
      <c r="AS143" s="20">
        <v>-3625.7300000000005</v>
      </c>
      <c r="AT143" s="20">
        <v>-4287.8900000000003</v>
      </c>
      <c r="AU143" s="20">
        <v>-1141.5999999999999</v>
      </c>
      <c r="AV143" s="20">
        <v>-5952.5599999999995</v>
      </c>
      <c r="AW143" s="20">
        <v>-8076.26</v>
      </c>
      <c r="AX143" s="20">
        <v>-2212.9900000000002</v>
      </c>
      <c r="AY143" s="20">
        <v>-3517.86</v>
      </c>
      <c r="AZ143" s="20">
        <v>-1598.1</v>
      </c>
      <c r="BA143" s="17">
        <f t="shared" si="15"/>
        <v>-31076.91</v>
      </c>
      <c r="BB143" s="17">
        <f t="shared" si="16"/>
        <v>-1553.83</v>
      </c>
      <c r="BC143" s="17">
        <f t="shared" si="17"/>
        <v>-8054.4900000000016</v>
      </c>
      <c r="BD143" s="17">
        <f t="shared" si="18"/>
        <v>-40685.229999999996</v>
      </c>
    </row>
    <row r="144" spans="1:56" x14ac:dyDescent="0.25">
      <c r="A144" t="str">
        <f t="shared" si="14"/>
        <v>CUPC.VVW2</v>
      </c>
      <c r="B144" s="1" t="s">
        <v>157</v>
      </c>
      <c r="C144" s="1" t="s">
        <v>220</v>
      </c>
      <c r="D144" s="1" t="s">
        <v>220</v>
      </c>
      <c r="E144" s="17">
        <v>-1862.67</v>
      </c>
      <c r="F144" s="17">
        <v>-6363.2699999999995</v>
      </c>
      <c r="G144" s="17">
        <v>-333.96</v>
      </c>
      <c r="H144" s="17">
        <v>-106.46000000000001</v>
      </c>
      <c r="I144" s="17">
        <v>-10.73</v>
      </c>
      <c r="J144" s="17">
        <v>-5173.63</v>
      </c>
      <c r="K144" s="17">
        <v>-1252.28</v>
      </c>
      <c r="L144" s="17">
        <v>-4611.6000000000004</v>
      </c>
      <c r="M144" s="17">
        <v>-6253.6299999999992</v>
      </c>
      <c r="N144" s="17">
        <v>-2611.09</v>
      </c>
      <c r="O144" s="17">
        <v>-9900.0999999999985</v>
      </c>
      <c r="P144" s="17">
        <v>-2106.9699999999998</v>
      </c>
      <c r="Q144" s="20">
        <v>-93.13</v>
      </c>
      <c r="R144" s="20">
        <v>-318.16000000000003</v>
      </c>
      <c r="S144" s="20">
        <v>-16.7</v>
      </c>
      <c r="T144" s="20">
        <v>-5.32</v>
      </c>
      <c r="U144" s="20">
        <v>-0.54</v>
      </c>
      <c r="V144" s="20">
        <v>-258.68</v>
      </c>
      <c r="W144" s="20">
        <v>-62.61</v>
      </c>
      <c r="X144" s="20">
        <v>-230.58</v>
      </c>
      <c r="Y144" s="20">
        <v>-312.68</v>
      </c>
      <c r="Z144" s="20">
        <v>-130.55000000000001</v>
      </c>
      <c r="AA144" s="20">
        <v>-495.01</v>
      </c>
      <c r="AB144" s="20">
        <v>-105.35</v>
      </c>
      <c r="AC144" s="17">
        <v>-507.22</v>
      </c>
      <c r="AD144" s="17">
        <v>-1717.9</v>
      </c>
      <c r="AE144" s="17">
        <v>-89.46</v>
      </c>
      <c r="AF144" s="17">
        <v>-28.27</v>
      </c>
      <c r="AG144" s="17">
        <v>-2.82</v>
      </c>
      <c r="AH144" s="17">
        <v>-1349.96</v>
      </c>
      <c r="AI144" s="17">
        <v>-323.93</v>
      </c>
      <c r="AJ144" s="17">
        <v>-1182.1099999999999</v>
      </c>
      <c r="AK144" s="17">
        <v>-1588.42</v>
      </c>
      <c r="AL144" s="17">
        <v>-657.31</v>
      </c>
      <c r="AM144" s="17">
        <v>-2469.12</v>
      </c>
      <c r="AN144" s="17">
        <v>-520.72</v>
      </c>
      <c r="AO144" s="20">
        <v>-2463.0200000000004</v>
      </c>
      <c r="AP144" s="20">
        <v>-8399.33</v>
      </c>
      <c r="AQ144" s="20">
        <v>-440.11999999999995</v>
      </c>
      <c r="AR144" s="20">
        <v>-140.05000000000001</v>
      </c>
      <c r="AS144" s="20">
        <v>-14.09</v>
      </c>
      <c r="AT144" s="20">
        <v>-6782.27</v>
      </c>
      <c r="AU144" s="20">
        <v>-1638.82</v>
      </c>
      <c r="AV144" s="20">
        <v>-6024.29</v>
      </c>
      <c r="AW144" s="20">
        <v>-8154.73</v>
      </c>
      <c r="AX144" s="20">
        <v>-3398.9500000000003</v>
      </c>
      <c r="AY144" s="20">
        <v>-12864.23</v>
      </c>
      <c r="AZ144" s="20">
        <v>-2733.04</v>
      </c>
      <c r="BA144" s="17">
        <f t="shared" si="15"/>
        <v>-40586.39</v>
      </c>
      <c r="BB144" s="17">
        <f t="shared" si="16"/>
        <v>-2029.31</v>
      </c>
      <c r="BC144" s="17">
        <f t="shared" si="17"/>
        <v>-10437.24</v>
      </c>
      <c r="BD144" s="17">
        <f t="shared" si="18"/>
        <v>-53052.939999999995</v>
      </c>
    </row>
    <row r="145" spans="1:56" x14ac:dyDescent="0.25">
      <c r="A145" t="str">
        <f t="shared" si="14"/>
        <v>WEYR.WEY1</v>
      </c>
      <c r="B145" s="1" t="s">
        <v>223</v>
      </c>
      <c r="C145" s="1" t="s">
        <v>222</v>
      </c>
      <c r="D145" s="1" t="s">
        <v>222</v>
      </c>
      <c r="E145" s="17">
        <v>-13.280000000000001</v>
      </c>
      <c r="F145" s="17">
        <v>-588.24</v>
      </c>
      <c r="G145" s="17">
        <v>-29.680000000000003</v>
      </c>
      <c r="H145" s="17">
        <v>-739.06999999999994</v>
      </c>
      <c r="I145" s="17">
        <v>-811.33</v>
      </c>
      <c r="J145" s="17">
        <v>-1197.8800000000001</v>
      </c>
      <c r="K145" s="17">
        <v>-2078.6400000000003</v>
      </c>
      <c r="L145" s="17">
        <v>-3385.77</v>
      </c>
      <c r="M145" s="17">
        <v>-4757.42</v>
      </c>
      <c r="N145" s="17">
        <v>-1090.1300000000001</v>
      </c>
      <c r="O145" s="17">
        <v>-928.29</v>
      </c>
      <c r="P145" s="17">
        <v>-2054.5699999999997</v>
      </c>
      <c r="Q145" s="20">
        <v>-0.66</v>
      </c>
      <c r="R145" s="20">
        <v>-29.41</v>
      </c>
      <c r="S145" s="20">
        <v>-1.48</v>
      </c>
      <c r="T145" s="20">
        <v>-36.950000000000003</v>
      </c>
      <c r="U145" s="20">
        <v>-40.57</v>
      </c>
      <c r="V145" s="20">
        <v>-59.89</v>
      </c>
      <c r="W145" s="20">
        <v>-103.93</v>
      </c>
      <c r="X145" s="20">
        <v>-169.29</v>
      </c>
      <c r="Y145" s="20">
        <v>-237.87</v>
      </c>
      <c r="Z145" s="20">
        <v>-54.51</v>
      </c>
      <c r="AA145" s="20">
        <v>-46.41</v>
      </c>
      <c r="AB145" s="20">
        <v>-102.73</v>
      </c>
      <c r="AC145" s="17">
        <v>-3.62</v>
      </c>
      <c r="AD145" s="17">
        <v>-158.81</v>
      </c>
      <c r="AE145" s="17">
        <v>-7.95</v>
      </c>
      <c r="AF145" s="17">
        <v>-196.24</v>
      </c>
      <c r="AG145" s="17">
        <v>-213.6</v>
      </c>
      <c r="AH145" s="17">
        <v>-312.56</v>
      </c>
      <c r="AI145" s="17">
        <v>-537.67999999999995</v>
      </c>
      <c r="AJ145" s="17">
        <v>-867.89</v>
      </c>
      <c r="AK145" s="17">
        <v>-1208.3800000000001</v>
      </c>
      <c r="AL145" s="17">
        <v>-274.43</v>
      </c>
      <c r="AM145" s="17">
        <v>-231.52</v>
      </c>
      <c r="AN145" s="17">
        <v>-507.77</v>
      </c>
      <c r="AO145" s="20">
        <v>-17.560000000000002</v>
      </c>
      <c r="AP145" s="20">
        <v>-776.46</v>
      </c>
      <c r="AQ145" s="20">
        <v>-39.110000000000007</v>
      </c>
      <c r="AR145" s="20">
        <v>-972.26</v>
      </c>
      <c r="AS145" s="20">
        <v>-1065.5</v>
      </c>
      <c r="AT145" s="20">
        <v>-1570.3300000000002</v>
      </c>
      <c r="AU145" s="20">
        <v>-2720.25</v>
      </c>
      <c r="AV145" s="20">
        <v>-4422.95</v>
      </c>
      <c r="AW145" s="20">
        <v>-6203.67</v>
      </c>
      <c r="AX145" s="20">
        <v>-1419.0700000000002</v>
      </c>
      <c r="AY145" s="20">
        <v>-1206.22</v>
      </c>
      <c r="AZ145" s="20">
        <v>-2665.0699999999997</v>
      </c>
      <c r="BA145" s="17">
        <f t="shared" si="15"/>
        <v>-17674.300000000003</v>
      </c>
      <c r="BB145" s="17">
        <f t="shared" si="16"/>
        <v>-883.69999999999993</v>
      </c>
      <c r="BC145" s="17">
        <f t="shared" si="17"/>
        <v>-4520.45</v>
      </c>
      <c r="BD145" s="17">
        <f t="shared" si="18"/>
        <v>-23078.45</v>
      </c>
    </row>
    <row r="147" spans="1:56" x14ac:dyDescent="0.25">
      <c r="A147" t="s">
        <v>657</v>
      </c>
    </row>
    <row r="148" spans="1:56" x14ac:dyDescent="0.25">
      <c r="A148" t="s">
        <v>663</v>
      </c>
    </row>
    <row r="149" spans="1:56" x14ac:dyDescent="0.25">
      <c r="A149" t="s">
        <v>658</v>
      </c>
    </row>
    <row r="150" spans="1:56" x14ac:dyDescent="0.25">
      <c r="A150" t="s">
        <v>659</v>
      </c>
    </row>
    <row r="151" spans="1:56" x14ac:dyDescent="0.25">
      <c r="A151" t="s">
        <v>660</v>
      </c>
    </row>
    <row r="152" spans="1:56" x14ac:dyDescent="0.25">
      <c r="A152" t="s">
        <v>661</v>
      </c>
    </row>
    <row r="153" spans="1:56" x14ac:dyDescent="0.25">
      <c r="A153" t="s">
        <v>662</v>
      </c>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AE1E-2181-4C78-B215-B52C9A6E3BCE}">
  <dimension ref="A1:BD150"/>
  <sheetViews>
    <sheetView showZeros="0" workbookViewId="0">
      <pane xSplit="4" ySplit="4" topLeftCell="E5" activePane="bottomRight" state="frozen"/>
      <selection activeCell="AZ166" sqref="AZ166"/>
      <selection pane="topRight" activeCell="AZ166" sqref="AZ166"/>
      <selection pane="bottomLeft" activeCell="AZ166" sqref="AZ166"/>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46" width="12.85546875" style="16" bestFit="1" customWidth="1"/>
    <col min="47" max="47" width="13.28515625" style="16" bestFit="1" customWidth="1"/>
    <col min="48" max="52" width="12.85546875" style="16" bestFit="1" customWidth="1"/>
    <col min="53" max="56" width="14.7109375" style="17" customWidth="1"/>
  </cols>
  <sheetData>
    <row r="1" spans="1:56" x14ac:dyDescent="0.25">
      <c r="A1" s="5" t="s">
        <v>672</v>
      </c>
    </row>
    <row r="2" spans="1:56" x14ac:dyDescent="0.25">
      <c r="A2" s="2" t="s">
        <v>791</v>
      </c>
      <c r="B2" s="5"/>
      <c r="E2" s="18" t="s">
        <v>649</v>
      </c>
      <c r="F2" s="18"/>
      <c r="G2" s="18"/>
      <c r="H2" s="18"/>
      <c r="I2" s="18"/>
      <c r="J2" s="18"/>
      <c r="K2" s="18"/>
      <c r="L2" s="18"/>
      <c r="M2" s="18"/>
      <c r="N2" s="18"/>
      <c r="O2" s="18"/>
      <c r="P2" s="11" t="s">
        <v>664</v>
      </c>
      <c r="Q2" s="19" t="s">
        <v>665</v>
      </c>
      <c r="R2" s="19"/>
      <c r="S2" s="19"/>
      <c r="T2" s="19"/>
      <c r="U2" s="19"/>
      <c r="V2" s="19"/>
      <c r="W2" s="19"/>
      <c r="X2" s="19"/>
      <c r="Y2" s="19"/>
      <c r="Z2" s="19"/>
      <c r="AA2" s="19"/>
      <c r="AB2" s="12" t="s">
        <v>666</v>
      </c>
      <c r="AC2" s="18" t="s">
        <v>651</v>
      </c>
      <c r="AD2" s="18"/>
      <c r="AE2" s="18"/>
      <c r="AF2" s="18"/>
      <c r="AG2" s="18"/>
      <c r="AH2" s="18"/>
      <c r="AI2" s="18"/>
      <c r="AJ2" s="18"/>
      <c r="AK2" s="18"/>
      <c r="AL2" s="18"/>
      <c r="AM2" s="18"/>
      <c r="AN2" s="11" t="s">
        <v>670</v>
      </c>
      <c r="AO2" s="19" t="s">
        <v>225</v>
      </c>
      <c r="AP2" s="20"/>
      <c r="AQ2" s="20"/>
      <c r="AR2" s="20"/>
      <c r="AS2" s="20"/>
      <c r="AT2" s="20"/>
      <c r="AU2" s="20"/>
      <c r="AV2" s="20"/>
      <c r="AW2" s="20"/>
      <c r="AX2" s="20"/>
      <c r="AY2" s="20"/>
      <c r="AZ2" s="12" t="s">
        <v>671</v>
      </c>
      <c r="BA2" s="21" t="s">
        <v>687</v>
      </c>
      <c r="BB2" s="21" t="s">
        <v>687</v>
      </c>
      <c r="BC2" s="21" t="s">
        <v>687</v>
      </c>
      <c r="BD2" s="21" t="s">
        <v>687</v>
      </c>
    </row>
    <row r="3" spans="1:56" x14ac:dyDescent="0.25">
      <c r="E3" s="22" t="s">
        <v>650</v>
      </c>
      <c r="F3" s="23"/>
      <c r="G3" s="23"/>
      <c r="H3" s="23"/>
      <c r="I3" s="23"/>
      <c r="J3" s="23"/>
      <c r="K3" s="23"/>
      <c r="L3" s="23"/>
      <c r="M3" s="23"/>
      <c r="N3" s="23"/>
      <c r="O3" s="41">
        <f>SUM(E5:P142)</f>
        <v>40771.540000002919</v>
      </c>
      <c r="P3" s="42"/>
      <c r="Q3" s="24" t="s">
        <v>667</v>
      </c>
      <c r="R3" s="25"/>
      <c r="S3" s="25"/>
      <c r="T3" s="25"/>
      <c r="U3" s="25"/>
      <c r="V3" s="25"/>
      <c r="W3" s="25"/>
      <c r="X3" s="25"/>
      <c r="Y3" s="25"/>
      <c r="Z3" s="25"/>
      <c r="AA3" s="43">
        <f>SUM(Q5:AB142)</f>
        <v>2038.4499999998845</v>
      </c>
      <c r="AB3" s="44"/>
      <c r="AC3" s="15">
        <v>0.2958688150310651</v>
      </c>
      <c r="AD3" s="15">
        <v>0.29417018489407881</v>
      </c>
      <c r="AE3" s="15">
        <v>0.29263593831873635</v>
      </c>
      <c r="AF3" s="15">
        <v>0.29093730818175007</v>
      </c>
      <c r="AG3" s="15">
        <v>0.28929347256531168</v>
      </c>
      <c r="AH3" s="15">
        <v>0.28759484242832539</v>
      </c>
      <c r="AI3" s="15">
        <v>0.28574552735983222</v>
      </c>
      <c r="AJ3" s="15">
        <v>0.28362223968859934</v>
      </c>
      <c r="AK3" s="15">
        <v>0.28149895201736647</v>
      </c>
      <c r="AL3" s="15">
        <v>0.27923867804476371</v>
      </c>
      <c r="AM3" s="15">
        <v>0.27690306160640754</v>
      </c>
      <c r="AN3" s="15">
        <v>0.27464278763380484</v>
      </c>
      <c r="AO3" s="24" t="s">
        <v>226</v>
      </c>
      <c r="AP3" s="25"/>
      <c r="AQ3" s="25"/>
      <c r="AR3" s="25"/>
      <c r="AS3" s="25"/>
      <c r="AT3" s="25"/>
      <c r="AU3" s="25"/>
      <c r="AV3" s="25"/>
      <c r="AW3" s="25"/>
      <c r="AX3" s="25"/>
      <c r="AY3" s="43">
        <f>SUM(AO5:AZ142)</f>
        <v>119589.99000000411</v>
      </c>
      <c r="AZ3" s="44"/>
      <c r="BA3" s="26" t="s">
        <v>656</v>
      </c>
      <c r="BB3" s="26" t="s">
        <v>669</v>
      </c>
      <c r="BC3" s="26" t="s">
        <v>654</v>
      </c>
      <c r="BD3" s="26" t="s">
        <v>652</v>
      </c>
    </row>
    <row r="4" spans="1:56" x14ac:dyDescent="0.25">
      <c r="A4" s="3" t="s">
        <v>224</v>
      </c>
      <c r="B4" s="4" t="s">
        <v>0</v>
      </c>
      <c r="C4" s="4" t="s">
        <v>1</v>
      </c>
      <c r="D4" s="4" t="s">
        <v>2</v>
      </c>
      <c r="E4" s="13">
        <v>40179</v>
      </c>
      <c r="F4" s="13">
        <v>40210</v>
      </c>
      <c r="G4" s="13">
        <v>40238</v>
      </c>
      <c r="H4" s="13">
        <v>40269</v>
      </c>
      <c r="I4" s="13">
        <v>40299</v>
      </c>
      <c r="J4" s="13">
        <v>40330</v>
      </c>
      <c r="K4" s="13">
        <v>40360</v>
      </c>
      <c r="L4" s="13">
        <v>40391</v>
      </c>
      <c r="M4" s="13">
        <v>40422</v>
      </c>
      <c r="N4" s="13">
        <v>40452</v>
      </c>
      <c r="O4" s="13">
        <v>40483</v>
      </c>
      <c r="P4" s="13">
        <v>40513</v>
      </c>
      <c r="Q4" s="14">
        <v>40179</v>
      </c>
      <c r="R4" s="14">
        <v>40210</v>
      </c>
      <c r="S4" s="14">
        <v>40238</v>
      </c>
      <c r="T4" s="14">
        <v>40269</v>
      </c>
      <c r="U4" s="14">
        <v>40299</v>
      </c>
      <c r="V4" s="14">
        <v>40330</v>
      </c>
      <c r="W4" s="14">
        <v>40360</v>
      </c>
      <c r="X4" s="14">
        <v>40391</v>
      </c>
      <c r="Y4" s="14">
        <v>40422</v>
      </c>
      <c r="Z4" s="14">
        <v>40452</v>
      </c>
      <c r="AA4" s="14">
        <v>40483</v>
      </c>
      <c r="AB4" s="14">
        <v>40513</v>
      </c>
      <c r="AC4" s="13">
        <v>40179</v>
      </c>
      <c r="AD4" s="13">
        <v>40210</v>
      </c>
      <c r="AE4" s="13">
        <v>40238</v>
      </c>
      <c r="AF4" s="13">
        <v>40269</v>
      </c>
      <c r="AG4" s="13">
        <v>40299</v>
      </c>
      <c r="AH4" s="13">
        <v>40330</v>
      </c>
      <c r="AI4" s="13">
        <v>40360</v>
      </c>
      <c r="AJ4" s="13">
        <v>40391</v>
      </c>
      <c r="AK4" s="13">
        <v>40422</v>
      </c>
      <c r="AL4" s="13">
        <v>40452</v>
      </c>
      <c r="AM4" s="13">
        <v>40483</v>
      </c>
      <c r="AN4" s="13">
        <v>40513</v>
      </c>
      <c r="AO4" s="14">
        <v>40179</v>
      </c>
      <c r="AP4" s="14">
        <v>40210</v>
      </c>
      <c r="AQ4" s="14">
        <v>40238</v>
      </c>
      <c r="AR4" s="14">
        <v>40269</v>
      </c>
      <c r="AS4" s="14">
        <v>40299</v>
      </c>
      <c r="AT4" s="14">
        <v>40330</v>
      </c>
      <c r="AU4" s="14">
        <v>40360</v>
      </c>
      <c r="AV4" s="14">
        <v>40391</v>
      </c>
      <c r="AW4" s="14">
        <v>40422</v>
      </c>
      <c r="AX4" s="14">
        <v>40452</v>
      </c>
      <c r="AY4" s="14">
        <v>40483</v>
      </c>
      <c r="AZ4" s="14">
        <v>40513</v>
      </c>
      <c r="BA4" s="27" t="s">
        <v>653</v>
      </c>
      <c r="BB4" s="27" t="s">
        <v>655</v>
      </c>
      <c r="BC4" s="27" t="s">
        <v>655</v>
      </c>
      <c r="BD4" s="27" t="s">
        <v>653</v>
      </c>
    </row>
    <row r="5" spans="1:56" x14ac:dyDescent="0.25">
      <c r="A5" t="str">
        <f t="shared" ref="A5:A41" si="0">B5&amp;"."&amp;IF(D5="CES1/CES2",C5,IF(C5="CRE1/CRE2",C5,D5))</f>
        <v>UNCA.0000001511</v>
      </c>
      <c r="B5" s="1" t="s">
        <v>3</v>
      </c>
      <c r="C5" s="1" t="s">
        <v>4</v>
      </c>
      <c r="D5" s="1" t="s">
        <v>4</v>
      </c>
      <c r="E5" s="17">
        <v>0.64000000000000012</v>
      </c>
      <c r="F5" s="17">
        <v>0</v>
      </c>
      <c r="G5" s="17">
        <v>1.0900000000000001</v>
      </c>
      <c r="H5" s="17">
        <v>27.46</v>
      </c>
      <c r="I5" s="17">
        <v>52.939999999999991</v>
      </c>
      <c r="J5" s="17">
        <v>1.0500000000000003</v>
      </c>
      <c r="K5" s="17">
        <v>0</v>
      </c>
      <c r="L5" s="17">
        <v>5.6</v>
      </c>
      <c r="M5" s="17">
        <v>0</v>
      </c>
      <c r="N5" s="17">
        <v>0.24999999999999994</v>
      </c>
      <c r="O5" s="17">
        <v>0</v>
      </c>
      <c r="P5" s="17">
        <v>9.6199999999999974</v>
      </c>
      <c r="Q5" s="20">
        <v>0.03</v>
      </c>
      <c r="R5" s="20">
        <v>0</v>
      </c>
      <c r="S5" s="20">
        <v>0.05</v>
      </c>
      <c r="T5" s="20">
        <v>1.37</v>
      </c>
      <c r="U5" s="20">
        <v>2.65</v>
      </c>
      <c r="V5" s="20">
        <v>0.05</v>
      </c>
      <c r="W5" s="20">
        <v>0</v>
      </c>
      <c r="X5" s="20">
        <v>0.28000000000000003</v>
      </c>
      <c r="Y5" s="20">
        <v>0</v>
      </c>
      <c r="Z5" s="20">
        <v>0.01</v>
      </c>
      <c r="AA5" s="20">
        <v>0</v>
      </c>
      <c r="AB5" s="20">
        <v>0.48</v>
      </c>
      <c r="AC5" s="17">
        <v>0.19</v>
      </c>
      <c r="AD5" s="17">
        <v>0</v>
      </c>
      <c r="AE5" s="17">
        <v>0.32</v>
      </c>
      <c r="AF5" s="17">
        <v>7.99</v>
      </c>
      <c r="AG5" s="17">
        <v>15.32</v>
      </c>
      <c r="AH5" s="17">
        <v>0.3</v>
      </c>
      <c r="AI5" s="17">
        <v>0</v>
      </c>
      <c r="AJ5" s="17">
        <v>1.59</v>
      </c>
      <c r="AK5" s="17">
        <v>0</v>
      </c>
      <c r="AL5" s="17">
        <v>7.0000000000000007E-2</v>
      </c>
      <c r="AM5" s="17">
        <v>0</v>
      </c>
      <c r="AN5" s="17">
        <v>2.64</v>
      </c>
      <c r="AO5" s="20">
        <v>0.8600000000000001</v>
      </c>
      <c r="AP5" s="20">
        <v>0</v>
      </c>
      <c r="AQ5" s="20">
        <v>1.4600000000000002</v>
      </c>
      <c r="AR5" s="20">
        <v>36.82</v>
      </c>
      <c r="AS5" s="20">
        <v>70.91</v>
      </c>
      <c r="AT5" s="20">
        <v>1.4000000000000004</v>
      </c>
      <c r="AU5" s="20">
        <v>0</v>
      </c>
      <c r="AV5" s="20">
        <v>7.47</v>
      </c>
      <c r="AW5" s="20">
        <v>0</v>
      </c>
      <c r="AX5" s="20">
        <v>0.32999999999999996</v>
      </c>
      <c r="AY5" s="20">
        <v>0</v>
      </c>
      <c r="AZ5" s="20">
        <v>12.739999999999998</v>
      </c>
      <c r="BA5" s="17">
        <f t="shared" ref="BA5:BA68" si="1">SUM(E5:P5)</f>
        <v>98.649999999999977</v>
      </c>
      <c r="BB5" s="17">
        <f t="shared" ref="BB5:BB68" si="2">SUM(Q5:AB5)</f>
        <v>4.92</v>
      </c>
      <c r="BC5" s="17">
        <f>SUM(AC5:AN5)</f>
        <v>28.42</v>
      </c>
      <c r="BD5" s="17">
        <f>SUM(AO5:AZ5)</f>
        <v>131.99</v>
      </c>
    </row>
    <row r="6" spans="1:56" x14ac:dyDescent="0.25">
      <c r="A6" t="str">
        <f t="shared" si="0"/>
        <v>UNCA.0000006711</v>
      </c>
      <c r="B6" s="1" t="s">
        <v>3</v>
      </c>
      <c r="C6" s="1" t="s">
        <v>5</v>
      </c>
      <c r="D6" s="1" t="s">
        <v>5</v>
      </c>
      <c r="E6" s="17">
        <v>0</v>
      </c>
      <c r="F6" s="17">
        <v>0</v>
      </c>
      <c r="G6" s="17">
        <v>0</v>
      </c>
      <c r="H6" s="17">
        <v>0</v>
      </c>
      <c r="I6" s="17">
        <v>-0.05</v>
      </c>
      <c r="J6" s="17">
        <v>0</v>
      </c>
      <c r="K6" s="17">
        <v>-17.16</v>
      </c>
      <c r="L6" s="17">
        <v>-24.270000000000003</v>
      </c>
      <c r="M6" s="17">
        <v>-12.17</v>
      </c>
      <c r="N6" s="17">
        <v>-0.25</v>
      </c>
      <c r="O6" s="17">
        <v>0</v>
      </c>
      <c r="P6" s="17">
        <v>0</v>
      </c>
      <c r="Q6" s="20">
        <v>0</v>
      </c>
      <c r="R6" s="20">
        <v>0</v>
      </c>
      <c r="S6" s="20">
        <v>0</v>
      </c>
      <c r="T6" s="20">
        <v>0</v>
      </c>
      <c r="U6" s="20">
        <v>0</v>
      </c>
      <c r="V6" s="20">
        <v>0</v>
      </c>
      <c r="W6" s="20">
        <v>-0.86</v>
      </c>
      <c r="X6" s="20">
        <v>-1.21</v>
      </c>
      <c r="Y6" s="20">
        <v>-0.61</v>
      </c>
      <c r="Z6" s="20">
        <v>-0.01</v>
      </c>
      <c r="AA6" s="20">
        <v>0</v>
      </c>
      <c r="AB6" s="20">
        <v>0</v>
      </c>
      <c r="AC6" s="17">
        <v>0</v>
      </c>
      <c r="AD6" s="17">
        <v>0</v>
      </c>
      <c r="AE6" s="17">
        <v>0</v>
      </c>
      <c r="AF6" s="17">
        <v>0</v>
      </c>
      <c r="AG6" s="17">
        <v>-0.01</v>
      </c>
      <c r="AH6" s="17">
        <v>0</v>
      </c>
      <c r="AI6" s="17">
        <v>-4.9000000000000004</v>
      </c>
      <c r="AJ6" s="17">
        <v>-6.88</v>
      </c>
      <c r="AK6" s="17">
        <v>-3.43</v>
      </c>
      <c r="AL6" s="17">
        <v>-7.0000000000000007E-2</v>
      </c>
      <c r="AM6" s="17">
        <v>0</v>
      </c>
      <c r="AN6" s="17">
        <v>0</v>
      </c>
      <c r="AO6" s="20">
        <v>0</v>
      </c>
      <c r="AP6" s="20">
        <v>0</v>
      </c>
      <c r="AQ6" s="20">
        <v>0</v>
      </c>
      <c r="AR6" s="20">
        <v>0</v>
      </c>
      <c r="AS6" s="20">
        <v>-6.0000000000000005E-2</v>
      </c>
      <c r="AT6" s="20">
        <v>0</v>
      </c>
      <c r="AU6" s="20">
        <v>-22.92</v>
      </c>
      <c r="AV6" s="20">
        <v>-32.360000000000007</v>
      </c>
      <c r="AW6" s="20">
        <v>-16.21</v>
      </c>
      <c r="AX6" s="20">
        <v>-0.33</v>
      </c>
      <c r="AY6" s="20">
        <v>0</v>
      </c>
      <c r="AZ6" s="20">
        <v>0</v>
      </c>
      <c r="BA6" s="17">
        <f t="shared" si="1"/>
        <v>-53.900000000000006</v>
      </c>
      <c r="BB6" s="17">
        <f t="shared" si="2"/>
        <v>-2.6899999999999995</v>
      </c>
      <c r="BC6" s="17">
        <f t="shared" ref="BC6:BC69" si="3">SUM(AC6:AN6)</f>
        <v>-15.29</v>
      </c>
      <c r="BD6" s="17">
        <f t="shared" ref="BD6:BD69" si="4">SUM(AO6:AZ6)</f>
        <v>-71.88000000000001</v>
      </c>
    </row>
    <row r="7" spans="1:56" x14ac:dyDescent="0.25">
      <c r="A7" t="str">
        <f t="shared" si="0"/>
        <v>UNCA.0000022911</v>
      </c>
      <c r="B7" s="1" t="s">
        <v>3</v>
      </c>
      <c r="C7" s="1" t="s">
        <v>6</v>
      </c>
      <c r="D7" s="1" t="s">
        <v>6</v>
      </c>
      <c r="E7" s="17">
        <v>0.4</v>
      </c>
      <c r="F7" s="17">
        <v>0.11</v>
      </c>
      <c r="G7" s="17">
        <v>5.93</v>
      </c>
      <c r="H7" s="17">
        <v>2.4799999999999995</v>
      </c>
      <c r="I7" s="17">
        <v>162.56</v>
      </c>
      <c r="J7" s="17">
        <v>128.89000000000001</v>
      </c>
      <c r="K7" s="17">
        <v>103.34999999999998</v>
      </c>
      <c r="L7" s="17">
        <v>69.22</v>
      </c>
      <c r="M7" s="17">
        <v>101.12</v>
      </c>
      <c r="N7" s="17">
        <v>8.4699999999999989</v>
      </c>
      <c r="O7" s="17">
        <v>4.5600000000000005</v>
      </c>
      <c r="P7" s="17">
        <v>0.96</v>
      </c>
      <c r="Q7" s="20">
        <v>0.02</v>
      </c>
      <c r="R7" s="20">
        <v>0.01</v>
      </c>
      <c r="S7" s="20">
        <v>0.3</v>
      </c>
      <c r="T7" s="20">
        <v>0.12</v>
      </c>
      <c r="U7" s="20">
        <v>8.1300000000000008</v>
      </c>
      <c r="V7" s="20">
        <v>6.44</v>
      </c>
      <c r="W7" s="20">
        <v>5.17</v>
      </c>
      <c r="X7" s="20">
        <v>3.46</v>
      </c>
      <c r="Y7" s="20">
        <v>5.0599999999999996</v>
      </c>
      <c r="Z7" s="20">
        <v>0.42</v>
      </c>
      <c r="AA7" s="20">
        <v>0.23</v>
      </c>
      <c r="AB7" s="20">
        <v>0.05</v>
      </c>
      <c r="AC7" s="17">
        <v>0.12</v>
      </c>
      <c r="AD7" s="17">
        <v>0.03</v>
      </c>
      <c r="AE7" s="17">
        <v>1.74</v>
      </c>
      <c r="AF7" s="17">
        <v>0.72</v>
      </c>
      <c r="AG7" s="17">
        <v>47.03</v>
      </c>
      <c r="AH7" s="17">
        <v>37.07</v>
      </c>
      <c r="AI7" s="17">
        <v>29.53</v>
      </c>
      <c r="AJ7" s="17">
        <v>19.63</v>
      </c>
      <c r="AK7" s="17">
        <v>28.47</v>
      </c>
      <c r="AL7" s="17">
        <v>2.37</v>
      </c>
      <c r="AM7" s="17">
        <v>1.26</v>
      </c>
      <c r="AN7" s="17">
        <v>0.26</v>
      </c>
      <c r="AO7" s="20">
        <v>0.54</v>
      </c>
      <c r="AP7" s="20">
        <v>0.15</v>
      </c>
      <c r="AQ7" s="20">
        <v>7.97</v>
      </c>
      <c r="AR7" s="20">
        <v>3.3199999999999994</v>
      </c>
      <c r="AS7" s="20">
        <v>217.72</v>
      </c>
      <c r="AT7" s="20">
        <v>172.4</v>
      </c>
      <c r="AU7" s="20">
        <v>138.04999999999998</v>
      </c>
      <c r="AV7" s="20">
        <v>92.309999999999988</v>
      </c>
      <c r="AW7" s="20">
        <v>134.65</v>
      </c>
      <c r="AX7" s="20">
        <v>11.259999999999998</v>
      </c>
      <c r="AY7" s="20">
        <v>6.0500000000000007</v>
      </c>
      <c r="AZ7" s="20">
        <v>1.27</v>
      </c>
      <c r="BA7" s="17">
        <f t="shared" si="1"/>
        <v>588.04999999999995</v>
      </c>
      <c r="BB7" s="17">
        <f t="shared" si="2"/>
        <v>29.41</v>
      </c>
      <c r="BC7" s="17">
        <f t="shared" si="3"/>
        <v>168.23</v>
      </c>
      <c r="BD7" s="17">
        <f t="shared" si="4"/>
        <v>785.68999999999983</v>
      </c>
    </row>
    <row r="8" spans="1:56" x14ac:dyDescent="0.25">
      <c r="A8" t="str">
        <f t="shared" si="0"/>
        <v>UNCA.0000025611</v>
      </c>
      <c r="B8" s="1" t="s">
        <v>3</v>
      </c>
      <c r="C8" s="1" t="s">
        <v>7</v>
      </c>
      <c r="D8" s="1" t="s">
        <v>7</v>
      </c>
      <c r="E8" s="17">
        <v>0</v>
      </c>
      <c r="F8" s="17">
        <v>0</v>
      </c>
      <c r="G8" s="17">
        <v>0</v>
      </c>
      <c r="H8" s="17">
        <v>0</v>
      </c>
      <c r="I8" s="17">
        <v>0</v>
      </c>
      <c r="J8" s="17">
        <v>0</v>
      </c>
      <c r="K8" s="17">
        <v>0</v>
      </c>
      <c r="L8" s="17">
        <v>0</v>
      </c>
      <c r="M8" s="17">
        <v>0</v>
      </c>
      <c r="N8" s="17">
        <v>0</v>
      </c>
      <c r="O8" s="17">
        <v>0</v>
      </c>
      <c r="P8" s="17">
        <v>29.339999999999996</v>
      </c>
      <c r="Q8" s="20">
        <v>0</v>
      </c>
      <c r="R8" s="20">
        <v>0</v>
      </c>
      <c r="S8" s="20">
        <v>0</v>
      </c>
      <c r="T8" s="20">
        <v>0</v>
      </c>
      <c r="U8" s="20">
        <v>0</v>
      </c>
      <c r="V8" s="20">
        <v>0</v>
      </c>
      <c r="W8" s="20">
        <v>0</v>
      </c>
      <c r="X8" s="20">
        <v>0</v>
      </c>
      <c r="Y8" s="20">
        <v>0</v>
      </c>
      <c r="Z8" s="20">
        <v>0</v>
      </c>
      <c r="AA8" s="20">
        <v>0</v>
      </c>
      <c r="AB8" s="20">
        <v>1.47</v>
      </c>
      <c r="AC8" s="17">
        <v>0</v>
      </c>
      <c r="AD8" s="17">
        <v>0</v>
      </c>
      <c r="AE8" s="17">
        <v>0</v>
      </c>
      <c r="AF8" s="17">
        <v>0</v>
      </c>
      <c r="AG8" s="17">
        <v>0</v>
      </c>
      <c r="AH8" s="17">
        <v>0</v>
      </c>
      <c r="AI8" s="17">
        <v>0</v>
      </c>
      <c r="AJ8" s="17">
        <v>0</v>
      </c>
      <c r="AK8" s="17">
        <v>0</v>
      </c>
      <c r="AL8" s="17">
        <v>0</v>
      </c>
      <c r="AM8" s="17">
        <v>0</v>
      </c>
      <c r="AN8" s="17">
        <v>8.06</v>
      </c>
      <c r="AO8" s="20">
        <v>0</v>
      </c>
      <c r="AP8" s="20">
        <v>0</v>
      </c>
      <c r="AQ8" s="20">
        <v>0</v>
      </c>
      <c r="AR8" s="20">
        <v>0</v>
      </c>
      <c r="AS8" s="20">
        <v>0</v>
      </c>
      <c r="AT8" s="20">
        <v>0</v>
      </c>
      <c r="AU8" s="20">
        <v>0</v>
      </c>
      <c r="AV8" s="20">
        <v>0</v>
      </c>
      <c r="AW8" s="20">
        <v>0</v>
      </c>
      <c r="AX8" s="20">
        <v>0</v>
      </c>
      <c r="AY8" s="20">
        <v>0</v>
      </c>
      <c r="AZ8" s="20">
        <v>38.869999999999997</v>
      </c>
      <c r="BA8" s="17">
        <f t="shared" si="1"/>
        <v>29.339999999999996</v>
      </c>
      <c r="BB8" s="17">
        <f t="shared" si="2"/>
        <v>1.47</v>
      </c>
      <c r="BC8" s="17">
        <f t="shared" si="3"/>
        <v>8.06</v>
      </c>
      <c r="BD8" s="17">
        <f t="shared" si="4"/>
        <v>38.869999999999997</v>
      </c>
    </row>
    <row r="9" spans="1:56" x14ac:dyDescent="0.25">
      <c r="A9" t="str">
        <f t="shared" si="0"/>
        <v>UNCA.0000034911</v>
      </c>
      <c r="B9" s="1" t="s">
        <v>3</v>
      </c>
      <c r="C9" s="1" t="s">
        <v>9</v>
      </c>
      <c r="D9" s="1" t="s">
        <v>9</v>
      </c>
      <c r="E9" s="17">
        <v>0.81</v>
      </c>
      <c r="F9" s="17">
        <v>0</v>
      </c>
      <c r="G9" s="17">
        <v>0</v>
      </c>
      <c r="H9" s="17">
        <v>1.76</v>
      </c>
      <c r="I9" s="17">
        <v>0</v>
      </c>
      <c r="J9" s="17">
        <v>0</v>
      </c>
      <c r="K9" s="17">
        <v>0</v>
      </c>
      <c r="L9" s="17">
        <v>0</v>
      </c>
      <c r="M9" s="17">
        <v>0</v>
      </c>
      <c r="N9" s="17">
        <v>0</v>
      </c>
      <c r="O9" s="17">
        <v>0</v>
      </c>
      <c r="P9" s="17">
        <v>0</v>
      </c>
      <c r="Q9" s="20">
        <v>0.04</v>
      </c>
      <c r="R9" s="20">
        <v>0</v>
      </c>
      <c r="S9" s="20">
        <v>0</v>
      </c>
      <c r="T9" s="20">
        <v>0.09</v>
      </c>
      <c r="U9" s="20">
        <v>0</v>
      </c>
      <c r="V9" s="20">
        <v>0</v>
      </c>
      <c r="W9" s="20">
        <v>0</v>
      </c>
      <c r="X9" s="20">
        <v>0</v>
      </c>
      <c r="Y9" s="20">
        <v>0</v>
      </c>
      <c r="Z9" s="20">
        <v>0</v>
      </c>
      <c r="AA9" s="20">
        <v>0</v>
      </c>
      <c r="AB9" s="20">
        <v>0</v>
      </c>
      <c r="AC9" s="17">
        <v>0.24</v>
      </c>
      <c r="AD9" s="17">
        <v>0</v>
      </c>
      <c r="AE9" s="17">
        <v>0</v>
      </c>
      <c r="AF9" s="17">
        <v>0.51</v>
      </c>
      <c r="AG9" s="17">
        <v>0</v>
      </c>
      <c r="AH9" s="17">
        <v>0</v>
      </c>
      <c r="AI9" s="17">
        <v>0</v>
      </c>
      <c r="AJ9" s="17">
        <v>0</v>
      </c>
      <c r="AK9" s="17">
        <v>0</v>
      </c>
      <c r="AL9" s="17">
        <v>0</v>
      </c>
      <c r="AM9" s="17">
        <v>0</v>
      </c>
      <c r="AN9" s="17">
        <v>0</v>
      </c>
      <c r="AO9" s="20">
        <v>1.0900000000000001</v>
      </c>
      <c r="AP9" s="20">
        <v>0</v>
      </c>
      <c r="AQ9" s="20">
        <v>0</v>
      </c>
      <c r="AR9" s="20">
        <v>2.3600000000000003</v>
      </c>
      <c r="AS9" s="20">
        <v>0</v>
      </c>
      <c r="AT9" s="20">
        <v>0</v>
      </c>
      <c r="AU9" s="20">
        <v>0</v>
      </c>
      <c r="AV9" s="20">
        <v>0</v>
      </c>
      <c r="AW9" s="20">
        <v>0</v>
      </c>
      <c r="AX9" s="20">
        <v>0</v>
      </c>
      <c r="AY9" s="20">
        <v>0</v>
      </c>
      <c r="AZ9" s="20">
        <v>0</v>
      </c>
      <c r="BA9" s="17">
        <f t="shared" si="1"/>
        <v>2.5700000000000003</v>
      </c>
      <c r="BB9" s="17">
        <f t="shared" si="2"/>
        <v>0.13</v>
      </c>
      <c r="BC9" s="17">
        <f t="shared" si="3"/>
        <v>0.75</v>
      </c>
      <c r="BD9" s="17">
        <f t="shared" si="4"/>
        <v>3.45</v>
      </c>
    </row>
    <row r="10" spans="1:56" x14ac:dyDescent="0.25">
      <c r="A10" t="str">
        <f t="shared" si="0"/>
        <v>UNCA.0000038511</v>
      </c>
      <c r="B10" s="1" t="s">
        <v>3</v>
      </c>
      <c r="C10" s="1" t="s">
        <v>10</v>
      </c>
      <c r="D10" s="1" t="s">
        <v>10</v>
      </c>
      <c r="E10" s="17">
        <v>1.8400000000000003</v>
      </c>
      <c r="F10" s="17">
        <v>0.01</v>
      </c>
      <c r="G10" s="17">
        <v>0</v>
      </c>
      <c r="H10" s="17">
        <v>0</v>
      </c>
      <c r="I10" s="17">
        <v>0</v>
      </c>
      <c r="J10" s="17">
        <v>0</v>
      </c>
      <c r="K10" s="17">
        <v>0</v>
      </c>
      <c r="L10" s="17">
        <v>0</v>
      </c>
      <c r="M10" s="17">
        <v>0</v>
      </c>
      <c r="N10" s="17">
        <v>0</v>
      </c>
      <c r="O10" s="17">
        <v>0</v>
      </c>
      <c r="P10" s="17">
        <v>0</v>
      </c>
      <c r="Q10" s="20">
        <v>0.09</v>
      </c>
      <c r="R10" s="20">
        <v>0</v>
      </c>
      <c r="S10" s="20">
        <v>0</v>
      </c>
      <c r="T10" s="20">
        <v>0</v>
      </c>
      <c r="U10" s="20">
        <v>0</v>
      </c>
      <c r="V10" s="20">
        <v>0</v>
      </c>
      <c r="W10" s="20">
        <v>0</v>
      </c>
      <c r="X10" s="20">
        <v>0</v>
      </c>
      <c r="Y10" s="20">
        <v>0</v>
      </c>
      <c r="Z10" s="20">
        <v>0</v>
      </c>
      <c r="AA10" s="20">
        <v>0</v>
      </c>
      <c r="AB10" s="20">
        <v>0</v>
      </c>
      <c r="AC10" s="17">
        <v>0.54</v>
      </c>
      <c r="AD10" s="17">
        <v>0</v>
      </c>
      <c r="AE10" s="17">
        <v>0</v>
      </c>
      <c r="AF10" s="17">
        <v>0</v>
      </c>
      <c r="AG10" s="17">
        <v>0</v>
      </c>
      <c r="AH10" s="17">
        <v>0</v>
      </c>
      <c r="AI10" s="17">
        <v>0</v>
      </c>
      <c r="AJ10" s="17">
        <v>0</v>
      </c>
      <c r="AK10" s="17">
        <v>0</v>
      </c>
      <c r="AL10" s="17">
        <v>0</v>
      </c>
      <c r="AM10" s="17">
        <v>0</v>
      </c>
      <c r="AN10" s="17">
        <v>0</v>
      </c>
      <c r="AO10" s="20">
        <v>2.4700000000000006</v>
      </c>
      <c r="AP10" s="20">
        <v>0.01</v>
      </c>
      <c r="AQ10" s="20">
        <v>0</v>
      </c>
      <c r="AR10" s="20">
        <v>0</v>
      </c>
      <c r="AS10" s="20">
        <v>0</v>
      </c>
      <c r="AT10" s="20">
        <v>0</v>
      </c>
      <c r="AU10" s="20">
        <v>0</v>
      </c>
      <c r="AV10" s="20">
        <v>0</v>
      </c>
      <c r="AW10" s="20">
        <v>0</v>
      </c>
      <c r="AX10" s="20">
        <v>0</v>
      </c>
      <c r="AY10" s="20">
        <v>0</v>
      </c>
      <c r="AZ10" s="20">
        <v>0</v>
      </c>
      <c r="BA10" s="17">
        <f t="shared" si="1"/>
        <v>1.8500000000000003</v>
      </c>
      <c r="BB10" s="17">
        <f t="shared" si="2"/>
        <v>0.09</v>
      </c>
      <c r="BC10" s="17">
        <f t="shared" si="3"/>
        <v>0.54</v>
      </c>
      <c r="BD10" s="17">
        <f t="shared" si="4"/>
        <v>2.4800000000000004</v>
      </c>
    </row>
    <row r="11" spans="1:56" x14ac:dyDescent="0.25">
      <c r="A11" t="str">
        <f t="shared" si="0"/>
        <v>UNCA.0000039611</v>
      </c>
      <c r="B11" s="1" t="s">
        <v>3</v>
      </c>
      <c r="C11" s="1" t="s">
        <v>11</v>
      </c>
      <c r="D11" s="1" t="s">
        <v>11</v>
      </c>
      <c r="E11" s="17">
        <v>1434.57</v>
      </c>
      <c r="F11" s="17">
        <v>813.3</v>
      </c>
      <c r="G11" s="17">
        <v>1411.8699999999997</v>
      </c>
      <c r="H11" s="17">
        <v>1222.8600000000001</v>
      </c>
      <c r="I11" s="17">
        <v>1039.6699999999998</v>
      </c>
      <c r="J11" s="17">
        <v>930.14999999999986</v>
      </c>
      <c r="K11" s="17">
        <v>763.34</v>
      </c>
      <c r="L11" s="17">
        <v>397.91999999999996</v>
      </c>
      <c r="M11" s="17">
        <v>598.9</v>
      </c>
      <c r="N11" s="17">
        <v>1303.9599999999998</v>
      </c>
      <c r="O11" s="17">
        <v>859.71</v>
      </c>
      <c r="P11" s="17">
        <v>1232.5499999999997</v>
      </c>
      <c r="Q11" s="20">
        <v>71.73</v>
      </c>
      <c r="R11" s="20">
        <v>40.67</v>
      </c>
      <c r="S11" s="20">
        <v>70.59</v>
      </c>
      <c r="T11" s="20">
        <v>61.14</v>
      </c>
      <c r="U11" s="20">
        <v>51.98</v>
      </c>
      <c r="V11" s="20">
        <v>46.51</v>
      </c>
      <c r="W11" s="20">
        <v>38.17</v>
      </c>
      <c r="X11" s="20">
        <v>19.899999999999999</v>
      </c>
      <c r="Y11" s="20">
        <v>29.95</v>
      </c>
      <c r="Z11" s="20">
        <v>65.2</v>
      </c>
      <c r="AA11" s="20">
        <v>42.99</v>
      </c>
      <c r="AB11" s="20">
        <v>61.63</v>
      </c>
      <c r="AC11" s="17">
        <v>424.44</v>
      </c>
      <c r="AD11" s="17">
        <v>239.25</v>
      </c>
      <c r="AE11" s="17">
        <v>413.16</v>
      </c>
      <c r="AF11" s="17">
        <v>355.78</v>
      </c>
      <c r="AG11" s="17">
        <v>300.77</v>
      </c>
      <c r="AH11" s="17">
        <v>267.51</v>
      </c>
      <c r="AI11" s="17">
        <v>218.12</v>
      </c>
      <c r="AJ11" s="17">
        <v>112.86</v>
      </c>
      <c r="AK11" s="17">
        <v>168.59</v>
      </c>
      <c r="AL11" s="17">
        <v>364.12</v>
      </c>
      <c r="AM11" s="17">
        <v>238.06</v>
      </c>
      <c r="AN11" s="17">
        <v>338.51</v>
      </c>
      <c r="AO11" s="20">
        <v>1930.74</v>
      </c>
      <c r="AP11" s="20">
        <v>1093.2199999999998</v>
      </c>
      <c r="AQ11" s="20">
        <v>1895.6199999999997</v>
      </c>
      <c r="AR11" s="20">
        <v>1639.7800000000002</v>
      </c>
      <c r="AS11" s="20">
        <v>1392.4199999999998</v>
      </c>
      <c r="AT11" s="20">
        <v>1244.1699999999998</v>
      </c>
      <c r="AU11" s="20">
        <v>1019.63</v>
      </c>
      <c r="AV11" s="20">
        <v>530.67999999999995</v>
      </c>
      <c r="AW11" s="20">
        <v>797.44</v>
      </c>
      <c r="AX11" s="20">
        <v>1733.2799999999997</v>
      </c>
      <c r="AY11" s="20">
        <v>1140.76</v>
      </c>
      <c r="AZ11" s="20">
        <v>1632.6899999999998</v>
      </c>
      <c r="BA11" s="17">
        <f t="shared" si="1"/>
        <v>12008.8</v>
      </c>
      <c r="BB11" s="17">
        <f t="shared" si="2"/>
        <v>600.45999999999992</v>
      </c>
      <c r="BC11" s="17">
        <f t="shared" si="3"/>
        <v>3441.17</v>
      </c>
      <c r="BD11" s="17">
        <f t="shared" si="4"/>
        <v>16050.43</v>
      </c>
    </row>
    <row r="12" spans="1:56" x14ac:dyDescent="0.25">
      <c r="A12" t="str">
        <f t="shared" si="0"/>
        <v>UNCA.0000040511</v>
      </c>
      <c r="B12" s="1" t="s">
        <v>3</v>
      </c>
      <c r="C12" s="1" t="s">
        <v>673</v>
      </c>
      <c r="D12" s="1" t="s">
        <v>673</v>
      </c>
      <c r="E12" s="17">
        <v>550.42000000000019</v>
      </c>
      <c r="F12" s="17">
        <v>305.49000000000012</v>
      </c>
      <c r="G12" s="17">
        <v>409.66000000000008</v>
      </c>
      <c r="H12" s="17">
        <v>619.39</v>
      </c>
      <c r="I12" s="17">
        <v>843.10000000000127</v>
      </c>
      <c r="J12" s="17">
        <v>1006.7299999999996</v>
      </c>
      <c r="K12" s="17">
        <v>-38.169999999999732</v>
      </c>
      <c r="L12" s="17">
        <v>-23.680000000000348</v>
      </c>
      <c r="M12" s="17">
        <v>-26.279999999999745</v>
      </c>
      <c r="N12" s="17">
        <v>-176.23000000000059</v>
      </c>
      <c r="O12" s="17">
        <v>-261.55000000000041</v>
      </c>
      <c r="P12" s="17">
        <v>-258.13000000000034</v>
      </c>
      <c r="Q12" s="20">
        <v>27.52</v>
      </c>
      <c r="R12" s="20">
        <v>15.27</v>
      </c>
      <c r="S12" s="20">
        <v>20.48</v>
      </c>
      <c r="T12" s="20">
        <v>30.97</v>
      </c>
      <c r="U12" s="20">
        <v>42.16</v>
      </c>
      <c r="V12" s="20">
        <v>50.34</v>
      </c>
      <c r="W12" s="20">
        <v>-1.91</v>
      </c>
      <c r="X12" s="20">
        <v>-1.18</v>
      </c>
      <c r="Y12" s="20">
        <v>-1.31</v>
      </c>
      <c r="Z12" s="20">
        <v>-8.81</v>
      </c>
      <c r="AA12" s="20">
        <v>-13.08</v>
      </c>
      <c r="AB12" s="20">
        <v>-12.91</v>
      </c>
      <c r="AC12" s="17">
        <v>162.85</v>
      </c>
      <c r="AD12" s="17">
        <v>89.87</v>
      </c>
      <c r="AE12" s="17">
        <v>119.88</v>
      </c>
      <c r="AF12" s="17">
        <v>180.2</v>
      </c>
      <c r="AG12" s="17">
        <v>243.9</v>
      </c>
      <c r="AH12" s="17">
        <v>289.52999999999997</v>
      </c>
      <c r="AI12" s="17">
        <v>-10.91</v>
      </c>
      <c r="AJ12" s="17">
        <v>-6.72</v>
      </c>
      <c r="AK12" s="17">
        <v>-7.4</v>
      </c>
      <c r="AL12" s="17">
        <v>-49.21</v>
      </c>
      <c r="AM12" s="17">
        <v>-72.42</v>
      </c>
      <c r="AN12" s="17">
        <v>-70.89</v>
      </c>
      <c r="AO12" s="20">
        <v>740.79000000000019</v>
      </c>
      <c r="AP12" s="20">
        <v>410.63000000000011</v>
      </c>
      <c r="AQ12" s="20">
        <v>550.0200000000001</v>
      </c>
      <c r="AR12" s="20">
        <v>830.56</v>
      </c>
      <c r="AS12" s="20">
        <v>1129.1600000000012</v>
      </c>
      <c r="AT12" s="20">
        <v>1346.5999999999995</v>
      </c>
      <c r="AU12" s="20">
        <v>-50.989999999999725</v>
      </c>
      <c r="AV12" s="20">
        <v>-31.580000000000346</v>
      </c>
      <c r="AW12" s="20">
        <v>-34.989999999999746</v>
      </c>
      <c r="AX12" s="20">
        <v>-234.2500000000006</v>
      </c>
      <c r="AY12" s="20">
        <v>-347.05000000000041</v>
      </c>
      <c r="AZ12" s="20">
        <v>-341.93000000000035</v>
      </c>
      <c r="BA12" s="17">
        <f t="shared" si="1"/>
        <v>2950.7500000000009</v>
      </c>
      <c r="BB12" s="17">
        <f t="shared" si="2"/>
        <v>147.53999999999996</v>
      </c>
      <c r="BC12" s="17">
        <f t="shared" si="3"/>
        <v>868.67999999999984</v>
      </c>
      <c r="BD12" s="17">
        <f t="shared" si="4"/>
        <v>3966.9700000000003</v>
      </c>
    </row>
    <row r="13" spans="1:56" x14ac:dyDescent="0.25">
      <c r="A13" t="str">
        <f t="shared" si="0"/>
        <v>UNCA.0000045411</v>
      </c>
      <c r="B13" s="1" t="s">
        <v>3</v>
      </c>
      <c r="C13" s="1" t="s">
        <v>12</v>
      </c>
      <c r="D13" s="1" t="s">
        <v>12</v>
      </c>
      <c r="E13" s="17">
        <v>0</v>
      </c>
      <c r="F13" s="17">
        <v>-1.4300000000000002</v>
      </c>
      <c r="G13" s="17">
        <v>-2.57</v>
      </c>
      <c r="H13" s="17">
        <v>0</v>
      </c>
      <c r="I13" s="17">
        <v>0</v>
      </c>
      <c r="J13" s="17">
        <v>-1.7300000000000002</v>
      </c>
      <c r="K13" s="17">
        <v>-3.79</v>
      </c>
      <c r="L13" s="17">
        <v>0</v>
      </c>
      <c r="M13" s="17">
        <v>0</v>
      </c>
      <c r="N13" s="17">
        <v>0</v>
      </c>
      <c r="O13" s="17">
        <v>0</v>
      </c>
      <c r="P13" s="17">
        <v>0</v>
      </c>
      <c r="Q13" s="20">
        <v>0</v>
      </c>
      <c r="R13" s="20">
        <v>-7.0000000000000007E-2</v>
      </c>
      <c r="S13" s="20">
        <v>-0.13</v>
      </c>
      <c r="T13" s="20">
        <v>0</v>
      </c>
      <c r="U13" s="20">
        <v>0</v>
      </c>
      <c r="V13" s="20">
        <v>-0.09</v>
      </c>
      <c r="W13" s="20">
        <v>-0.19</v>
      </c>
      <c r="X13" s="20">
        <v>0</v>
      </c>
      <c r="Y13" s="20">
        <v>0</v>
      </c>
      <c r="Z13" s="20">
        <v>0</v>
      </c>
      <c r="AA13" s="20">
        <v>0</v>
      </c>
      <c r="AB13" s="20">
        <v>0</v>
      </c>
      <c r="AC13" s="17">
        <v>0</v>
      </c>
      <c r="AD13" s="17">
        <v>-0.42</v>
      </c>
      <c r="AE13" s="17">
        <v>-0.75</v>
      </c>
      <c r="AF13" s="17">
        <v>0</v>
      </c>
      <c r="AG13" s="17">
        <v>0</v>
      </c>
      <c r="AH13" s="17">
        <v>-0.5</v>
      </c>
      <c r="AI13" s="17">
        <v>-1.08</v>
      </c>
      <c r="AJ13" s="17">
        <v>0</v>
      </c>
      <c r="AK13" s="17">
        <v>0</v>
      </c>
      <c r="AL13" s="17">
        <v>0</v>
      </c>
      <c r="AM13" s="17">
        <v>0</v>
      </c>
      <c r="AN13" s="17">
        <v>0</v>
      </c>
      <c r="AO13" s="20">
        <v>0</v>
      </c>
      <c r="AP13" s="20">
        <v>-1.9200000000000002</v>
      </c>
      <c r="AQ13" s="20">
        <v>-3.4499999999999997</v>
      </c>
      <c r="AR13" s="20">
        <v>0</v>
      </c>
      <c r="AS13" s="20">
        <v>0</v>
      </c>
      <c r="AT13" s="20">
        <v>-2.3200000000000003</v>
      </c>
      <c r="AU13" s="20">
        <v>-5.0600000000000005</v>
      </c>
      <c r="AV13" s="20">
        <v>0</v>
      </c>
      <c r="AW13" s="20">
        <v>0</v>
      </c>
      <c r="AX13" s="20">
        <v>0</v>
      </c>
      <c r="AY13" s="20">
        <v>0</v>
      </c>
      <c r="AZ13" s="20">
        <v>0</v>
      </c>
      <c r="BA13" s="17">
        <f t="shared" si="1"/>
        <v>-9.52</v>
      </c>
      <c r="BB13" s="17">
        <f t="shared" si="2"/>
        <v>-0.48000000000000004</v>
      </c>
      <c r="BC13" s="17">
        <f t="shared" si="3"/>
        <v>-2.75</v>
      </c>
      <c r="BD13" s="17">
        <f t="shared" si="4"/>
        <v>-12.75</v>
      </c>
    </row>
    <row r="14" spans="1:56" x14ac:dyDescent="0.25">
      <c r="A14" t="str">
        <f t="shared" si="0"/>
        <v>UNCA.0000079301</v>
      </c>
      <c r="B14" s="1" t="s">
        <v>3</v>
      </c>
      <c r="C14" s="1" t="s">
        <v>238</v>
      </c>
      <c r="D14" s="1" t="s">
        <v>238</v>
      </c>
      <c r="E14" s="17">
        <v>0</v>
      </c>
      <c r="F14" s="17">
        <v>43451.450000000004</v>
      </c>
      <c r="G14" s="17">
        <v>19329.420000000002</v>
      </c>
      <c r="H14" s="17">
        <v>6909.04</v>
      </c>
      <c r="I14" s="17">
        <v>18.27000000000001</v>
      </c>
      <c r="J14" s="17">
        <v>0</v>
      </c>
      <c r="K14" s="17">
        <v>0</v>
      </c>
      <c r="L14" s="17">
        <v>0</v>
      </c>
      <c r="M14" s="17">
        <v>0</v>
      </c>
      <c r="N14" s="17">
        <v>0</v>
      </c>
      <c r="O14" s="17">
        <v>0</v>
      </c>
      <c r="P14" s="17">
        <v>0</v>
      </c>
      <c r="Q14" s="20">
        <v>0</v>
      </c>
      <c r="R14" s="20">
        <v>2172.5700000000002</v>
      </c>
      <c r="S14" s="20">
        <v>966.47</v>
      </c>
      <c r="T14" s="20">
        <v>345.45</v>
      </c>
      <c r="U14" s="20">
        <v>0.91</v>
      </c>
      <c r="V14" s="20">
        <v>0</v>
      </c>
      <c r="W14" s="20">
        <v>0</v>
      </c>
      <c r="X14" s="20">
        <v>0</v>
      </c>
      <c r="Y14" s="20">
        <v>0</v>
      </c>
      <c r="Z14" s="20">
        <v>0</v>
      </c>
      <c r="AA14" s="20">
        <v>0</v>
      </c>
      <c r="AB14" s="20">
        <v>0</v>
      </c>
      <c r="AC14" s="17">
        <v>0</v>
      </c>
      <c r="AD14" s="17">
        <v>12782.12</v>
      </c>
      <c r="AE14" s="17">
        <v>5656.48</v>
      </c>
      <c r="AF14" s="17">
        <v>2010.1</v>
      </c>
      <c r="AG14" s="17">
        <v>5.29</v>
      </c>
      <c r="AH14" s="17">
        <v>0</v>
      </c>
      <c r="AI14" s="17">
        <v>0</v>
      </c>
      <c r="AJ14" s="17">
        <v>0</v>
      </c>
      <c r="AK14" s="17">
        <v>0</v>
      </c>
      <c r="AL14" s="17">
        <v>0</v>
      </c>
      <c r="AM14" s="17">
        <v>0</v>
      </c>
      <c r="AN14" s="17">
        <v>0</v>
      </c>
      <c r="AO14" s="20">
        <v>0</v>
      </c>
      <c r="AP14" s="20">
        <v>58406.140000000007</v>
      </c>
      <c r="AQ14" s="20">
        <v>25952.370000000003</v>
      </c>
      <c r="AR14" s="20">
        <v>9264.59</v>
      </c>
      <c r="AS14" s="20">
        <v>24.47000000000001</v>
      </c>
      <c r="AT14" s="20">
        <v>0</v>
      </c>
      <c r="AU14" s="20">
        <v>0</v>
      </c>
      <c r="AV14" s="20">
        <v>0</v>
      </c>
      <c r="AW14" s="20">
        <v>0</v>
      </c>
      <c r="AX14" s="20">
        <v>0</v>
      </c>
      <c r="AY14" s="20">
        <v>0</v>
      </c>
      <c r="AZ14" s="20">
        <v>0</v>
      </c>
      <c r="BA14" s="17">
        <f t="shared" si="1"/>
        <v>69708.180000000008</v>
      </c>
      <c r="BB14" s="17">
        <f t="shared" si="2"/>
        <v>3485.3999999999996</v>
      </c>
      <c r="BC14" s="17">
        <f t="shared" si="3"/>
        <v>20453.989999999998</v>
      </c>
      <c r="BD14" s="17">
        <f t="shared" si="4"/>
        <v>93647.57</v>
      </c>
    </row>
    <row r="15" spans="1:56" x14ac:dyDescent="0.25">
      <c r="A15" t="str">
        <f t="shared" si="0"/>
        <v>SCL.341S025</v>
      </c>
      <c r="B15" s="1" t="s">
        <v>175</v>
      </c>
      <c r="C15" s="1" t="s">
        <v>674</v>
      </c>
      <c r="D15" s="1" t="s">
        <v>674</v>
      </c>
      <c r="E15" s="17">
        <v>1345.9100000000003</v>
      </c>
      <c r="F15" s="17">
        <v>1642.3600000000015</v>
      </c>
      <c r="G15" s="17">
        <v>1.0699999999999994</v>
      </c>
      <c r="H15" s="17">
        <v>0</v>
      </c>
      <c r="I15" s="17">
        <v>1000.5099999999996</v>
      </c>
      <c r="J15" s="17">
        <v>240.0599999999998</v>
      </c>
      <c r="K15" s="17">
        <v>-0.89999999999999836</v>
      </c>
      <c r="L15" s="17">
        <v>0</v>
      </c>
      <c r="M15" s="17">
        <v>-18.540000000000028</v>
      </c>
      <c r="N15" s="17">
        <v>-0.21000000000000008</v>
      </c>
      <c r="O15" s="17">
        <v>0</v>
      </c>
      <c r="P15" s="17">
        <v>-18.25</v>
      </c>
      <c r="Q15" s="20">
        <v>67.3</v>
      </c>
      <c r="R15" s="20">
        <v>82.12</v>
      </c>
      <c r="S15" s="20">
        <v>0.05</v>
      </c>
      <c r="T15" s="20">
        <v>0</v>
      </c>
      <c r="U15" s="20">
        <v>50.03</v>
      </c>
      <c r="V15" s="20">
        <v>12</v>
      </c>
      <c r="W15" s="20">
        <v>-0.04</v>
      </c>
      <c r="X15" s="20">
        <v>0</v>
      </c>
      <c r="Y15" s="20">
        <v>-0.93</v>
      </c>
      <c r="Z15" s="20">
        <v>-0.01</v>
      </c>
      <c r="AA15" s="20">
        <v>0</v>
      </c>
      <c r="AB15" s="20">
        <v>-0.91</v>
      </c>
      <c r="AC15" s="17">
        <v>398.21</v>
      </c>
      <c r="AD15" s="17">
        <v>483.13</v>
      </c>
      <c r="AE15" s="17">
        <v>0.31</v>
      </c>
      <c r="AF15" s="17">
        <v>0</v>
      </c>
      <c r="AG15" s="17">
        <v>289.44</v>
      </c>
      <c r="AH15" s="17">
        <v>69.040000000000006</v>
      </c>
      <c r="AI15" s="17">
        <v>-0.26</v>
      </c>
      <c r="AJ15" s="17">
        <v>0</v>
      </c>
      <c r="AK15" s="17">
        <v>-5.22</v>
      </c>
      <c r="AL15" s="17">
        <v>-0.06</v>
      </c>
      <c r="AM15" s="17">
        <v>0</v>
      </c>
      <c r="AN15" s="17">
        <v>-5.01</v>
      </c>
      <c r="AO15" s="20">
        <v>1811.4200000000003</v>
      </c>
      <c r="AP15" s="20">
        <v>2207.6100000000015</v>
      </c>
      <c r="AQ15" s="20">
        <v>1.4299999999999995</v>
      </c>
      <c r="AR15" s="20">
        <v>0</v>
      </c>
      <c r="AS15" s="20">
        <v>1339.9799999999998</v>
      </c>
      <c r="AT15" s="20">
        <v>321.0999999999998</v>
      </c>
      <c r="AU15" s="20">
        <v>-1.1999999999999984</v>
      </c>
      <c r="AV15" s="20">
        <v>0</v>
      </c>
      <c r="AW15" s="20">
        <v>-24.690000000000026</v>
      </c>
      <c r="AX15" s="20">
        <v>-0.28000000000000008</v>
      </c>
      <c r="AY15" s="20">
        <v>0</v>
      </c>
      <c r="AZ15" s="20">
        <v>-24.17</v>
      </c>
      <c r="BA15" s="17">
        <f t="shared" si="1"/>
        <v>4192.010000000002</v>
      </c>
      <c r="BB15" s="17">
        <f t="shared" si="2"/>
        <v>209.61000000000004</v>
      </c>
      <c r="BC15" s="17">
        <f t="shared" si="3"/>
        <v>1229.58</v>
      </c>
      <c r="BD15" s="17">
        <f t="shared" si="4"/>
        <v>5631.2000000000016</v>
      </c>
    </row>
    <row r="16" spans="1:56" x14ac:dyDescent="0.25">
      <c r="A16" t="str">
        <f t="shared" si="0"/>
        <v>EEC.AKE1</v>
      </c>
      <c r="B16" s="1" t="s">
        <v>24</v>
      </c>
      <c r="C16" s="1" t="s">
        <v>25</v>
      </c>
      <c r="D16" s="1" t="s">
        <v>25</v>
      </c>
      <c r="E16" s="17">
        <v>-63.420000000000982</v>
      </c>
      <c r="F16" s="17">
        <v>-56.949999999999818</v>
      </c>
      <c r="G16" s="17">
        <v>-75.169999999999163</v>
      </c>
      <c r="H16" s="17">
        <v>-645.85999999999933</v>
      </c>
      <c r="I16" s="17">
        <v>-659.54999999999836</v>
      </c>
      <c r="J16" s="17">
        <v>-354.34000000000049</v>
      </c>
      <c r="K16" s="17">
        <v>-2363.4600000000009</v>
      </c>
      <c r="L16" s="17">
        <v>-1868.8100000000002</v>
      </c>
      <c r="M16" s="17">
        <v>-1499.6799999999994</v>
      </c>
      <c r="N16" s="17">
        <v>-2411.38</v>
      </c>
      <c r="O16" s="17">
        <v>-4158.91</v>
      </c>
      <c r="P16" s="17">
        <v>-5786.2199999999993</v>
      </c>
      <c r="Q16" s="20">
        <v>-3.17</v>
      </c>
      <c r="R16" s="20">
        <v>-2.85</v>
      </c>
      <c r="S16" s="20">
        <v>-3.76</v>
      </c>
      <c r="T16" s="20">
        <v>-32.29</v>
      </c>
      <c r="U16" s="20">
        <v>-32.979999999999997</v>
      </c>
      <c r="V16" s="20">
        <v>-17.72</v>
      </c>
      <c r="W16" s="20">
        <v>-118.17</v>
      </c>
      <c r="X16" s="20">
        <v>-93.44</v>
      </c>
      <c r="Y16" s="20">
        <v>-74.98</v>
      </c>
      <c r="Z16" s="20">
        <v>-120.57</v>
      </c>
      <c r="AA16" s="20">
        <v>-207.95</v>
      </c>
      <c r="AB16" s="20">
        <v>-289.31</v>
      </c>
      <c r="AC16" s="17">
        <v>-18.760000000000002</v>
      </c>
      <c r="AD16" s="17">
        <v>-16.75</v>
      </c>
      <c r="AE16" s="17">
        <v>-22</v>
      </c>
      <c r="AF16" s="17">
        <v>-187.9</v>
      </c>
      <c r="AG16" s="17">
        <v>-190.8</v>
      </c>
      <c r="AH16" s="17">
        <v>-101.91</v>
      </c>
      <c r="AI16" s="17">
        <v>-675.35</v>
      </c>
      <c r="AJ16" s="17">
        <v>-530.04</v>
      </c>
      <c r="AK16" s="17">
        <v>-422.16</v>
      </c>
      <c r="AL16" s="17">
        <v>-673.35</v>
      </c>
      <c r="AM16" s="17">
        <v>-1151.6099999999999</v>
      </c>
      <c r="AN16" s="17">
        <v>-1589.14</v>
      </c>
      <c r="AO16" s="20">
        <v>-85.350000000000989</v>
      </c>
      <c r="AP16" s="20">
        <v>-76.549999999999812</v>
      </c>
      <c r="AQ16" s="20">
        <v>-100.92999999999917</v>
      </c>
      <c r="AR16" s="20">
        <v>-866.04999999999927</v>
      </c>
      <c r="AS16" s="20">
        <v>-883.32999999999834</v>
      </c>
      <c r="AT16" s="20">
        <v>-473.97000000000048</v>
      </c>
      <c r="AU16" s="20">
        <v>-3156.9800000000009</v>
      </c>
      <c r="AV16" s="20">
        <v>-2492.29</v>
      </c>
      <c r="AW16" s="20">
        <v>-1996.8199999999995</v>
      </c>
      <c r="AX16" s="20">
        <v>-3205.3</v>
      </c>
      <c r="AY16" s="20">
        <v>-5518.4699999999993</v>
      </c>
      <c r="AZ16" s="20">
        <v>-7664.67</v>
      </c>
      <c r="BA16" s="17">
        <f t="shared" si="1"/>
        <v>-19943.75</v>
      </c>
      <c r="BB16" s="17">
        <f t="shared" si="2"/>
        <v>-997.19</v>
      </c>
      <c r="BC16" s="17">
        <f t="shared" si="3"/>
        <v>-5579.77</v>
      </c>
      <c r="BD16" s="17">
        <f t="shared" si="4"/>
        <v>-26520.71</v>
      </c>
    </row>
    <row r="17" spans="1:56" x14ac:dyDescent="0.25">
      <c r="A17" t="str">
        <f t="shared" si="0"/>
        <v>VQW.ARD1</v>
      </c>
      <c r="B17" s="1" t="s">
        <v>29</v>
      </c>
      <c r="C17" s="1" t="s">
        <v>30</v>
      </c>
      <c r="D17" s="1" t="s">
        <v>30</v>
      </c>
      <c r="E17" s="17">
        <v>0</v>
      </c>
      <c r="F17" s="17">
        <v>0</v>
      </c>
      <c r="G17" s="17">
        <v>0</v>
      </c>
      <c r="H17" s="17">
        <v>0</v>
      </c>
      <c r="I17" s="17">
        <v>0</v>
      </c>
      <c r="J17" s="17">
        <v>0</v>
      </c>
      <c r="K17" s="17">
        <v>0</v>
      </c>
      <c r="L17" s="17">
        <v>0</v>
      </c>
      <c r="M17" s="17">
        <v>0</v>
      </c>
      <c r="N17" s="17">
        <v>0</v>
      </c>
      <c r="O17" s="17">
        <v>4343.63</v>
      </c>
      <c r="P17" s="17">
        <v>13571.010000000002</v>
      </c>
      <c r="Q17" s="20">
        <v>0</v>
      </c>
      <c r="R17" s="20">
        <v>0</v>
      </c>
      <c r="S17" s="20">
        <v>0</v>
      </c>
      <c r="T17" s="20">
        <v>0</v>
      </c>
      <c r="U17" s="20">
        <v>0</v>
      </c>
      <c r="V17" s="20">
        <v>0</v>
      </c>
      <c r="W17" s="20">
        <v>0</v>
      </c>
      <c r="X17" s="20">
        <v>0</v>
      </c>
      <c r="Y17" s="20">
        <v>0</v>
      </c>
      <c r="Z17" s="20">
        <v>0</v>
      </c>
      <c r="AA17" s="20">
        <v>217.18</v>
      </c>
      <c r="AB17" s="20">
        <v>678.55</v>
      </c>
      <c r="AC17" s="17">
        <v>0</v>
      </c>
      <c r="AD17" s="17">
        <v>0</v>
      </c>
      <c r="AE17" s="17">
        <v>0</v>
      </c>
      <c r="AF17" s="17">
        <v>0</v>
      </c>
      <c r="AG17" s="17">
        <v>0</v>
      </c>
      <c r="AH17" s="17">
        <v>0</v>
      </c>
      <c r="AI17" s="17">
        <v>0</v>
      </c>
      <c r="AJ17" s="17">
        <v>0</v>
      </c>
      <c r="AK17" s="17">
        <v>0</v>
      </c>
      <c r="AL17" s="17">
        <v>0</v>
      </c>
      <c r="AM17" s="17">
        <v>1202.76</v>
      </c>
      <c r="AN17" s="17">
        <v>3727.18</v>
      </c>
      <c r="AO17" s="20">
        <v>0</v>
      </c>
      <c r="AP17" s="20">
        <v>0</v>
      </c>
      <c r="AQ17" s="20">
        <v>0</v>
      </c>
      <c r="AR17" s="20">
        <v>0</v>
      </c>
      <c r="AS17" s="20">
        <v>0</v>
      </c>
      <c r="AT17" s="20">
        <v>0</v>
      </c>
      <c r="AU17" s="20">
        <v>0</v>
      </c>
      <c r="AV17" s="20">
        <v>0</v>
      </c>
      <c r="AW17" s="20">
        <v>0</v>
      </c>
      <c r="AX17" s="20">
        <v>0</v>
      </c>
      <c r="AY17" s="20">
        <v>5763.5700000000006</v>
      </c>
      <c r="AZ17" s="20">
        <v>17976.740000000002</v>
      </c>
      <c r="BA17" s="17">
        <f t="shared" si="1"/>
        <v>17914.640000000003</v>
      </c>
      <c r="BB17" s="17">
        <f t="shared" si="2"/>
        <v>895.73</v>
      </c>
      <c r="BC17" s="17">
        <f t="shared" si="3"/>
        <v>4929.9399999999996</v>
      </c>
      <c r="BD17" s="17">
        <f t="shared" si="4"/>
        <v>23740.31</v>
      </c>
    </row>
    <row r="18" spans="1:56" x14ac:dyDescent="0.25">
      <c r="A18" t="str">
        <f t="shared" si="0"/>
        <v>TAU.BAR</v>
      </c>
      <c r="B18" s="1" t="s">
        <v>31</v>
      </c>
      <c r="C18" s="1" t="s">
        <v>32</v>
      </c>
      <c r="D18" s="1" t="s">
        <v>32</v>
      </c>
      <c r="E18" s="17">
        <v>-4737.33</v>
      </c>
      <c r="F18" s="17">
        <v>-4416.8999999999996</v>
      </c>
      <c r="G18" s="17">
        <v>-4564.21</v>
      </c>
      <c r="H18" s="17">
        <v>-5725.95</v>
      </c>
      <c r="I18" s="17">
        <v>-19132.45</v>
      </c>
      <c r="J18" s="17">
        <v>-9394.4500000000025</v>
      </c>
      <c r="K18" s="17">
        <v>-5236.53</v>
      </c>
      <c r="L18" s="17">
        <v>-2950.14</v>
      </c>
      <c r="M18" s="17">
        <v>-2463.58</v>
      </c>
      <c r="N18" s="17">
        <v>-3058.14</v>
      </c>
      <c r="O18" s="17">
        <v>-4719.04</v>
      </c>
      <c r="P18" s="17">
        <v>-10103.14</v>
      </c>
      <c r="Q18" s="20">
        <v>-236.87</v>
      </c>
      <c r="R18" s="20">
        <v>-220.85</v>
      </c>
      <c r="S18" s="20">
        <v>-228.21</v>
      </c>
      <c r="T18" s="20">
        <v>-286.3</v>
      </c>
      <c r="U18" s="20">
        <v>-956.62</v>
      </c>
      <c r="V18" s="20">
        <v>-469.72</v>
      </c>
      <c r="W18" s="20">
        <v>-261.83</v>
      </c>
      <c r="X18" s="20">
        <v>-147.51</v>
      </c>
      <c r="Y18" s="20">
        <v>-123.18</v>
      </c>
      <c r="Z18" s="20">
        <v>-152.91</v>
      </c>
      <c r="AA18" s="20">
        <v>-235.95</v>
      </c>
      <c r="AB18" s="20">
        <v>-505.16</v>
      </c>
      <c r="AC18" s="17">
        <v>-1401.63</v>
      </c>
      <c r="AD18" s="17">
        <v>-1299.32</v>
      </c>
      <c r="AE18" s="17">
        <v>-1335.65</v>
      </c>
      <c r="AF18" s="17">
        <v>-1665.89</v>
      </c>
      <c r="AG18" s="17">
        <v>-5534.89</v>
      </c>
      <c r="AH18" s="17">
        <v>-2701.8</v>
      </c>
      <c r="AI18" s="17">
        <v>-1496.32</v>
      </c>
      <c r="AJ18" s="17">
        <v>-836.73</v>
      </c>
      <c r="AK18" s="17">
        <v>-693.5</v>
      </c>
      <c r="AL18" s="17">
        <v>-853.95</v>
      </c>
      <c r="AM18" s="17">
        <v>-1306.72</v>
      </c>
      <c r="AN18" s="17">
        <v>-2774.75</v>
      </c>
      <c r="AO18" s="20">
        <v>-6375.83</v>
      </c>
      <c r="AP18" s="20">
        <v>-5937.07</v>
      </c>
      <c r="AQ18" s="20">
        <v>-6128.07</v>
      </c>
      <c r="AR18" s="20">
        <v>-7678.14</v>
      </c>
      <c r="AS18" s="20">
        <v>-25623.96</v>
      </c>
      <c r="AT18" s="20">
        <v>-12565.970000000001</v>
      </c>
      <c r="AU18" s="20">
        <v>-6994.6799999999994</v>
      </c>
      <c r="AV18" s="20">
        <v>-3934.3799999999997</v>
      </c>
      <c r="AW18" s="20">
        <v>-3280.2599999999998</v>
      </c>
      <c r="AX18" s="20">
        <v>-4065</v>
      </c>
      <c r="AY18" s="20">
        <v>-6261.71</v>
      </c>
      <c r="AZ18" s="20">
        <v>-13383.05</v>
      </c>
      <c r="BA18" s="17">
        <f t="shared" si="1"/>
        <v>-76501.86</v>
      </c>
      <c r="BB18" s="17">
        <f t="shared" si="2"/>
        <v>-3825.1099999999992</v>
      </c>
      <c r="BC18" s="17">
        <f t="shared" si="3"/>
        <v>-21901.15</v>
      </c>
      <c r="BD18" s="17">
        <f t="shared" si="4"/>
        <v>-102228.12000000001</v>
      </c>
    </row>
    <row r="19" spans="1:56" x14ac:dyDescent="0.25">
      <c r="A19" t="str">
        <f t="shared" si="0"/>
        <v>TCN.BCR2</v>
      </c>
      <c r="B19" s="1" t="s">
        <v>33</v>
      </c>
      <c r="C19" s="1" t="s">
        <v>34</v>
      </c>
      <c r="D19" s="1" t="s">
        <v>34</v>
      </c>
      <c r="E19" s="17">
        <v>-22596.86</v>
      </c>
      <c r="F19" s="17">
        <v>-18563.060000000001</v>
      </c>
      <c r="G19" s="17">
        <v>-17413.010000000002</v>
      </c>
      <c r="H19" s="17">
        <v>-16864.100000000002</v>
      </c>
      <c r="I19" s="17">
        <v>-110468.67</v>
      </c>
      <c r="J19" s="17">
        <v>-36236.5</v>
      </c>
      <c r="K19" s="17">
        <v>-30137.299999999996</v>
      </c>
      <c r="L19" s="17">
        <v>-22806.350000000002</v>
      </c>
      <c r="M19" s="17">
        <v>-16762.54</v>
      </c>
      <c r="N19" s="17">
        <v>-13959.25</v>
      </c>
      <c r="O19" s="17">
        <v>-27609.610000000004</v>
      </c>
      <c r="P19" s="17">
        <v>-35748.74</v>
      </c>
      <c r="Q19" s="20">
        <v>-1129.8399999999999</v>
      </c>
      <c r="R19" s="20">
        <v>-928.15</v>
      </c>
      <c r="S19" s="20">
        <v>-870.65</v>
      </c>
      <c r="T19" s="20">
        <v>-843.21</v>
      </c>
      <c r="U19" s="20">
        <v>-5523.43</v>
      </c>
      <c r="V19" s="20">
        <v>-1811.83</v>
      </c>
      <c r="W19" s="20">
        <v>-1506.87</v>
      </c>
      <c r="X19" s="20">
        <v>-1140.32</v>
      </c>
      <c r="Y19" s="20">
        <v>-838.13</v>
      </c>
      <c r="Z19" s="20">
        <v>-697.96</v>
      </c>
      <c r="AA19" s="20">
        <v>-1380.48</v>
      </c>
      <c r="AB19" s="20">
        <v>-1787.44</v>
      </c>
      <c r="AC19" s="17">
        <v>-6685.71</v>
      </c>
      <c r="AD19" s="17">
        <v>-5460.7</v>
      </c>
      <c r="AE19" s="17">
        <v>-5095.67</v>
      </c>
      <c r="AF19" s="17">
        <v>-4906.3999999999996</v>
      </c>
      <c r="AG19" s="17">
        <v>-31957.87</v>
      </c>
      <c r="AH19" s="17">
        <v>-10421.43</v>
      </c>
      <c r="AI19" s="17">
        <v>-8611.6</v>
      </c>
      <c r="AJ19" s="17">
        <v>-6468.39</v>
      </c>
      <c r="AK19" s="17">
        <v>-4718.6400000000003</v>
      </c>
      <c r="AL19" s="17">
        <v>-3897.96</v>
      </c>
      <c r="AM19" s="17">
        <v>-7645.19</v>
      </c>
      <c r="AN19" s="17">
        <v>-9818.1299999999992</v>
      </c>
      <c r="AO19" s="20">
        <v>-30412.41</v>
      </c>
      <c r="AP19" s="20">
        <v>-24951.910000000003</v>
      </c>
      <c r="AQ19" s="20">
        <v>-23379.33</v>
      </c>
      <c r="AR19" s="20">
        <v>-22613.71</v>
      </c>
      <c r="AS19" s="20">
        <v>-147949.97</v>
      </c>
      <c r="AT19" s="20">
        <v>-48469.760000000002</v>
      </c>
      <c r="AU19" s="20">
        <v>-40255.769999999997</v>
      </c>
      <c r="AV19" s="20">
        <v>-30415.06</v>
      </c>
      <c r="AW19" s="20">
        <v>-22319.31</v>
      </c>
      <c r="AX19" s="20">
        <v>-18555.169999999998</v>
      </c>
      <c r="AY19" s="20">
        <v>-36635.280000000006</v>
      </c>
      <c r="AZ19" s="20">
        <v>-47354.31</v>
      </c>
      <c r="BA19" s="17">
        <f t="shared" si="1"/>
        <v>-369165.98999999993</v>
      </c>
      <c r="BB19" s="17">
        <f t="shared" si="2"/>
        <v>-18458.309999999998</v>
      </c>
      <c r="BC19" s="17">
        <f t="shared" si="3"/>
        <v>-105687.69000000002</v>
      </c>
      <c r="BD19" s="17">
        <f t="shared" si="4"/>
        <v>-493311.99000000005</v>
      </c>
    </row>
    <row r="20" spans="1:56" x14ac:dyDescent="0.25">
      <c r="A20" t="str">
        <f t="shared" si="0"/>
        <v>TCN.BCRK</v>
      </c>
      <c r="B20" s="1" t="s">
        <v>33</v>
      </c>
      <c r="C20" s="1" t="s">
        <v>35</v>
      </c>
      <c r="D20" s="1" t="s">
        <v>35</v>
      </c>
      <c r="E20" s="17">
        <v>-24319.08</v>
      </c>
      <c r="F20" s="17">
        <v>-18360.710000000003</v>
      </c>
      <c r="G20" s="17">
        <v>-11310.6</v>
      </c>
      <c r="H20" s="17">
        <v>-19254.820000000003</v>
      </c>
      <c r="I20" s="17">
        <v>-186851.84</v>
      </c>
      <c r="J20" s="17">
        <v>-79665.14</v>
      </c>
      <c r="K20" s="17">
        <v>-41478.33</v>
      </c>
      <c r="L20" s="17">
        <v>-10871.68</v>
      </c>
      <c r="M20" s="17">
        <v>-3000.2900000000004</v>
      </c>
      <c r="N20" s="17">
        <v>-1517.5400000000002</v>
      </c>
      <c r="O20" s="17">
        <v>-67047.77</v>
      </c>
      <c r="P20" s="17">
        <v>-76916.22</v>
      </c>
      <c r="Q20" s="20">
        <v>-1215.95</v>
      </c>
      <c r="R20" s="20">
        <v>-918.04</v>
      </c>
      <c r="S20" s="20">
        <v>-565.53</v>
      </c>
      <c r="T20" s="20">
        <v>-962.74</v>
      </c>
      <c r="U20" s="20">
        <v>-9342.59</v>
      </c>
      <c r="V20" s="20">
        <v>-3983.26</v>
      </c>
      <c r="W20" s="20">
        <v>-2073.92</v>
      </c>
      <c r="X20" s="20">
        <v>-543.58000000000004</v>
      </c>
      <c r="Y20" s="20">
        <v>-150.01</v>
      </c>
      <c r="Z20" s="20">
        <v>-75.88</v>
      </c>
      <c r="AA20" s="20">
        <v>-3352.39</v>
      </c>
      <c r="AB20" s="20">
        <v>-3845.81</v>
      </c>
      <c r="AC20" s="17">
        <v>-7195.26</v>
      </c>
      <c r="AD20" s="17">
        <v>-5401.17</v>
      </c>
      <c r="AE20" s="17">
        <v>-3309.89</v>
      </c>
      <c r="AF20" s="17">
        <v>-5601.95</v>
      </c>
      <c r="AG20" s="17">
        <v>-54055.02</v>
      </c>
      <c r="AH20" s="17">
        <v>-22911.279999999999</v>
      </c>
      <c r="AI20" s="17">
        <v>-11852.25</v>
      </c>
      <c r="AJ20" s="17">
        <v>-3083.45</v>
      </c>
      <c r="AK20" s="17">
        <v>-844.58</v>
      </c>
      <c r="AL20" s="17">
        <v>-423.76</v>
      </c>
      <c r="AM20" s="17">
        <v>-18565.73</v>
      </c>
      <c r="AN20" s="17">
        <v>-21124.49</v>
      </c>
      <c r="AO20" s="20">
        <v>-32730.29</v>
      </c>
      <c r="AP20" s="20">
        <v>-24679.920000000006</v>
      </c>
      <c r="AQ20" s="20">
        <v>-15186.02</v>
      </c>
      <c r="AR20" s="20">
        <v>-25819.510000000006</v>
      </c>
      <c r="AS20" s="20">
        <v>-250249.44999999998</v>
      </c>
      <c r="AT20" s="20">
        <v>-106559.67999999999</v>
      </c>
      <c r="AU20" s="20">
        <v>-55404.5</v>
      </c>
      <c r="AV20" s="20">
        <v>-14498.71</v>
      </c>
      <c r="AW20" s="20">
        <v>-3994.88</v>
      </c>
      <c r="AX20" s="20">
        <v>-2017.18</v>
      </c>
      <c r="AY20" s="20">
        <v>-88965.89</v>
      </c>
      <c r="AZ20" s="20">
        <v>-101886.52</v>
      </c>
      <c r="BA20" s="17">
        <f t="shared" si="1"/>
        <v>-540594.02</v>
      </c>
      <c r="BB20" s="17">
        <f t="shared" si="2"/>
        <v>-27029.7</v>
      </c>
      <c r="BC20" s="17">
        <f t="shared" si="3"/>
        <v>-154368.82999999999</v>
      </c>
      <c r="BD20" s="17">
        <f t="shared" si="4"/>
        <v>-721992.55</v>
      </c>
    </row>
    <row r="21" spans="1:56" x14ac:dyDescent="0.25">
      <c r="A21" t="str">
        <f t="shared" si="0"/>
        <v>TAU.BIG</v>
      </c>
      <c r="B21" s="1" t="s">
        <v>31</v>
      </c>
      <c r="C21" s="1" t="s">
        <v>36</v>
      </c>
      <c r="D21" s="1" t="s">
        <v>36</v>
      </c>
      <c r="E21" s="17">
        <v>-56699.53</v>
      </c>
      <c r="F21" s="17">
        <v>-54416.39</v>
      </c>
      <c r="G21" s="17">
        <v>-47209.19</v>
      </c>
      <c r="H21" s="17">
        <v>-65242.340000000004</v>
      </c>
      <c r="I21" s="17">
        <v>-196384.32</v>
      </c>
      <c r="J21" s="17">
        <v>-75298.7</v>
      </c>
      <c r="K21" s="17">
        <v>-56401.33</v>
      </c>
      <c r="L21" s="17">
        <v>-56527.17</v>
      </c>
      <c r="M21" s="17">
        <v>-33379.379999999997</v>
      </c>
      <c r="N21" s="17">
        <v>-47089.53</v>
      </c>
      <c r="O21" s="17">
        <v>-110210.33</v>
      </c>
      <c r="P21" s="17">
        <v>-139424.76999999999</v>
      </c>
      <c r="Q21" s="20">
        <v>-2834.98</v>
      </c>
      <c r="R21" s="20">
        <v>-2720.82</v>
      </c>
      <c r="S21" s="20">
        <v>-2360.46</v>
      </c>
      <c r="T21" s="20">
        <v>-3262.12</v>
      </c>
      <c r="U21" s="20">
        <v>-9819.2199999999993</v>
      </c>
      <c r="V21" s="20">
        <v>-3764.94</v>
      </c>
      <c r="W21" s="20">
        <v>-2820.07</v>
      </c>
      <c r="X21" s="20">
        <v>-2826.36</v>
      </c>
      <c r="Y21" s="20">
        <v>-1668.97</v>
      </c>
      <c r="Z21" s="20">
        <v>-2354.48</v>
      </c>
      <c r="AA21" s="20">
        <v>-5510.52</v>
      </c>
      <c r="AB21" s="20">
        <v>-6971.24</v>
      </c>
      <c r="AC21" s="17">
        <v>-16775.62</v>
      </c>
      <c r="AD21" s="17">
        <v>-16007.68</v>
      </c>
      <c r="AE21" s="17">
        <v>-13815.11</v>
      </c>
      <c r="AF21" s="17">
        <v>-18981.43</v>
      </c>
      <c r="AG21" s="17">
        <v>-56812.7</v>
      </c>
      <c r="AH21" s="17">
        <v>-21655.52</v>
      </c>
      <c r="AI21" s="17">
        <v>-16116.43</v>
      </c>
      <c r="AJ21" s="17">
        <v>-16032.36</v>
      </c>
      <c r="AK21" s="17">
        <v>-9396.26</v>
      </c>
      <c r="AL21" s="17">
        <v>-13149.22</v>
      </c>
      <c r="AM21" s="17">
        <v>-30517.58</v>
      </c>
      <c r="AN21" s="17">
        <v>-38292.01</v>
      </c>
      <c r="AO21" s="20">
        <v>-76310.13</v>
      </c>
      <c r="AP21" s="20">
        <v>-73144.89</v>
      </c>
      <c r="AQ21" s="20">
        <v>-63384.76</v>
      </c>
      <c r="AR21" s="20">
        <v>-87485.890000000014</v>
      </c>
      <c r="AS21" s="20">
        <v>-263016.24</v>
      </c>
      <c r="AT21" s="20">
        <v>-100719.16</v>
      </c>
      <c r="AU21" s="20">
        <v>-75337.83</v>
      </c>
      <c r="AV21" s="20">
        <v>-75385.89</v>
      </c>
      <c r="AW21" s="20">
        <v>-44444.61</v>
      </c>
      <c r="AX21" s="20">
        <v>-62593.23</v>
      </c>
      <c r="AY21" s="20">
        <v>-146238.43</v>
      </c>
      <c r="AZ21" s="20">
        <v>-184688.02</v>
      </c>
      <c r="BA21" s="17">
        <f t="shared" si="1"/>
        <v>-938282.9800000001</v>
      </c>
      <c r="BB21" s="17">
        <f t="shared" si="2"/>
        <v>-46914.18</v>
      </c>
      <c r="BC21" s="17">
        <f t="shared" si="3"/>
        <v>-267551.92</v>
      </c>
      <c r="BD21" s="17">
        <f t="shared" si="4"/>
        <v>-1252749.08</v>
      </c>
    </row>
    <row r="22" spans="1:56" x14ac:dyDescent="0.25">
      <c r="A22" t="str">
        <f t="shared" si="0"/>
        <v>TAU.BPW</v>
      </c>
      <c r="B22" s="1" t="s">
        <v>31</v>
      </c>
      <c r="C22" s="1" t="s">
        <v>37</v>
      </c>
      <c r="D22" s="1" t="s">
        <v>37</v>
      </c>
      <c r="E22" s="17">
        <v>-6793.26</v>
      </c>
      <c r="F22" s="17">
        <v>-5752.63</v>
      </c>
      <c r="G22" s="17">
        <v>-4965.6099999999997</v>
      </c>
      <c r="H22" s="17">
        <v>-6668.3299999999981</v>
      </c>
      <c r="I22" s="17">
        <v>-20707.090000000004</v>
      </c>
      <c r="J22" s="17">
        <v>-19229.530000000002</v>
      </c>
      <c r="K22" s="17">
        <v>-14085.719999999998</v>
      </c>
      <c r="L22" s="17">
        <v>-10329.549999999999</v>
      </c>
      <c r="M22" s="17">
        <v>-5419.4</v>
      </c>
      <c r="N22" s="17">
        <v>-4090.5399999999995</v>
      </c>
      <c r="O22" s="17">
        <v>-8157.84</v>
      </c>
      <c r="P22" s="17">
        <v>-11897.43</v>
      </c>
      <c r="Q22" s="20">
        <v>-339.66</v>
      </c>
      <c r="R22" s="20">
        <v>-287.63</v>
      </c>
      <c r="S22" s="20">
        <v>-248.28</v>
      </c>
      <c r="T22" s="20">
        <v>-333.42</v>
      </c>
      <c r="U22" s="20">
        <v>-1035.3499999999999</v>
      </c>
      <c r="V22" s="20">
        <v>-961.48</v>
      </c>
      <c r="W22" s="20">
        <v>-704.29</v>
      </c>
      <c r="X22" s="20">
        <v>-516.48</v>
      </c>
      <c r="Y22" s="20">
        <v>-270.97000000000003</v>
      </c>
      <c r="Z22" s="20">
        <v>-204.53</v>
      </c>
      <c r="AA22" s="20">
        <v>-407.89</v>
      </c>
      <c r="AB22" s="20">
        <v>-594.87</v>
      </c>
      <c r="AC22" s="17">
        <v>-2009.91</v>
      </c>
      <c r="AD22" s="17">
        <v>-1692.25</v>
      </c>
      <c r="AE22" s="17">
        <v>-1453.12</v>
      </c>
      <c r="AF22" s="17">
        <v>-1940.07</v>
      </c>
      <c r="AG22" s="17">
        <v>-5990.43</v>
      </c>
      <c r="AH22" s="17">
        <v>-5530.31</v>
      </c>
      <c r="AI22" s="17">
        <v>-4024.93</v>
      </c>
      <c r="AJ22" s="17">
        <v>-2929.69</v>
      </c>
      <c r="AK22" s="17">
        <v>-1525.56</v>
      </c>
      <c r="AL22" s="17">
        <v>-1142.24</v>
      </c>
      <c r="AM22" s="17">
        <v>-2258.9299999999998</v>
      </c>
      <c r="AN22" s="17">
        <v>-3267.54</v>
      </c>
      <c r="AO22" s="20">
        <v>-9142.83</v>
      </c>
      <c r="AP22" s="20">
        <v>-7732.51</v>
      </c>
      <c r="AQ22" s="20">
        <v>-6667.0099999999993</v>
      </c>
      <c r="AR22" s="20">
        <v>-8941.8199999999979</v>
      </c>
      <c r="AS22" s="20">
        <v>-27732.870000000003</v>
      </c>
      <c r="AT22" s="20">
        <v>-25721.320000000003</v>
      </c>
      <c r="AU22" s="20">
        <v>-18814.939999999999</v>
      </c>
      <c r="AV22" s="20">
        <v>-13775.72</v>
      </c>
      <c r="AW22" s="20">
        <v>-7215.93</v>
      </c>
      <c r="AX22" s="20">
        <v>-5437.3099999999995</v>
      </c>
      <c r="AY22" s="20">
        <v>-10824.66</v>
      </c>
      <c r="AZ22" s="20">
        <v>-15759.84</v>
      </c>
      <c r="BA22" s="17">
        <f t="shared" si="1"/>
        <v>-118096.93</v>
      </c>
      <c r="BB22" s="17">
        <f t="shared" si="2"/>
        <v>-5904.85</v>
      </c>
      <c r="BC22" s="17">
        <f t="shared" si="3"/>
        <v>-33764.980000000003</v>
      </c>
      <c r="BD22" s="17">
        <f t="shared" si="4"/>
        <v>-157766.76</v>
      </c>
    </row>
    <row r="23" spans="1:56" x14ac:dyDescent="0.25">
      <c r="A23" t="str">
        <f t="shared" si="0"/>
        <v>ENMP.BR3</v>
      </c>
      <c r="B23" s="1" t="s">
        <v>43</v>
      </c>
      <c r="C23" s="1" t="s">
        <v>39</v>
      </c>
      <c r="D23" s="1" t="s">
        <v>39</v>
      </c>
      <c r="E23" s="17">
        <v>11737.880000000019</v>
      </c>
      <c r="F23" s="17">
        <v>10132.799999999992</v>
      </c>
      <c r="G23" s="17">
        <v>9297.3399999999911</v>
      </c>
      <c r="H23" s="17">
        <v>9064.70999999999</v>
      </c>
      <c r="I23" s="17">
        <v>17631.380000000012</v>
      </c>
      <c r="J23" s="17">
        <v>8306.5099999999984</v>
      </c>
      <c r="K23" s="17">
        <v>-10934.730000000005</v>
      </c>
      <c r="L23" s="17">
        <v>-10953.120000000015</v>
      </c>
      <c r="M23" s="17">
        <v>-7357.9300000000076</v>
      </c>
      <c r="N23" s="17">
        <v>-10077.180000000017</v>
      </c>
      <c r="O23" s="17">
        <v>-17204.049999999977</v>
      </c>
      <c r="P23" s="17">
        <v>-21282.290000000008</v>
      </c>
      <c r="Q23" s="20">
        <v>586.89</v>
      </c>
      <c r="R23" s="20">
        <v>506.64</v>
      </c>
      <c r="S23" s="20">
        <v>464.87</v>
      </c>
      <c r="T23" s="20">
        <v>453.24</v>
      </c>
      <c r="U23" s="20">
        <v>881.57</v>
      </c>
      <c r="V23" s="20">
        <v>415.33</v>
      </c>
      <c r="W23" s="20">
        <v>-546.74</v>
      </c>
      <c r="X23" s="20">
        <v>-547.66</v>
      </c>
      <c r="Y23" s="20">
        <v>-367.9</v>
      </c>
      <c r="Z23" s="20">
        <v>-503.86</v>
      </c>
      <c r="AA23" s="20">
        <v>-860.2</v>
      </c>
      <c r="AB23" s="20">
        <v>-1064.1099999999999</v>
      </c>
      <c r="AC23" s="17">
        <v>3472.87</v>
      </c>
      <c r="AD23" s="17">
        <v>2980.77</v>
      </c>
      <c r="AE23" s="17">
        <v>2720.74</v>
      </c>
      <c r="AF23" s="17">
        <v>2637.26</v>
      </c>
      <c r="AG23" s="17">
        <v>5100.6400000000003</v>
      </c>
      <c r="AH23" s="17">
        <v>2388.91</v>
      </c>
      <c r="AI23" s="17">
        <v>-3124.55</v>
      </c>
      <c r="AJ23" s="17">
        <v>-3106.55</v>
      </c>
      <c r="AK23" s="17">
        <v>-2071.25</v>
      </c>
      <c r="AL23" s="17">
        <v>-2813.94</v>
      </c>
      <c r="AM23" s="17">
        <v>-4763.8500000000004</v>
      </c>
      <c r="AN23" s="17">
        <v>-5845.03</v>
      </c>
      <c r="AO23" s="20">
        <v>15797.640000000018</v>
      </c>
      <c r="AP23" s="20">
        <v>13620.209999999992</v>
      </c>
      <c r="AQ23" s="20">
        <v>12482.949999999992</v>
      </c>
      <c r="AR23" s="20">
        <v>12155.20999999999</v>
      </c>
      <c r="AS23" s="20">
        <v>23613.590000000011</v>
      </c>
      <c r="AT23" s="20">
        <v>11110.749999999998</v>
      </c>
      <c r="AU23" s="20">
        <v>-14606.020000000004</v>
      </c>
      <c r="AV23" s="20">
        <v>-14607.330000000016</v>
      </c>
      <c r="AW23" s="20">
        <v>-9797.0800000000072</v>
      </c>
      <c r="AX23" s="20">
        <v>-13394.980000000018</v>
      </c>
      <c r="AY23" s="20">
        <v>-22828.099999999977</v>
      </c>
      <c r="AZ23" s="20">
        <v>-28191.430000000008</v>
      </c>
      <c r="BA23" s="17">
        <f t="shared" si="1"/>
        <v>-11638.680000000018</v>
      </c>
      <c r="BB23" s="17">
        <f t="shared" si="2"/>
        <v>-581.92999999999984</v>
      </c>
      <c r="BC23" s="17">
        <f t="shared" si="3"/>
        <v>-2423.9800000000005</v>
      </c>
      <c r="BD23" s="17">
        <f t="shared" si="4"/>
        <v>-14644.590000000026</v>
      </c>
    </row>
    <row r="24" spans="1:56" x14ac:dyDescent="0.25">
      <c r="A24" t="str">
        <f t="shared" si="0"/>
        <v>ENMP.BR4</v>
      </c>
      <c r="B24" s="1" t="s">
        <v>43</v>
      </c>
      <c r="C24" s="1" t="s">
        <v>40</v>
      </c>
      <c r="D24" s="1" t="s">
        <v>40</v>
      </c>
      <c r="E24" s="17">
        <v>6840.6100000000042</v>
      </c>
      <c r="F24" s="17">
        <v>6204.2499999999964</v>
      </c>
      <c r="G24" s="17">
        <v>4521.0400000000163</v>
      </c>
      <c r="H24" s="17">
        <v>3604.3900000000258</v>
      </c>
      <c r="I24" s="17">
        <v>10625.58999999994</v>
      </c>
      <c r="J24" s="17">
        <v>3692.0000000000073</v>
      </c>
      <c r="K24" s="17">
        <v>-15940.010000000002</v>
      </c>
      <c r="L24" s="17">
        <v>-15247.220000000012</v>
      </c>
      <c r="M24" s="17">
        <v>-11693.200000000006</v>
      </c>
      <c r="N24" s="17">
        <v>-15409.060000000001</v>
      </c>
      <c r="O24" s="17">
        <v>-25388.199999999946</v>
      </c>
      <c r="P24" s="17">
        <v>-30014.040000000037</v>
      </c>
      <c r="Q24" s="20">
        <v>342.03</v>
      </c>
      <c r="R24" s="20">
        <v>310.20999999999998</v>
      </c>
      <c r="S24" s="20">
        <v>226.05</v>
      </c>
      <c r="T24" s="20">
        <v>180.22</v>
      </c>
      <c r="U24" s="20">
        <v>531.28</v>
      </c>
      <c r="V24" s="20">
        <v>184.6</v>
      </c>
      <c r="W24" s="20">
        <v>-797</v>
      </c>
      <c r="X24" s="20">
        <v>-762.36</v>
      </c>
      <c r="Y24" s="20">
        <v>-584.66</v>
      </c>
      <c r="Z24" s="20">
        <v>-770.45</v>
      </c>
      <c r="AA24" s="20">
        <v>-1269.4100000000001</v>
      </c>
      <c r="AB24" s="20">
        <v>-1500.7</v>
      </c>
      <c r="AC24" s="17">
        <v>2023.92</v>
      </c>
      <c r="AD24" s="17">
        <v>1825.11</v>
      </c>
      <c r="AE24" s="17">
        <v>1323.02</v>
      </c>
      <c r="AF24" s="17">
        <v>1048.6500000000001</v>
      </c>
      <c r="AG24" s="17">
        <v>3073.91</v>
      </c>
      <c r="AH24" s="17">
        <v>1061.8</v>
      </c>
      <c r="AI24" s="17">
        <v>-4554.79</v>
      </c>
      <c r="AJ24" s="17">
        <v>-4324.45</v>
      </c>
      <c r="AK24" s="17">
        <v>-3291.62</v>
      </c>
      <c r="AL24" s="17">
        <v>-4302.8100000000004</v>
      </c>
      <c r="AM24" s="17">
        <v>-7030.07</v>
      </c>
      <c r="AN24" s="17">
        <v>-8243.14</v>
      </c>
      <c r="AO24" s="20">
        <v>9206.5600000000049</v>
      </c>
      <c r="AP24" s="20">
        <v>8339.5699999999961</v>
      </c>
      <c r="AQ24" s="20">
        <v>6070.110000000017</v>
      </c>
      <c r="AR24" s="20">
        <v>4833.2600000000257</v>
      </c>
      <c r="AS24" s="20">
        <v>14230.779999999941</v>
      </c>
      <c r="AT24" s="20">
        <v>4938.4000000000069</v>
      </c>
      <c r="AU24" s="20">
        <v>-21291.800000000003</v>
      </c>
      <c r="AV24" s="20">
        <v>-20334.030000000013</v>
      </c>
      <c r="AW24" s="20">
        <v>-15569.480000000007</v>
      </c>
      <c r="AX24" s="20">
        <v>-20482.320000000003</v>
      </c>
      <c r="AY24" s="20">
        <v>-33687.679999999949</v>
      </c>
      <c r="AZ24" s="20">
        <v>-39757.880000000034</v>
      </c>
      <c r="BA24" s="17">
        <f t="shared" si="1"/>
        <v>-78203.850000000006</v>
      </c>
      <c r="BB24" s="17">
        <f t="shared" si="2"/>
        <v>-3910.1900000000005</v>
      </c>
      <c r="BC24" s="17">
        <f t="shared" si="3"/>
        <v>-21390.47</v>
      </c>
      <c r="BD24" s="17">
        <f t="shared" si="4"/>
        <v>-103504.51000000001</v>
      </c>
    </row>
    <row r="25" spans="1:56" x14ac:dyDescent="0.25">
      <c r="A25" t="str">
        <f t="shared" si="0"/>
        <v>ENMP.BR5</v>
      </c>
      <c r="B25" s="1" t="s">
        <v>43</v>
      </c>
      <c r="C25" s="1" t="s">
        <v>42</v>
      </c>
      <c r="D25" s="1" t="s">
        <v>42</v>
      </c>
      <c r="E25" s="17">
        <v>-83233.829999999987</v>
      </c>
      <c r="F25" s="17">
        <v>-93645.289999999964</v>
      </c>
      <c r="G25" s="17">
        <v>-75036.59</v>
      </c>
      <c r="H25" s="17">
        <v>-85744.43</v>
      </c>
      <c r="I25" s="17">
        <v>-286164.85000000003</v>
      </c>
      <c r="J25" s="17">
        <v>-3020.6299999999992</v>
      </c>
      <c r="K25" s="17">
        <v>-130291.32999999999</v>
      </c>
      <c r="L25" s="17">
        <v>-114226.54999999996</v>
      </c>
      <c r="M25" s="17">
        <v>-69907.699999999983</v>
      </c>
      <c r="N25" s="17">
        <v>-115232.7</v>
      </c>
      <c r="O25" s="17">
        <v>-184401.37000000002</v>
      </c>
      <c r="P25" s="17">
        <v>-203763.13000000006</v>
      </c>
      <c r="Q25" s="20">
        <v>-4161.6899999999996</v>
      </c>
      <c r="R25" s="20">
        <v>-4682.26</v>
      </c>
      <c r="S25" s="20">
        <v>-3751.83</v>
      </c>
      <c r="T25" s="20">
        <v>-4287.22</v>
      </c>
      <c r="U25" s="20">
        <v>-14308.24</v>
      </c>
      <c r="V25" s="20">
        <v>-151.03</v>
      </c>
      <c r="W25" s="20">
        <v>-6514.57</v>
      </c>
      <c r="X25" s="20">
        <v>-5711.33</v>
      </c>
      <c r="Y25" s="20">
        <v>-3495.39</v>
      </c>
      <c r="Z25" s="20">
        <v>-5761.64</v>
      </c>
      <c r="AA25" s="20">
        <v>-9220.07</v>
      </c>
      <c r="AB25" s="20">
        <v>-10188.16</v>
      </c>
      <c r="AC25" s="17">
        <v>-24626.29</v>
      </c>
      <c r="AD25" s="17">
        <v>-27547.65</v>
      </c>
      <c r="AE25" s="17">
        <v>-21958.400000000001</v>
      </c>
      <c r="AF25" s="17">
        <v>-24946.25</v>
      </c>
      <c r="AG25" s="17">
        <v>-82785.62</v>
      </c>
      <c r="AH25" s="17">
        <v>-868.72</v>
      </c>
      <c r="AI25" s="17">
        <v>-37230.160000000003</v>
      </c>
      <c r="AJ25" s="17">
        <v>-32397.19</v>
      </c>
      <c r="AK25" s="17">
        <v>-19678.939999999999</v>
      </c>
      <c r="AL25" s="17">
        <v>-32177.43</v>
      </c>
      <c r="AM25" s="17">
        <v>-51061.3</v>
      </c>
      <c r="AN25" s="17">
        <v>-55962.07</v>
      </c>
      <c r="AO25" s="20">
        <v>-112021.81</v>
      </c>
      <c r="AP25" s="20">
        <v>-125875.19999999995</v>
      </c>
      <c r="AQ25" s="20">
        <v>-100746.82</v>
      </c>
      <c r="AR25" s="20">
        <v>-114977.9</v>
      </c>
      <c r="AS25" s="20">
        <v>-383258.71</v>
      </c>
      <c r="AT25" s="20">
        <v>-4040.3799999999992</v>
      </c>
      <c r="AU25" s="20">
        <v>-174036.06</v>
      </c>
      <c r="AV25" s="20">
        <v>-152335.06999999995</v>
      </c>
      <c r="AW25" s="20">
        <v>-93082.029999999984</v>
      </c>
      <c r="AX25" s="20">
        <v>-153171.76999999999</v>
      </c>
      <c r="AY25" s="20">
        <v>-244682.74000000005</v>
      </c>
      <c r="AZ25" s="20">
        <v>-269913.36000000004</v>
      </c>
      <c r="BA25" s="17">
        <f t="shared" si="1"/>
        <v>-1444668.4000000001</v>
      </c>
      <c r="BB25" s="17">
        <f t="shared" si="2"/>
        <v>-72233.429999999993</v>
      </c>
      <c r="BC25" s="17">
        <f t="shared" si="3"/>
        <v>-411240.01999999996</v>
      </c>
      <c r="BD25" s="17">
        <f t="shared" si="4"/>
        <v>-1928141.8499999999</v>
      </c>
    </row>
    <row r="26" spans="1:56" x14ac:dyDescent="0.25">
      <c r="A26" t="str">
        <f t="shared" si="0"/>
        <v>TAU.BRA</v>
      </c>
      <c r="B26" s="1" t="s">
        <v>31</v>
      </c>
      <c r="C26" s="1" t="s">
        <v>44</v>
      </c>
      <c r="D26" s="1" t="s">
        <v>44</v>
      </c>
      <c r="E26" s="17">
        <v>-1928.3700000000031</v>
      </c>
      <c r="F26" s="17">
        <v>-1577.2200000000012</v>
      </c>
      <c r="G26" s="17">
        <v>-1403.7699999999986</v>
      </c>
      <c r="H26" s="17">
        <v>-2793.2399999999989</v>
      </c>
      <c r="I26" s="17">
        <v>-9067.5999999999949</v>
      </c>
      <c r="J26" s="17">
        <v>-10095.459999999999</v>
      </c>
      <c r="K26" s="17">
        <v>-14839.55</v>
      </c>
      <c r="L26" s="17">
        <v>-15834.630000000005</v>
      </c>
      <c r="M26" s="17">
        <v>-9257.8999999999978</v>
      </c>
      <c r="N26" s="17">
        <v>-8863.34</v>
      </c>
      <c r="O26" s="17">
        <v>-15022.649999999998</v>
      </c>
      <c r="P26" s="17">
        <v>-21478.860000000008</v>
      </c>
      <c r="Q26" s="20">
        <v>-96.42</v>
      </c>
      <c r="R26" s="20">
        <v>-78.86</v>
      </c>
      <c r="S26" s="20">
        <v>-70.19</v>
      </c>
      <c r="T26" s="20">
        <v>-139.66</v>
      </c>
      <c r="U26" s="20">
        <v>-453.38</v>
      </c>
      <c r="V26" s="20">
        <v>-504.77</v>
      </c>
      <c r="W26" s="20">
        <v>-741.98</v>
      </c>
      <c r="X26" s="20">
        <v>-791.73</v>
      </c>
      <c r="Y26" s="20">
        <v>-462.9</v>
      </c>
      <c r="Z26" s="20">
        <v>-443.17</v>
      </c>
      <c r="AA26" s="20">
        <v>-751.13</v>
      </c>
      <c r="AB26" s="20">
        <v>-1073.94</v>
      </c>
      <c r="AC26" s="17">
        <v>-570.54</v>
      </c>
      <c r="AD26" s="17">
        <v>-463.97</v>
      </c>
      <c r="AE26" s="17">
        <v>-410.79</v>
      </c>
      <c r="AF26" s="17">
        <v>-812.66</v>
      </c>
      <c r="AG26" s="17">
        <v>-2623.2</v>
      </c>
      <c r="AH26" s="17">
        <v>-2903.4</v>
      </c>
      <c r="AI26" s="17">
        <v>-4240.34</v>
      </c>
      <c r="AJ26" s="17">
        <v>-4491.05</v>
      </c>
      <c r="AK26" s="17">
        <v>-2606.09</v>
      </c>
      <c r="AL26" s="17">
        <v>-2474.9899999999998</v>
      </c>
      <c r="AM26" s="17">
        <v>-4159.82</v>
      </c>
      <c r="AN26" s="17">
        <v>-5899.01</v>
      </c>
      <c r="AO26" s="20">
        <v>-2595.3300000000031</v>
      </c>
      <c r="AP26" s="20">
        <v>-2120.0500000000011</v>
      </c>
      <c r="AQ26" s="20">
        <v>-1884.7499999999986</v>
      </c>
      <c r="AR26" s="20">
        <v>-3745.5599999999986</v>
      </c>
      <c r="AS26" s="20">
        <v>-12144.179999999993</v>
      </c>
      <c r="AT26" s="20">
        <v>-13503.63</v>
      </c>
      <c r="AU26" s="20">
        <v>-19821.87</v>
      </c>
      <c r="AV26" s="20">
        <v>-21117.410000000003</v>
      </c>
      <c r="AW26" s="20">
        <v>-12326.889999999998</v>
      </c>
      <c r="AX26" s="20">
        <v>-11781.5</v>
      </c>
      <c r="AY26" s="20">
        <v>-19933.599999999999</v>
      </c>
      <c r="AZ26" s="20">
        <v>-28451.810000000005</v>
      </c>
      <c r="BA26" s="17">
        <f t="shared" si="1"/>
        <v>-112162.59</v>
      </c>
      <c r="BB26" s="17">
        <f t="shared" si="2"/>
        <v>-5608.130000000001</v>
      </c>
      <c r="BC26" s="17">
        <f t="shared" si="3"/>
        <v>-31655.86</v>
      </c>
      <c r="BD26" s="17">
        <f t="shared" si="4"/>
        <v>-149426.57999999999</v>
      </c>
    </row>
    <row r="27" spans="1:56" x14ac:dyDescent="0.25">
      <c r="A27" t="str">
        <f t="shared" si="0"/>
        <v>VQW.BTR1</v>
      </c>
      <c r="B27" s="1" t="s">
        <v>29</v>
      </c>
      <c r="C27" s="1" t="s">
        <v>47</v>
      </c>
      <c r="D27" s="1" t="s">
        <v>47</v>
      </c>
      <c r="E27" s="17">
        <v>-1858.0799999999988</v>
      </c>
      <c r="F27" s="17">
        <v>-1461.829999999999</v>
      </c>
      <c r="G27" s="17">
        <v>-2178.6899999999996</v>
      </c>
      <c r="H27" s="17">
        <v>-2800.3300000000008</v>
      </c>
      <c r="I27" s="17">
        <v>-2806.7500000000014</v>
      </c>
      <c r="J27" s="17">
        <v>-1746.6600000000003</v>
      </c>
      <c r="K27" s="17">
        <v>-3484.2699999999995</v>
      </c>
      <c r="L27" s="17">
        <v>-2460.65</v>
      </c>
      <c r="M27" s="17">
        <v>-2048.1799999999994</v>
      </c>
      <c r="N27" s="17">
        <v>-4835.3100000000013</v>
      </c>
      <c r="O27" s="17">
        <v>-4946.7700000000004</v>
      </c>
      <c r="P27" s="17">
        <v>-7996.0300000000025</v>
      </c>
      <c r="Q27" s="20">
        <v>-92.9</v>
      </c>
      <c r="R27" s="20">
        <v>-73.09</v>
      </c>
      <c r="S27" s="20">
        <v>-108.93</v>
      </c>
      <c r="T27" s="20">
        <v>-140.02000000000001</v>
      </c>
      <c r="U27" s="20">
        <v>-140.34</v>
      </c>
      <c r="V27" s="20">
        <v>-87.33</v>
      </c>
      <c r="W27" s="20">
        <v>-174.21</v>
      </c>
      <c r="X27" s="20">
        <v>-123.03</v>
      </c>
      <c r="Y27" s="20">
        <v>-102.41</v>
      </c>
      <c r="Z27" s="20">
        <v>-241.77</v>
      </c>
      <c r="AA27" s="20">
        <v>-247.34</v>
      </c>
      <c r="AB27" s="20">
        <v>-399.8</v>
      </c>
      <c r="AC27" s="17">
        <v>-549.75</v>
      </c>
      <c r="AD27" s="17">
        <v>-430.03</v>
      </c>
      <c r="AE27" s="17">
        <v>-637.55999999999995</v>
      </c>
      <c r="AF27" s="17">
        <v>-814.72</v>
      </c>
      <c r="AG27" s="17">
        <v>-811.97</v>
      </c>
      <c r="AH27" s="17">
        <v>-502.33</v>
      </c>
      <c r="AI27" s="17">
        <v>-995.61</v>
      </c>
      <c r="AJ27" s="17">
        <v>-697.9</v>
      </c>
      <c r="AK27" s="17">
        <v>-576.55999999999995</v>
      </c>
      <c r="AL27" s="17">
        <v>-1350.21</v>
      </c>
      <c r="AM27" s="17">
        <v>-1369.78</v>
      </c>
      <c r="AN27" s="17">
        <v>-2196.0500000000002</v>
      </c>
      <c r="AO27" s="20">
        <v>-2500.7299999999987</v>
      </c>
      <c r="AP27" s="20">
        <v>-1964.9499999999989</v>
      </c>
      <c r="AQ27" s="20">
        <v>-2925.1799999999994</v>
      </c>
      <c r="AR27" s="20">
        <v>-3755.0700000000006</v>
      </c>
      <c r="AS27" s="20">
        <v>-3759.0600000000013</v>
      </c>
      <c r="AT27" s="20">
        <v>-2336.3200000000002</v>
      </c>
      <c r="AU27" s="20">
        <v>-4654.0899999999992</v>
      </c>
      <c r="AV27" s="20">
        <v>-3281.5800000000004</v>
      </c>
      <c r="AW27" s="20">
        <v>-2727.1499999999992</v>
      </c>
      <c r="AX27" s="20">
        <v>-6427.2900000000018</v>
      </c>
      <c r="AY27" s="20">
        <v>-6563.89</v>
      </c>
      <c r="AZ27" s="20">
        <v>-10591.880000000001</v>
      </c>
      <c r="BA27" s="17">
        <f t="shared" si="1"/>
        <v>-38623.550000000003</v>
      </c>
      <c r="BB27" s="17">
        <f t="shared" si="2"/>
        <v>-1931.17</v>
      </c>
      <c r="BC27" s="17">
        <f t="shared" si="3"/>
        <v>-10932.469999999998</v>
      </c>
      <c r="BD27" s="17">
        <f t="shared" si="4"/>
        <v>-51487.19</v>
      </c>
    </row>
    <row r="28" spans="1:56" x14ac:dyDescent="0.25">
      <c r="A28" t="str">
        <f t="shared" si="0"/>
        <v>CETC.BCHIMP</v>
      </c>
      <c r="B28" s="1" t="s">
        <v>675</v>
      </c>
      <c r="C28" s="1" t="s">
        <v>676</v>
      </c>
      <c r="D28" s="1" t="s">
        <v>21</v>
      </c>
      <c r="E28" s="17">
        <v>-2031.9499999999998</v>
      </c>
      <c r="F28" s="17">
        <v>-1240.5499999999997</v>
      </c>
      <c r="G28" s="17">
        <v>-2852.01</v>
      </c>
      <c r="H28" s="17">
        <v>-1837.29</v>
      </c>
      <c r="I28" s="17">
        <v>-290.14999999999992</v>
      </c>
      <c r="J28" s="17">
        <v>-3.8899999999999992</v>
      </c>
      <c r="K28" s="17">
        <v>-300.02999999999997</v>
      </c>
      <c r="L28" s="17">
        <v>0</v>
      </c>
      <c r="M28" s="17">
        <v>-23.889999999999997</v>
      </c>
      <c r="N28" s="17">
        <v>-154.73000000000002</v>
      </c>
      <c r="O28" s="17">
        <v>-455.07</v>
      </c>
      <c r="P28" s="17">
        <v>-108.17</v>
      </c>
      <c r="Q28" s="20">
        <v>-101.6</v>
      </c>
      <c r="R28" s="20">
        <v>-62.03</v>
      </c>
      <c r="S28" s="20">
        <v>-142.6</v>
      </c>
      <c r="T28" s="20">
        <v>-91.86</v>
      </c>
      <c r="U28" s="20">
        <v>-14.51</v>
      </c>
      <c r="V28" s="20">
        <v>-0.19</v>
      </c>
      <c r="W28" s="20">
        <v>-15</v>
      </c>
      <c r="X28" s="20">
        <v>0</v>
      </c>
      <c r="Y28" s="20">
        <v>-1.19</v>
      </c>
      <c r="Z28" s="20">
        <v>-7.74</v>
      </c>
      <c r="AA28" s="20">
        <v>-22.75</v>
      </c>
      <c r="AB28" s="20">
        <v>-5.41</v>
      </c>
      <c r="AC28" s="17">
        <v>-601.19000000000005</v>
      </c>
      <c r="AD28" s="17">
        <v>-364.93</v>
      </c>
      <c r="AE28" s="17">
        <v>-834.6</v>
      </c>
      <c r="AF28" s="17">
        <v>-534.54</v>
      </c>
      <c r="AG28" s="17">
        <v>-83.94</v>
      </c>
      <c r="AH28" s="17">
        <v>-1.1200000000000001</v>
      </c>
      <c r="AI28" s="17">
        <v>-85.73</v>
      </c>
      <c r="AJ28" s="17">
        <v>0</v>
      </c>
      <c r="AK28" s="17">
        <v>-6.73</v>
      </c>
      <c r="AL28" s="17">
        <v>-43.21</v>
      </c>
      <c r="AM28" s="17">
        <v>-126.01</v>
      </c>
      <c r="AN28" s="17">
        <v>-29.71</v>
      </c>
      <c r="AO28" s="20">
        <v>-2734.74</v>
      </c>
      <c r="AP28" s="20">
        <v>-1667.5099999999998</v>
      </c>
      <c r="AQ28" s="20">
        <v>-3829.21</v>
      </c>
      <c r="AR28" s="20">
        <v>-2463.6899999999996</v>
      </c>
      <c r="AS28" s="20">
        <v>-388.59999999999991</v>
      </c>
      <c r="AT28" s="20">
        <v>-5.1999999999999993</v>
      </c>
      <c r="AU28" s="20">
        <v>-400.76</v>
      </c>
      <c r="AV28" s="20">
        <v>0</v>
      </c>
      <c r="AW28" s="20">
        <v>-31.81</v>
      </c>
      <c r="AX28" s="20">
        <v>-205.68000000000004</v>
      </c>
      <c r="AY28" s="20">
        <v>-603.83000000000004</v>
      </c>
      <c r="AZ28" s="20">
        <v>-143.29</v>
      </c>
      <c r="BA28" s="17">
        <f t="shared" si="1"/>
        <v>-9297.73</v>
      </c>
      <c r="BB28" s="17">
        <f t="shared" si="2"/>
        <v>-464.88000000000005</v>
      </c>
      <c r="BC28" s="17">
        <f t="shared" si="3"/>
        <v>-2711.7100000000005</v>
      </c>
      <c r="BD28" s="17">
        <f t="shared" si="4"/>
        <v>-12474.32</v>
      </c>
    </row>
    <row r="29" spans="1:56" x14ac:dyDescent="0.25">
      <c r="A29" t="str">
        <f t="shared" si="0"/>
        <v>TAU.CAS</v>
      </c>
      <c r="B29" s="1" t="s">
        <v>31</v>
      </c>
      <c r="C29" s="1" t="s">
        <v>48</v>
      </c>
      <c r="D29" s="1" t="s">
        <v>48</v>
      </c>
      <c r="E29" s="17">
        <v>-12853</v>
      </c>
      <c r="F29" s="17">
        <v>-8904.48</v>
      </c>
      <c r="G29" s="17">
        <v>-7544.79</v>
      </c>
      <c r="H29" s="17">
        <v>-7750.9300000000012</v>
      </c>
      <c r="I29" s="17">
        <v>-23241.870000000003</v>
      </c>
      <c r="J29" s="17">
        <v>-1851.62</v>
      </c>
      <c r="K29" s="17">
        <v>-167.1</v>
      </c>
      <c r="L29" s="17">
        <v>-2203.31</v>
      </c>
      <c r="M29" s="17">
        <v>-3187.0299999999997</v>
      </c>
      <c r="N29" s="17">
        <v>-5035.66</v>
      </c>
      <c r="O29" s="17">
        <v>-16093.6</v>
      </c>
      <c r="P29" s="17">
        <v>-29808.41</v>
      </c>
      <c r="Q29" s="20">
        <v>-642.65</v>
      </c>
      <c r="R29" s="20">
        <v>-445.22</v>
      </c>
      <c r="S29" s="20">
        <v>-377.24</v>
      </c>
      <c r="T29" s="20">
        <v>-387.55</v>
      </c>
      <c r="U29" s="20">
        <v>-1162.0899999999999</v>
      </c>
      <c r="V29" s="20">
        <v>-92.58</v>
      </c>
      <c r="W29" s="20">
        <v>-8.36</v>
      </c>
      <c r="X29" s="20">
        <v>-110.17</v>
      </c>
      <c r="Y29" s="20">
        <v>-159.35</v>
      </c>
      <c r="Z29" s="20">
        <v>-251.78</v>
      </c>
      <c r="AA29" s="20">
        <v>-804.68</v>
      </c>
      <c r="AB29" s="20">
        <v>-1490.42</v>
      </c>
      <c r="AC29" s="17">
        <v>-3802.8</v>
      </c>
      <c r="AD29" s="17">
        <v>-2619.4299999999998</v>
      </c>
      <c r="AE29" s="17">
        <v>-2207.88</v>
      </c>
      <c r="AF29" s="17">
        <v>-2255.0300000000002</v>
      </c>
      <c r="AG29" s="17">
        <v>-6723.72</v>
      </c>
      <c r="AH29" s="17">
        <v>-532.52</v>
      </c>
      <c r="AI29" s="17">
        <v>-47.75</v>
      </c>
      <c r="AJ29" s="17">
        <v>-624.91</v>
      </c>
      <c r="AK29" s="17">
        <v>-897.15</v>
      </c>
      <c r="AL29" s="17">
        <v>-1406.15</v>
      </c>
      <c r="AM29" s="17">
        <v>-4456.37</v>
      </c>
      <c r="AN29" s="17">
        <v>-8186.66</v>
      </c>
      <c r="AO29" s="20">
        <v>-17298.45</v>
      </c>
      <c r="AP29" s="20">
        <v>-11969.13</v>
      </c>
      <c r="AQ29" s="20">
        <v>-10129.91</v>
      </c>
      <c r="AR29" s="20">
        <v>-10393.510000000002</v>
      </c>
      <c r="AS29" s="20">
        <v>-31127.680000000004</v>
      </c>
      <c r="AT29" s="20">
        <v>-2476.7199999999998</v>
      </c>
      <c r="AU29" s="20">
        <v>-223.20999999999998</v>
      </c>
      <c r="AV29" s="20">
        <v>-2938.39</v>
      </c>
      <c r="AW29" s="20">
        <v>-4243.53</v>
      </c>
      <c r="AX29" s="20">
        <v>-6693.59</v>
      </c>
      <c r="AY29" s="20">
        <v>-21354.649999999998</v>
      </c>
      <c r="AZ29" s="20">
        <v>-39485.490000000005</v>
      </c>
      <c r="BA29" s="17">
        <f t="shared" si="1"/>
        <v>-118641.80000000002</v>
      </c>
      <c r="BB29" s="17">
        <f t="shared" si="2"/>
        <v>-5932.09</v>
      </c>
      <c r="BC29" s="17">
        <f t="shared" si="3"/>
        <v>-33760.370000000003</v>
      </c>
      <c r="BD29" s="17">
        <f t="shared" si="4"/>
        <v>-158334.26</v>
      </c>
    </row>
    <row r="30" spans="1:56" x14ac:dyDescent="0.25">
      <c r="A30" t="str">
        <f t="shared" si="0"/>
        <v>CETC.BCHEXP</v>
      </c>
      <c r="B30" s="1" t="s">
        <v>675</v>
      </c>
      <c r="C30" s="1" t="s">
        <v>677</v>
      </c>
      <c r="D30" s="1" t="s">
        <v>28</v>
      </c>
      <c r="E30" s="17">
        <v>0.73999999999999977</v>
      </c>
      <c r="F30" s="17">
        <v>0</v>
      </c>
      <c r="G30" s="17">
        <v>0</v>
      </c>
      <c r="H30" s="17">
        <v>0</v>
      </c>
      <c r="I30" s="17">
        <v>0</v>
      </c>
      <c r="J30" s="17">
        <v>0</v>
      </c>
      <c r="K30" s="17">
        <v>0</v>
      </c>
      <c r="L30" s="17">
        <v>0</v>
      </c>
      <c r="M30" s="17">
        <v>0</v>
      </c>
      <c r="N30" s="17">
        <v>0</v>
      </c>
      <c r="O30" s="17">
        <v>0</v>
      </c>
      <c r="P30" s="17">
        <v>0</v>
      </c>
      <c r="Q30" s="20">
        <v>0.04</v>
      </c>
      <c r="R30" s="20">
        <v>0</v>
      </c>
      <c r="S30" s="20">
        <v>0</v>
      </c>
      <c r="T30" s="20">
        <v>0</v>
      </c>
      <c r="U30" s="20">
        <v>0</v>
      </c>
      <c r="V30" s="20">
        <v>0</v>
      </c>
      <c r="W30" s="20">
        <v>0</v>
      </c>
      <c r="X30" s="20">
        <v>0</v>
      </c>
      <c r="Y30" s="20">
        <v>0</v>
      </c>
      <c r="Z30" s="20">
        <v>0</v>
      </c>
      <c r="AA30" s="20">
        <v>0</v>
      </c>
      <c r="AB30" s="20">
        <v>0</v>
      </c>
      <c r="AC30" s="17">
        <v>0.22</v>
      </c>
      <c r="AD30" s="17">
        <v>0</v>
      </c>
      <c r="AE30" s="17">
        <v>0</v>
      </c>
      <c r="AF30" s="17">
        <v>0</v>
      </c>
      <c r="AG30" s="17">
        <v>0</v>
      </c>
      <c r="AH30" s="17">
        <v>0</v>
      </c>
      <c r="AI30" s="17">
        <v>0</v>
      </c>
      <c r="AJ30" s="17">
        <v>0</v>
      </c>
      <c r="AK30" s="17">
        <v>0</v>
      </c>
      <c r="AL30" s="17">
        <v>0</v>
      </c>
      <c r="AM30" s="17">
        <v>0</v>
      </c>
      <c r="AN30" s="17">
        <v>0</v>
      </c>
      <c r="AO30" s="20">
        <v>0.99999999999999978</v>
      </c>
      <c r="AP30" s="20">
        <v>0</v>
      </c>
      <c r="AQ30" s="20">
        <v>0</v>
      </c>
      <c r="AR30" s="20">
        <v>0</v>
      </c>
      <c r="AS30" s="20">
        <v>0</v>
      </c>
      <c r="AT30" s="20">
        <v>0</v>
      </c>
      <c r="AU30" s="20">
        <v>0</v>
      </c>
      <c r="AV30" s="20">
        <v>0</v>
      </c>
      <c r="AW30" s="20">
        <v>0</v>
      </c>
      <c r="AX30" s="20">
        <v>0</v>
      </c>
      <c r="AY30" s="20">
        <v>0</v>
      </c>
      <c r="AZ30" s="20">
        <v>0</v>
      </c>
      <c r="BA30" s="17">
        <f t="shared" si="1"/>
        <v>0.73999999999999977</v>
      </c>
      <c r="BB30" s="17">
        <f t="shared" si="2"/>
        <v>0.04</v>
      </c>
      <c r="BC30" s="17">
        <f t="shared" si="3"/>
        <v>0.22</v>
      </c>
      <c r="BD30" s="17">
        <f t="shared" si="4"/>
        <v>0.99999999999999978</v>
      </c>
    </row>
    <row r="31" spans="1:56" x14ac:dyDescent="0.25">
      <c r="A31" t="str">
        <f t="shared" si="0"/>
        <v>CAEC.CES1</v>
      </c>
      <c r="B31" s="1" t="s">
        <v>49</v>
      </c>
      <c r="C31" s="1" t="s">
        <v>50</v>
      </c>
      <c r="D31" s="1" t="s">
        <v>51</v>
      </c>
      <c r="E31" s="17">
        <v>-32439.039999999997</v>
      </c>
      <c r="F31" s="17">
        <v>-43122.96</v>
      </c>
      <c r="G31" s="17">
        <v>0</v>
      </c>
      <c r="H31" s="17">
        <v>-81028.599999999991</v>
      </c>
      <c r="I31" s="17">
        <v>-476173.5</v>
      </c>
      <c r="J31" s="17">
        <v>-169334.2</v>
      </c>
      <c r="K31" s="17">
        <v>-6637.82</v>
      </c>
      <c r="L31" s="17">
        <v>-32461.340000000004</v>
      </c>
      <c r="M31" s="17">
        <v>-66350.820000000007</v>
      </c>
      <c r="N31" s="17">
        <v>-65374.009999999995</v>
      </c>
      <c r="O31" s="17">
        <v>-155423.1</v>
      </c>
      <c r="P31" s="17">
        <v>-214659.07</v>
      </c>
      <c r="Q31" s="20">
        <v>-1621.95</v>
      </c>
      <c r="R31" s="20">
        <v>-2156.15</v>
      </c>
      <c r="S31" s="20">
        <v>0</v>
      </c>
      <c r="T31" s="20">
        <v>-4051.43</v>
      </c>
      <c r="U31" s="20">
        <v>-23808.68</v>
      </c>
      <c r="V31" s="20">
        <v>-8466.7099999999991</v>
      </c>
      <c r="W31" s="20">
        <v>-331.89</v>
      </c>
      <c r="X31" s="20">
        <v>-1623.07</v>
      </c>
      <c r="Y31" s="20">
        <v>-3317.54</v>
      </c>
      <c r="Z31" s="20">
        <v>-3268.7</v>
      </c>
      <c r="AA31" s="20">
        <v>-7771.16</v>
      </c>
      <c r="AB31" s="20">
        <v>-10732.95</v>
      </c>
      <c r="AC31" s="17">
        <v>-9597.7000000000007</v>
      </c>
      <c r="AD31" s="17">
        <v>-12685.49</v>
      </c>
      <c r="AE31" s="17">
        <v>0</v>
      </c>
      <c r="AF31" s="17">
        <v>-23574.240000000002</v>
      </c>
      <c r="AG31" s="17">
        <v>-137753.89000000001</v>
      </c>
      <c r="AH31" s="17">
        <v>-48699.64</v>
      </c>
      <c r="AI31" s="17">
        <v>-1896.73</v>
      </c>
      <c r="AJ31" s="17">
        <v>-9206.76</v>
      </c>
      <c r="AK31" s="17">
        <v>-18677.689999999999</v>
      </c>
      <c r="AL31" s="17">
        <v>-18254.95</v>
      </c>
      <c r="AM31" s="17">
        <v>-43037.13</v>
      </c>
      <c r="AN31" s="17">
        <v>-58954.57</v>
      </c>
      <c r="AO31" s="20">
        <v>-43658.69</v>
      </c>
      <c r="AP31" s="20">
        <v>-57964.6</v>
      </c>
      <c r="AQ31" s="20">
        <v>0</v>
      </c>
      <c r="AR31" s="20">
        <v>-108654.26999999999</v>
      </c>
      <c r="AS31" s="20">
        <v>-637736.07000000007</v>
      </c>
      <c r="AT31" s="20">
        <v>-226500.55</v>
      </c>
      <c r="AU31" s="20">
        <v>-8866.44</v>
      </c>
      <c r="AV31" s="20">
        <v>-43291.170000000006</v>
      </c>
      <c r="AW31" s="20">
        <v>-88346.05</v>
      </c>
      <c r="AX31" s="20">
        <v>-86897.659999999989</v>
      </c>
      <c r="AY31" s="20">
        <v>-206231.39</v>
      </c>
      <c r="AZ31" s="20">
        <v>-284346.59000000003</v>
      </c>
      <c r="BA31" s="17">
        <f t="shared" si="1"/>
        <v>-1343004.4600000002</v>
      </c>
      <c r="BB31" s="17">
        <f t="shared" si="2"/>
        <v>-67150.23</v>
      </c>
      <c r="BC31" s="17">
        <f t="shared" si="3"/>
        <v>-382338.79000000004</v>
      </c>
      <c r="BD31" s="17">
        <f t="shared" si="4"/>
        <v>-1792493.4800000002</v>
      </c>
    </row>
    <row r="32" spans="1:56" x14ac:dyDescent="0.25">
      <c r="A32" t="str">
        <f t="shared" si="0"/>
        <v>CAEC.CES2</v>
      </c>
      <c r="B32" s="1" t="s">
        <v>49</v>
      </c>
      <c r="C32" s="1" t="s">
        <v>52</v>
      </c>
      <c r="D32" s="1" t="s">
        <v>51</v>
      </c>
      <c r="E32" s="17">
        <v>-18801.320000000003</v>
      </c>
      <c r="F32" s="17">
        <v>-25456.89</v>
      </c>
      <c r="G32" s="17">
        <v>0</v>
      </c>
      <c r="H32" s="17">
        <v>-52815.12</v>
      </c>
      <c r="I32" s="17">
        <v>-324038.48</v>
      </c>
      <c r="J32" s="17">
        <v>-114849.12</v>
      </c>
      <c r="K32" s="17">
        <v>0</v>
      </c>
      <c r="L32" s="17">
        <v>-20843.09</v>
      </c>
      <c r="M32" s="17">
        <v>-40825.65</v>
      </c>
      <c r="N32" s="17">
        <v>-39828.189999999995</v>
      </c>
      <c r="O32" s="17">
        <v>-90135.76999999999</v>
      </c>
      <c r="P32" s="17">
        <v>-136149.28</v>
      </c>
      <c r="Q32" s="20">
        <v>-940.07</v>
      </c>
      <c r="R32" s="20">
        <v>-1272.8399999999999</v>
      </c>
      <c r="S32" s="20">
        <v>0</v>
      </c>
      <c r="T32" s="20">
        <v>-2640.76</v>
      </c>
      <c r="U32" s="20">
        <v>-16201.92</v>
      </c>
      <c r="V32" s="20">
        <v>-5742.46</v>
      </c>
      <c r="W32" s="20">
        <v>0</v>
      </c>
      <c r="X32" s="20">
        <v>-1042.1500000000001</v>
      </c>
      <c r="Y32" s="20">
        <v>-2041.28</v>
      </c>
      <c r="Z32" s="20">
        <v>-1991.41</v>
      </c>
      <c r="AA32" s="20">
        <v>-4506.79</v>
      </c>
      <c r="AB32" s="20">
        <v>-6807.46</v>
      </c>
      <c r="AC32" s="17">
        <v>-5562.72</v>
      </c>
      <c r="AD32" s="17">
        <v>-7488.66</v>
      </c>
      <c r="AE32" s="17">
        <v>0</v>
      </c>
      <c r="AF32" s="17">
        <v>-15365.89</v>
      </c>
      <c r="AG32" s="17">
        <v>-93742.22</v>
      </c>
      <c r="AH32" s="17">
        <v>-33030.01</v>
      </c>
      <c r="AI32" s="17">
        <v>0</v>
      </c>
      <c r="AJ32" s="17">
        <v>-5911.56</v>
      </c>
      <c r="AK32" s="17">
        <v>-11492.38</v>
      </c>
      <c r="AL32" s="17">
        <v>-11121.57</v>
      </c>
      <c r="AM32" s="17">
        <v>-24958.87</v>
      </c>
      <c r="AN32" s="17">
        <v>-37392.42</v>
      </c>
      <c r="AO32" s="20">
        <v>-25304.110000000004</v>
      </c>
      <c r="AP32" s="20">
        <v>-34218.39</v>
      </c>
      <c r="AQ32" s="20">
        <v>0</v>
      </c>
      <c r="AR32" s="20">
        <v>-70821.77</v>
      </c>
      <c r="AS32" s="20">
        <v>-433982.62</v>
      </c>
      <c r="AT32" s="20">
        <v>-153621.59</v>
      </c>
      <c r="AU32" s="20">
        <v>0</v>
      </c>
      <c r="AV32" s="20">
        <v>-27796.800000000003</v>
      </c>
      <c r="AW32" s="20">
        <v>-54359.31</v>
      </c>
      <c r="AX32" s="20">
        <v>-52941.17</v>
      </c>
      <c r="AY32" s="20">
        <v>-119601.42999999998</v>
      </c>
      <c r="AZ32" s="20">
        <v>-180349.15999999997</v>
      </c>
      <c r="BA32" s="17">
        <f t="shared" si="1"/>
        <v>-863742.90999999992</v>
      </c>
      <c r="BB32" s="17">
        <f t="shared" si="2"/>
        <v>-43187.14</v>
      </c>
      <c r="BC32" s="17">
        <f t="shared" si="3"/>
        <v>-246066.3</v>
      </c>
      <c r="BD32" s="17">
        <f t="shared" si="4"/>
        <v>-1152996.3500000001</v>
      </c>
    </row>
    <row r="33" spans="1:56" x14ac:dyDescent="0.25">
      <c r="A33" t="str">
        <f t="shared" si="0"/>
        <v>CGEC.BCHIMP</v>
      </c>
      <c r="B33" s="1" t="s">
        <v>678</v>
      </c>
      <c r="C33" s="1" t="s">
        <v>679</v>
      </c>
      <c r="D33" s="1" t="s">
        <v>21</v>
      </c>
      <c r="E33" s="17">
        <v>-1907.3500000000001</v>
      </c>
      <c r="F33" s="17">
        <v>-2242.58</v>
      </c>
      <c r="G33" s="17">
        <v>-1270.8900000000001</v>
      </c>
      <c r="H33" s="17">
        <v>-19.799999999999997</v>
      </c>
      <c r="I33" s="17">
        <v>0</v>
      </c>
      <c r="J33" s="17">
        <v>0</v>
      </c>
      <c r="K33" s="17">
        <v>-123.74</v>
      </c>
      <c r="L33" s="17">
        <v>-276.41000000000003</v>
      </c>
      <c r="M33" s="17">
        <v>0</v>
      </c>
      <c r="N33" s="17">
        <v>0</v>
      </c>
      <c r="O33" s="17">
        <v>0</v>
      </c>
      <c r="P33" s="17">
        <v>0</v>
      </c>
      <c r="Q33" s="20">
        <v>-95.37</v>
      </c>
      <c r="R33" s="20">
        <v>-112.13</v>
      </c>
      <c r="S33" s="20">
        <v>-63.54</v>
      </c>
      <c r="T33" s="20">
        <v>-0.99</v>
      </c>
      <c r="U33" s="20">
        <v>0</v>
      </c>
      <c r="V33" s="20">
        <v>0</v>
      </c>
      <c r="W33" s="20">
        <v>-6.19</v>
      </c>
      <c r="X33" s="20">
        <v>-13.82</v>
      </c>
      <c r="Y33" s="20">
        <v>0</v>
      </c>
      <c r="Z33" s="20">
        <v>0</v>
      </c>
      <c r="AA33" s="20">
        <v>0</v>
      </c>
      <c r="AB33" s="20">
        <v>0</v>
      </c>
      <c r="AC33" s="17">
        <v>-564.33000000000004</v>
      </c>
      <c r="AD33" s="17">
        <v>-659.7</v>
      </c>
      <c r="AE33" s="17">
        <v>-371.91</v>
      </c>
      <c r="AF33" s="17">
        <v>-5.76</v>
      </c>
      <c r="AG33" s="17">
        <v>0</v>
      </c>
      <c r="AH33" s="17">
        <v>0</v>
      </c>
      <c r="AI33" s="17">
        <v>-35.36</v>
      </c>
      <c r="AJ33" s="17">
        <v>-78.400000000000006</v>
      </c>
      <c r="AK33" s="17">
        <v>0</v>
      </c>
      <c r="AL33" s="17">
        <v>0</v>
      </c>
      <c r="AM33" s="17">
        <v>0</v>
      </c>
      <c r="AN33" s="17">
        <v>0</v>
      </c>
      <c r="AO33" s="20">
        <v>-2567.0500000000002</v>
      </c>
      <c r="AP33" s="20">
        <v>-3014.41</v>
      </c>
      <c r="AQ33" s="20">
        <v>-1706.3400000000001</v>
      </c>
      <c r="AR33" s="20">
        <v>-26.549999999999997</v>
      </c>
      <c r="AS33" s="20">
        <v>0</v>
      </c>
      <c r="AT33" s="20">
        <v>0</v>
      </c>
      <c r="AU33" s="20">
        <v>-165.29000000000002</v>
      </c>
      <c r="AV33" s="20">
        <v>-368.63</v>
      </c>
      <c r="AW33" s="20">
        <v>0</v>
      </c>
      <c r="AX33" s="20">
        <v>0</v>
      </c>
      <c r="AY33" s="20">
        <v>0</v>
      </c>
      <c r="AZ33" s="20">
        <v>0</v>
      </c>
      <c r="BA33" s="17">
        <f t="shared" si="1"/>
        <v>-5840.77</v>
      </c>
      <c r="BB33" s="17">
        <f t="shared" si="2"/>
        <v>-292.04000000000002</v>
      </c>
      <c r="BC33" s="17">
        <f t="shared" si="3"/>
        <v>-1715.4600000000003</v>
      </c>
      <c r="BD33" s="17">
        <f t="shared" si="4"/>
        <v>-7848.27</v>
      </c>
    </row>
    <row r="34" spans="1:56" x14ac:dyDescent="0.25">
      <c r="A34" t="str">
        <f t="shared" si="0"/>
        <v>CMH.CMH1</v>
      </c>
      <c r="B34" s="1" t="s">
        <v>57</v>
      </c>
      <c r="C34" s="1" t="s">
        <v>58</v>
      </c>
      <c r="D34" s="1" t="s">
        <v>58</v>
      </c>
      <c r="E34" s="17">
        <v>-8592.909999999998</v>
      </c>
      <c r="F34" s="17">
        <v>-10304.279999999999</v>
      </c>
      <c r="G34" s="17">
        <v>-5668.18</v>
      </c>
      <c r="H34" s="17">
        <v>-17545.270000000004</v>
      </c>
      <c r="I34" s="17">
        <v>-163668.92000000001</v>
      </c>
      <c r="J34" s="17">
        <v>-54957.84</v>
      </c>
      <c r="K34" s="17">
        <v>-31177.949999999997</v>
      </c>
      <c r="L34" s="17">
        <v>-21584.21</v>
      </c>
      <c r="M34" s="17">
        <v>-9592.4</v>
      </c>
      <c r="N34" s="17">
        <v>-11500.869999999999</v>
      </c>
      <c r="O34" s="17">
        <v>-20228.690000000002</v>
      </c>
      <c r="P34" s="17">
        <v>-46803.39</v>
      </c>
      <c r="Q34" s="20">
        <v>-429.65</v>
      </c>
      <c r="R34" s="20">
        <v>-515.21</v>
      </c>
      <c r="S34" s="20">
        <v>-283.41000000000003</v>
      </c>
      <c r="T34" s="20">
        <v>-877.26</v>
      </c>
      <c r="U34" s="20">
        <v>-8183.45</v>
      </c>
      <c r="V34" s="20">
        <v>-2747.89</v>
      </c>
      <c r="W34" s="20">
        <v>-1558.9</v>
      </c>
      <c r="X34" s="20">
        <v>-1079.21</v>
      </c>
      <c r="Y34" s="20">
        <v>-479.62</v>
      </c>
      <c r="Z34" s="20">
        <v>-575.04</v>
      </c>
      <c r="AA34" s="20">
        <v>-1011.43</v>
      </c>
      <c r="AB34" s="20">
        <v>-2340.17</v>
      </c>
      <c r="AC34" s="17">
        <v>-2542.37</v>
      </c>
      <c r="AD34" s="17">
        <v>-3031.21</v>
      </c>
      <c r="AE34" s="17">
        <v>-1658.71</v>
      </c>
      <c r="AF34" s="17">
        <v>-5104.57</v>
      </c>
      <c r="AG34" s="17">
        <v>-47348.35</v>
      </c>
      <c r="AH34" s="17">
        <v>-15805.59</v>
      </c>
      <c r="AI34" s="17">
        <v>-8908.9599999999991</v>
      </c>
      <c r="AJ34" s="17">
        <v>-6121.76</v>
      </c>
      <c r="AK34" s="17">
        <v>-2700.25</v>
      </c>
      <c r="AL34" s="17">
        <v>-3211.49</v>
      </c>
      <c r="AM34" s="17">
        <v>-5601.39</v>
      </c>
      <c r="AN34" s="17">
        <v>-12854.21</v>
      </c>
      <c r="AO34" s="20">
        <v>-11564.929999999997</v>
      </c>
      <c r="AP34" s="20">
        <v>-13850.699999999997</v>
      </c>
      <c r="AQ34" s="20">
        <v>-7610.3</v>
      </c>
      <c r="AR34" s="20">
        <v>-23527.100000000002</v>
      </c>
      <c r="AS34" s="20">
        <v>-219200.72000000003</v>
      </c>
      <c r="AT34" s="20">
        <v>-73511.319999999992</v>
      </c>
      <c r="AU34" s="20">
        <v>-41645.81</v>
      </c>
      <c r="AV34" s="20">
        <v>-28785.18</v>
      </c>
      <c r="AW34" s="20">
        <v>-12772.27</v>
      </c>
      <c r="AX34" s="20">
        <v>-15287.4</v>
      </c>
      <c r="AY34" s="20">
        <v>-26841.510000000002</v>
      </c>
      <c r="AZ34" s="20">
        <v>-61997.77</v>
      </c>
      <c r="BA34" s="17">
        <f t="shared" si="1"/>
        <v>-401624.91000000003</v>
      </c>
      <c r="BB34" s="17">
        <f t="shared" si="2"/>
        <v>-20081.239999999998</v>
      </c>
      <c r="BC34" s="17">
        <f t="shared" si="3"/>
        <v>-114888.86000000002</v>
      </c>
      <c r="BD34" s="17">
        <f t="shared" si="4"/>
        <v>-536595.01</v>
      </c>
    </row>
    <row r="35" spans="1:56" x14ac:dyDescent="0.25">
      <c r="A35" t="str">
        <f t="shared" si="0"/>
        <v>CNRL.CNR5</v>
      </c>
      <c r="B35" s="1" t="s">
        <v>59</v>
      </c>
      <c r="C35" s="1" t="s">
        <v>60</v>
      </c>
      <c r="D35" s="1" t="s">
        <v>60</v>
      </c>
      <c r="E35" s="17">
        <v>11383.26</v>
      </c>
      <c r="F35" s="17">
        <v>6171.97</v>
      </c>
      <c r="G35" s="17">
        <v>2383.1699999999996</v>
      </c>
      <c r="H35" s="17">
        <v>2361.8900000000003</v>
      </c>
      <c r="I35" s="17">
        <v>1349.4800000000002</v>
      </c>
      <c r="J35" s="17">
        <v>4664.53</v>
      </c>
      <c r="K35" s="17">
        <v>7416.0499999999993</v>
      </c>
      <c r="L35" s="17">
        <v>7386.9000000000033</v>
      </c>
      <c r="M35" s="17">
        <v>3237.2</v>
      </c>
      <c r="N35" s="17">
        <v>2974.5799999999981</v>
      </c>
      <c r="O35" s="17">
        <v>2049.7400000000016</v>
      </c>
      <c r="P35" s="17">
        <v>4467.3900000000012</v>
      </c>
      <c r="Q35" s="20">
        <v>569.16</v>
      </c>
      <c r="R35" s="20">
        <v>308.60000000000002</v>
      </c>
      <c r="S35" s="20">
        <v>119.16</v>
      </c>
      <c r="T35" s="20">
        <v>118.09</v>
      </c>
      <c r="U35" s="20">
        <v>67.47</v>
      </c>
      <c r="V35" s="20">
        <v>233.23</v>
      </c>
      <c r="W35" s="20">
        <v>370.8</v>
      </c>
      <c r="X35" s="20">
        <v>369.35</v>
      </c>
      <c r="Y35" s="20">
        <v>161.86000000000001</v>
      </c>
      <c r="Z35" s="20">
        <v>148.72999999999999</v>
      </c>
      <c r="AA35" s="20">
        <v>102.49</v>
      </c>
      <c r="AB35" s="20">
        <v>223.37</v>
      </c>
      <c r="AC35" s="17">
        <v>3367.95</v>
      </c>
      <c r="AD35" s="17">
        <v>1815.61</v>
      </c>
      <c r="AE35" s="17">
        <v>697.4</v>
      </c>
      <c r="AF35" s="17">
        <v>687.16</v>
      </c>
      <c r="AG35" s="17">
        <v>390.4</v>
      </c>
      <c r="AH35" s="17">
        <v>1341.49</v>
      </c>
      <c r="AI35" s="17">
        <v>2119.1</v>
      </c>
      <c r="AJ35" s="17">
        <v>2095.09</v>
      </c>
      <c r="AK35" s="17">
        <v>911.27</v>
      </c>
      <c r="AL35" s="17">
        <v>830.62</v>
      </c>
      <c r="AM35" s="17">
        <v>567.58000000000004</v>
      </c>
      <c r="AN35" s="17">
        <v>1226.94</v>
      </c>
      <c r="AO35" s="20">
        <v>15320.369999999999</v>
      </c>
      <c r="AP35" s="20">
        <v>8296.18</v>
      </c>
      <c r="AQ35" s="20">
        <v>3199.7299999999996</v>
      </c>
      <c r="AR35" s="20">
        <v>3167.1400000000003</v>
      </c>
      <c r="AS35" s="20">
        <v>1807.3500000000004</v>
      </c>
      <c r="AT35" s="20">
        <v>6239.2499999999991</v>
      </c>
      <c r="AU35" s="20">
        <v>9905.9499999999989</v>
      </c>
      <c r="AV35" s="20">
        <v>9851.3400000000038</v>
      </c>
      <c r="AW35" s="20">
        <v>4310.33</v>
      </c>
      <c r="AX35" s="20">
        <v>3953.929999999998</v>
      </c>
      <c r="AY35" s="20">
        <v>2719.8100000000013</v>
      </c>
      <c r="AZ35" s="20">
        <v>5917.7000000000007</v>
      </c>
      <c r="BA35" s="17">
        <f t="shared" si="1"/>
        <v>55846.159999999989</v>
      </c>
      <c r="BB35" s="17">
        <f t="shared" si="2"/>
        <v>2792.31</v>
      </c>
      <c r="BC35" s="17">
        <f t="shared" si="3"/>
        <v>16050.61</v>
      </c>
      <c r="BD35" s="17">
        <f t="shared" si="4"/>
        <v>74689.079999999987</v>
      </c>
    </row>
    <row r="36" spans="1:56" x14ac:dyDescent="0.25">
      <c r="A36" t="str">
        <f t="shared" si="0"/>
        <v>VQW.CR1</v>
      </c>
      <c r="B36" s="1" t="s">
        <v>29</v>
      </c>
      <c r="C36" s="1" t="s">
        <v>61</v>
      </c>
      <c r="D36" s="1" t="s">
        <v>61</v>
      </c>
      <c r="E36" s="17">
        <v>514.5899999999998</v>
      </c>
      <c r="F36" s="17">
        <v>437.25000000000023</v>
      </c>
      <c r="G36" s="17">
        <v>571.07999999999981</v>
      </c>
      <c r="H36" s="17">
        <v>238.94</v>
      </c>
      <c r="I36" s="17">
        <v>277.13</v>
      </c>
      <c r="J36" s="17">
        <v>188.66000000000068</v>
      </c>
      <c r="K36" s="17">
        <v>-860.5</v>
      </c>
      <c r="L36" s="17">
        <v>-675.32999999999913</v>
      </c>
      <c r="M36" s="17">
        <v>-598.29000000000042</v>
      </c>
      <c r="N36" s="17">
        <v>-1002.4</v>
      </c>
      <c r="O36" s="17">
        <v>-1523.2099999999998</v>
      </c>
      <c r="P36" s="17">
        <v>-2091.0200000000004</v>
      </c>
      <c r="Q36" s="20">
        <v>25.73</v>
      </c>
      <c r="R36" s="20">
        <v>21.86</v>
      </c>
      <c r="S36" s="20">
        <v>28.55</v>
      </c>
      <c r="T36" s="20">
        <v>11.95</v>
      </c>
      <c r="U36" s="20">
        <v>13.86</v>
      </c>
      <c r="V36" s="20">
        <v>9.43</v>
      </c>
      <c r="W36" s="20">
        <v>-43.03</v>
      </c>
      <c r="X36" s="20">
        <v>-33.770000000000003</v>
      </c>
      <c r="Y36" s="20">
        <v>-29.91</v>
      </c>
      <c r="Z36" s="20">
        <v>-50.12</v>
      </c>
      <c r="AA36" s="20">
        <v>-76.16</v>
      </c>
      <c r="AB36" s="20">
        <v>-104.55</v>
      </c>
      <c r="AC36" s="17">
        <v>152.25</v>
      </c>
      <c r="AD36" s="17">
        <v>128.63</v>
      </c>
      <c r="AE36" s="17">
        <v>167.12</v>
      </c>
      <c r="AF36" s="17">
        <v>69.52</v>
      </c>
      <c r="AG36" s="17">
        <v>80.17</v>
      </c>
      <c r="AH36" s="17">
        <v>54.26</v>
      </c>
      <c r="AI36" s="17">
        <v>-245.88</v>
      </c>
      <c r="AJ36" s="17">
        <v>-191.54</v>
      </c>
      <c r="AK36" s="17">
        <v>-168.42</v>
      </c>
      <c r="AL36" s="17">
        <v>-279.91000000000003</v>
      </c>
      <c r="AM36" s="17">
        <v>-421.78</v>
      </c>
      <c r="AN36" s="17">
        <v>-574.28</v>
      </c>
      <c r="AO36" s="20">
        <v>692.56999999999982</v>
      </c>
      <c r="AP36" s="20">
        <v>587.74000000000024</v>
      </c>
      <c r="AQ36" s="20">
        <v>766.74999999999977</v>
      </c>
      <c r="AR36" s="20">
        <v>320.40999999999997</v>
      </c>
      <c r="AS36" s="20">
        <v>371.16</v>
      </c>
      <c r="AT36" s="20">
        <v>252.35000000000068</v>
      </c>
      <c r="AU36" s="20">
        <v>-1149.4099999999999</v>
      </c>
      <c r="AV36" s="20">
        <v>-900.63999999999908</v>
      </c>
      <c r="AW36" s="20">
        <v>-796.62000000000035</v>
      </c>
      <c r="AX36" s="20">
        <v>-1332.43</v>
      </c>
      <c r="AY36" s="20">
        <v>-2021.1499999999999</v>
      </c>
      <c r="AZ36" s="20">
        <v>-2769.8500000000004</v>
      </c>
      <c r="BA36" s="17">
        <f t="shared" si="1"/>
        <v>-4523.0999999999995</v>
      </c>
      <c r="BB36" s="17">
        <f t="shared" si="2"/>
        <v>-226.16</v>
      </c>
      <c r="BC36" s="17">
        <f t="shared" si="3"/>
        <v>-1229.8600000000001</v>
      </c>
      <c r="BD36" s="17">
        <f t="shared" si="4"/>
        <v>-5979.119999999999</v>
      </c>
    </row>
    <row r="37" spans="1:56" x14ac:dyDescent="0.25">
      <c r="A37" t="str">
        <f t="shared" si="0"/>
        <v>CHD.CRE1</v>
      </c>
      <c r="B37" s="1" t="s">
        <v>240</v>
      </c>
      <c r="C37" s="1" t="s">
        <v>227</v>
      </c>
      <c r="D37" s="1" t="s">
        <v>227</v>
      </c>
      <c r="E37" s="17">
        <v>0</v>
      </c>
      <c r="F37" s="17">
        <v>0</v>
      </c>
      <c r="G37" s="17">
        <v>0</v>
      </c>
      <c r="H37" s="17">
        <v>0</v>
      </c>
      <c r="I37" s="17">
        <v>0</v>
      </c>
      <c r="J37" s="17">
        <v>0</v>
      </c>
      <c r="K37" s="17">
        <v>0</v>
      </c>
      <c r="L37" s="17">
        <v>0</v>
      </c>
      <c r="M37" s="17">
        <v>0</v>
      </c>
      <c r="N37" s="17">
        <v>0</v>
      </c>
      <c r="O37" s="17">
        <v>0</v>
      </c>
      <c r="P37" s="17">
        <v>0</v>
      </c>
      <c r="Q37" s="20">
        <v>0</v>
      </c>
      <c r="R37" s="20">
        <v>0</v>
      </c>
      <c r="S37" s="20">
        <v>0</v>
      </c>
      <c r="T37" s="20">
        <v>0</v>
      </c>
      <c r="U37" s="20">
        <v>0</v>
      </c>
      <c r="V37" s="20">
        <v>0</v>
      </c>
      <c r="W37" s="20">
        <v>0</v>
      </c>
      <c r="X37" s="20">
        <v>0</v>
      </c>
      <c r="Y37" s="20">
        <v>0</v>
      </c>
      <c r="Z37" s="20">
        <v>0</v>
      </c>
      <c r="AA37" s="20">
        <v>0</v>
      </c>
      <c r="AB37" s="20">
        <v>0</v>
      </c>
      <c r="AC37" s="17">
        <v>0</v>
      </c>
      <c r="AD37" s="17">
        <v>0</v>
      </c>
      <c r="AE37" s="17">
        <v>0</v>
      </c>
      <c r="AF37" s="17">
        <v>0</v>
      </c>
      <c r="AG37" s="17">
        <v>0</v>
      </c>
      <c r="AH37" s="17">
        <v>0</v>
      </c>
      <c r="AI37" s="17">
        <v>0</v>
      </c>
      <c r="AJ37" s="17">
        <v>0</v>
      </c>
      <c r="AK37" s="17">
        <v>0</v>
      </c>
      <c r="AL37" s="17">
        <v>0</v>
      </c>
      <c r="AM37" s="17">
        <v>0</v>
      </c>
      <c r="AN37" s="17">
        <v>0</v>
      </c>
      <c r="AO37" s="20">
        <v>0</v>
      </c>
      <c r="AP37" s="20">
        <v>0</v>
      </c>
      <c r="AQ37" s="20">
        <v>0</v>
      </c>
      <c r="AR37" s="20">
        <v>0</v>
      </c>
      <c r="AS37" s="20">
        <v>0</v>
      </c>
      <c r="AT37" s="20">
        <v>0</v>
      </c>
      <c r="AU37" s="20">
        <v>0</v>
      </c>
      <c r="AV37" s="20">
        <v>0</v>
      </c>
      <c r="AW37" s="20">
        <v>0</v>
      </c>
      <c r="AX37" s="20">
        <v>0</v>
      </c>
      <c r="AY37" s="20">
        <v>0</v>
      </c>
      <c r="AZ37" s="20">
        <v>0</v>
      </c>
      <c r="BA37" s="17">
        <f t="shared" si="1"/>
        <v>0</v>
      </c>
      <c r="BB37" s="17">
        <f t="shared" si="2"/>
        <v>0</v>
      </c>
      <c r="BC37" s="17">
        <f t="shared" si="3"/>
        <v>0</v>
      </c>
      <c r="BD37" s="17">
        <f t="shared" si="4"/>
        <v>0</v>
      </c>
    </row>
    <row r="38" spans="1:56" x14ac:dyDescent="0.25">
      <c r="A38" t="str">
        <f t="shared" si="0"/>
        <v>CHD.CRE2</v>
      </c>
      <c r="B38" s="1" t="s">
        <v>240</v>
      </c>
      <c r="C38" s="1" t="s">
        <v>228</v>
      </c>
      <c r="D38" s="1" t="s">
        <v>228</v>
      </c>
      <c r="E38" s="17">
        <v>0</v>
      </c>
      <c r="F38" s="17">
        <v>0</v>
      </c>
      <c r="G38" s="17">
        <v>0</v>
      </c>
      <c r="H38" s="17">
        <v>0</v>
      </c>
      <c r="I38" s="17">
        <v>0</v>
      </c>
      <c r="J38" s="17">
        <v>0</v>
      </c>
      <c r="K38" s="17">
        <v>0</v>
      </c>
      <c r="L38" s="17">
        <v>0</v>
      </c>
      <c r="M38" s="17">
        <v>0</v>
      </c>
      <c r="N38" s="17">
        <v>0</v>
      </c>
      <c r="O38" s="17">
        <v>0</v>
      </c>
      <c r="P38" s="17">
        <v>0</v>
      </c>
      <c r="Q38" s="20">
        <v>0</v>
      </c>
      <c r="R38" s="20">
        <v>0</v>
      </c>
      <c r="S38" s="20">
        <v>0</v>
      </c>
      <c r="T38" s="20">
        <v>0</v>
      </c>
      <c r="U38" s="20">
        <v>0</v>
      </c>
      <c r="V38" s="20">
        <v>0</v>
      </c>
      <c r="W38" s="20">
        <v>0</v>
      </c>
      <c r="X38" s="20">
        <v>0</v>
      </c>
      <c r="Y38" s="20">
        <v>0</v>
      </c>
      <c r="Z38" s="20">
        <v>0</v>
      </c>
      <c r="AA38" s="20">
        <v>0</v>
      </c>
      <c r="AB38" s="20">
        <v>0</v>
      </c>
      <c r="AC38" s="17">
        <v>0</v>
      </c>
      <c r="AD38" s="17">
        <v>0</v>
      </c>
      <c r="AE38" s="17">
        <v>0</v>
      </c>
      <c r="AF38" s="17">
        <v>0</v>
      </c>
      <c r="AG38" s="17">
        <v>0</v>
      </c>
      <c r="AH38" s="17">
        <v>0</v>
      </c>
      <c r="AI38" s="17">
        <v>0</v>
      </c>
      <c r="AJ38" s="17">
        <v>0</v>
      </c>
      <c r="AK38" s="17">
        <v>0</v>
      </c>
      <c r="AL38" s="17">
        <v>0</v>
      </c>
      <c r="AM38" s="17">
        <v>0</v>
      </c>
      <c r="AN38" s="17">
        <v>0</v>
      </c>
      <c r="AO38" s="20">
        <v>0</v>
      </c>
      <c r="AP38" s="20">
        <v>0</v>
      </c>
      <c r="AQ38" s="20">
        <v>0</v>
      </c>
      <c r="AR38" s="20">
        <v>0</v>
      </c>
      <c r="AS38" s="20">
        <v>0</v>
      </c>
      <c r="AT38" s="20">
        <v>0</v>
      </c>
      <c r="AU38" s="20">
        <v>0</v>
      </c>
      <c r="AV38" s="20">
        <v>0</v>
      </c>
      <c r="AW38" s="20">
        <v>0</v>
      </c>
      <c r="AX38" s="20">
        <v>0</v>
      </c>
      <c r="AY38" s="20">
        <v>0</v>
      </c>
      <c r="AZ38" s="20">
        <v>0</v>
      </c>
      <c r="BA38" s="17">
        <f t="shared" si="1"/>
        <v>0</v>
      </c>
      <c r="BB38" s="17">
        <f t="shared" si="2"/>
        <v>0</v>
      </c>
      <c r="BC38" s="17">
        <f t="shared" si="3"/>
        <v>0</v>
      </c>
      <c r="BD38" s="17">
        <f t="shared" si="4"/>
        <v>0</v>
      </c>
    </row>
    <row r="39" spans="1:56" x14ac:dyDescent="0.25">
      <c r="A39" t="str">
        <f t="shared" si="0"/>
        <v>CHD.CRE3</v>
      </c>
      <c r="B39" s="1" t="s">
        <v>240</v>
      </c>
      <c r="C39" s="1" t="s">
        <v>62</v>
      </c>
      <c r="D39" s="1" t="s">
        <v>62</v>
      </c>
      <c r="E39" s="17">
        <v>7098.3099999999995</v>
      </c>
      <c r="F39" s="17">
        <v>4728.3500000000004</v>
      </c>
      <c r="G39" s="17">
        <v>7007.42</v>
      </c>
      <c r="H39" s="17">
        <v>5752.37</v>
      </c>
      <c r="I39" s="17">
        <v>7189.46</v>
      </c>
      <c r="J39" s="17">
        <v>5269.5900000000011</v>
      </c>
      <c r="K39" s="17">
        <v>3332.66</v>
      </c>
      <c r="L39" s="17">
        <v>3136.4299999999994</v>
      </c>
      <c r="M39" s="17">
        <v>2243.2700000000004</v>
      </c>
      <c r="N39" s="17">
        <v>3461.7000000000016</v>
      </c>
      <c r="O39" s="17">
        <v>4526.51</v>
      </c>
      <c r="P39" s="17">
        <v>7465.21</v>
      </c>
      <c r="Q39" s="20">
        <v>354.92</v>
      </c>
      <c r="R39" s="20">
        <v>236.42</v>
      </c>
      <c r="S39" s="20">
        <v>350.37</v>
      </c>
      <c r="T39" s="20">
        <v>287.62</v>
      </c>
      <c r="U39" s="20">
        <v>359.47</v>
      </c>
      <c r="V39" s="20">
        <v>263.48</v>
      </c>
      <c r="W39" s="20">
        <v>166.63</v>
      </c>
      <c r="X39" s="20">
        <v>156.82</v>
      </c>
      <c r="Y39" s="20">
        <v>112.16</v>
      </c>
      <c r="Z39" s="20">
        <v>173.09</v>
      </c>
      <c r="AA39" s="20">
        <v>226.33</v>
      </c>
      <c r="AB39" s="20">
        <v>373.26</v>
      </c>
      <c r="AC39" s="17">
        <v>2100.17</v>
      </c>
      <c r="AD39" s="17">
        <v>1390.94</v>
      </c>
      <c r="AE39" s="17">
        <v>2050.62</v>
      </c>
      <c r="AF39" s="17">
        <v>1673.58</v>
      </c>
      <c r="AG39" s="17">
        <v>2079.86</v>
      </c>
      <c r="AH39" s="17">
        <v>1515.51</v>
      </c>
      <c r="AI39" s="17">
        <v>952.29</v>
      </c>
      <c r="AJ39" s="17">
        <v>889.56</v>
      </c>
      <c r="AK39" s="17">
        <v>631.48</v>
      </c>
      <c r="AL39" s="17">
        <v>966.64</v>
      </c>
      <c r="AM39" s="17">
        <v>1253.4000000000001</v>
      </c>
      <c r="AN39" s="17">
        <v>2050.27</v>
      </c>
      <c r="AO39" s="20">
        <v>9553.4</v>
      </c>
      <c r="AP39" s="20">
        <v>6355.7100000000009</v>
      </c>
      <c r="AQ39" s="20">
        <v>9408.41</v>
      </c>
      <c r="AR39" s="20">
        <v>7713.57</v>
      </c>
      <c r="AS39" s="20">
        <v>9628.7900000000009</v>
      </c>
      <c r="AT39" s="20">
        <v>7048.5800000000017</v>
      </c>
      <c r="AU39" s="20">
        <v>4451.58</v>
      </c>
      <c r="AV39" s="20">
        <v>4182.8099999999995</v>
      </c>
      <c r="AW39" s="20">
        <v>2986.9100000000003</v>
      </c>
      <c r="AX39" s="20">
        <v>4601.4300000000021</v>
      </c>
      <c r="AY39" s="20">
        <v>6006.24</v>
      </c>
      <c r="AZ39" s="20">
        <v>9888.74</v>
      </c>
      <c r="BA39" s="17">
        <f t="shared" si="1"/>
        <v>61211.280000000006</v>
      </c>
      <c r="BB39" s="17">
        <f t="shared" si="2"/>
        <v>3060.5699999999997</v>
      </c>
      <c r="BC39" s="17">
        <f t="shared" si="3"/>
        <v>17554.32</v>
      </c>
      <c r="BD39" s="17">
        <f t="shared" si="4"/>
        <v>81826.170000000013</v>
      </c>
    </row>
    <row r="40" spans="1:56" x14ac:dyDescent="0.25">
      <c r="A40" t="str">
        <f t="shared" si="0"/>
        <v>EGPI.CRS1</v>
      </c>
      <c r="B40" s="1" t="s">
        <v>65</v>
      </c>
      <c r="C40" s="1" t="s">
        <v>66</v>
      </c>
      <c r="D40" s="1" t="s">
        <v>66</v>
      </c>
      <c r="E40" s="17">
        <v>383.98999999999978</v>
      </c>
      <c r="F40" s="17">
        <v>226.94999999999996</v>
      </c>
      <c r="G40" s="17">
        <v>567.54</v>
      </c>
      <c r="H40" s="17">
        <v>1348.1100000000004</v>
      </c>
      <c r="I40" s="17">
        <v>4837.7899999999981</v>
      </c>
      <c r="J40" s="17">
        <v>2686.1399999999994</v>
      </c>
      <c r="K40" s="17">
        <v>-1296.0300000000002</v>
      </c>
      <c r="L40" s="17">
        <v>-850.00999999999976</v>
      </c>
      <c r="M40" s="17">
        <v>-351.65999999999997</v>
      </c>
      <c r="N40" s="17">
        <v>-293.12</v>
      </c>
      <c r="O40" s="17">
        <v>-2259.3800000000006</v>
      </c>
      <c r="P40" s="17">
        <v>-1955.7999999999993</v>
      </c>
      <c r="Q40" s="20">
        <v>19.2</v>
      </c>
      <c r="R40" s="20">
        <v>11.35</v>
      </c>
      <c r="S40" s="20">
        <v>28.38</v>
      </c>
      <c r="T40" s="20">
        <v>67.41</v>
      </c>
      <c r="U40" s="20">
        <v>241.89</v>
      </c>
      <c r="V40" s="20">
        <v>134.31</v>
      </c>
      <c r="W40" s="20">
        <v>-64.8</v>
      </c>
      <c r="X40" s="20">
        <v>-42.5</v>
      </c>
      <c r="Y40" s="20">
        <v>-17.579999999999998</v>
      </c>
      <c r="Z40" s="20">
        <v>-14.66</v>
      </c>
      <c r="AA40" s="20">
        <v>-112.97</v>
      </c>
      <c r="AB40" s="20">
        <v>-97.79</v>
      </c>
      <c r="AC40" s="17">
        <v>113.61</v>
      </c>
      <c r="AD40" s="17">
        <v>66.760000000000005</v>
      </c>
      <c r="AE40" s="17">
        <v>166.08</v>
      </c>
      <c r="AF40" s="17">
        <v>392.22</v>
      </c>
      <c r="AG40" s="17">
        <v>1399.54</v>
      </c>
      <c r="AH40" s="17">
        <v>772.52</v>
      </c>
      <c r="AI40" s="17">
        <v>-370.33</v>
      </c>
      <c r="AJ40" s="17">
        <v>-241.08</v>
      </c>
      <c r="AK40" s="17">
        <v>-98.99</v>
      </c>
      <c r="AL40" s="17">
        <v>-81.849999999999994</v>
      </c>
      <c r="AM40" s="17">
        <v>-625.63</v>
      </c>
      <c r="AN40" s="17">
        <v>-537.15</v>
      </c>
      <c r="AO40" s="20">
        <v>516.79999999999973</v>
      </c>
      <c r="AP40" s="20">
        <v>305.05999999999995</v>
      </c>
      <c r="AQ40" s="20">
        <v>762</v>
      </c>
      <c r="AR40" s="20">
        <v>1807.7400000000005</v>
      </c>
      <c r="AS40" s="20">
        <v>6479.2199999999984</v>
      </c>
      <c r="AT40" s="20">
        <v>3592.9699999999993</v>
      </c>
      <c r="AU40" s="20">
        <v>-1731.16</v>
      </c>
      <c r="AV40" s="20">
        <v>-1133.5899999999997</v>
      </c>
      <c r="AW40" s="20">
        <v>-468.22999999999996</v>
      </c>
      <c r="AX40" s="20">
        <v>-389.63</v>
      </c>
      <c r="AY40" s="20">
        <v>-2997.9800000000005</v>
      </c>
      <c r="AZ40" s="20">
        <v>-2590.7399999999993</v>
      </c>
      <c r="BA40" s="17">
        <f t="shared" si="1"/>
        <v>3044.5199999999968</v>
      </c>
      <c r="BB40" s="17">
        <f t="shared" si="2"/>
        <v>152.23999999999995</v>
      </c>
      <c r="BC40" s="17">
        <f t="shared" si="3"/>
        <v>955.70000000000039</v>
      </c>
      <c r="BD40" s="17">
        <f t="shared" si="4"/>
        <v>4152.4600000000009</v>
      </c>
    </row>
    <row r="41" spans="1:56" x14ac:dyDescent="0.25">
      <c r="A41" t="str">
        <f t="shared" si="0"/>
        <v>EGPI.CRS2</v>
      </c>
      <c r="B41" s="1" t="s">
        <v>65</v>
      </c>
      <c r="C41" s="1" t="s">
        <v>67</v>
      </c>
      <c r="D41" s="1" t="s">
        <v>67</v>
      </c>
      <c r="E41" s="17">
        <v>339.70000000000005</v>
      </c>
      <c r="F41" s="17">
        <v>351.47999999999979</v>
      </c>
      <c r="G41" s="17">
        <v>645.38000000000034</v>
      </c>
      <c r="H41" s="17">
        <v>1186.5</v>
      </c>
      <c r="I41" s="17">
        <v>3621.2999999999984</v>
      </c>
      <c r="J41" s="17">
        <v>2115.5399999999991</v>
      </c>
      <c r="K41" s="17">
        <v>-1761.5900000000001</v>
      </c>
      <c r="L41" s="17">
        <v>-1091.9899999999998</v>
      </c>
      <c r="M41" s="17">
        <v>-359.41000000000008</v>
      </c>
      <c r="N41" s="17">
        <v>-498.11000000000024</v>
      </c>
      <c r="O41" s="17">
        <v>-2040.8999999999996</v>
      </c>
      <c r="P41" s="17">
        <v>-2077.21</v>
      </c>
      <c r="Q41" s="20">
        <v>16.989999999999998</v>
      </c>
      <c r="R41" s="20">
        <v>17.57</v>
      </c>
      <c r="S41" s="20">
        <v>32.270000000000003</v>
      </c>
      <c r="T41" s="20">
        <v>59.33</v>
      </c>
      <c r="U41" s="20">
        <v>181.07</v>
      </c>
      <c r="V41" s="20">
        <v>105.78</v>
      </c>
      <c r="W41" s="20">
        <v>-88.08</v>
      </c>
      <c r="X41" s="20">
        <v>-54.6</v>
      </c>
      <c r="Y41" s="20">
        <v>-17.97</v>
      </c>
      <c r="Z41" s="20">
        <v>-24.91</v>
      </c>
      <c r="AA41" s="20">
        <v>-102.05</v>
      </c>
      <c r="AB41" s="20">
        <v>-103.86</v>
      </c>
      <c r="AC41" s="17">
        <v>100.51</v>
      </c>
      <c r="AD41" s="17">
        <v>103.39</v>
      </c>
      <c r="AE41" s="17">
        <v>188.86</v>
      </c>
      <c r="AF41" s="17">
        <v>345.2</v>
      </c>
      <c r="AG41" s="17">
        <v>1047.6199999999999</v>
      </c>
      <c r="AH41" s="17">
        <v>608.41999999999996</v>
      </c>
      <c r="AI41" s="17">
        <v>-503.37</v>
      </c>
      <c r="AJ41" s="17">
        <v>-309.70999999999998</v>
      </c>
      <c r="AK41" s="17">
        <v>-101.17</v>
      </c>
      <c r="AL41" s="17">
        <v>-139.09</v>
      </c>
      <c r="AM41" s="17">
        <v>-565.13</v>
      </c>
      <c r="AN41" s="17">
        <v>-570.49</v>
      </c>
      <c r="AO41" s="20">
        <v>457.20000000000005</v>
      </c>
      <c r="AP41" s="20">
        <v>472.43999999999977</v>
      </c>
      <c r="AQ41" s="20">
        <v>866.51000000000033</v>
      </c>
      <c r="AR41" s="20">
        <v>1591.03</v>
      </c>
      <c r="AS41" s="20">
        <v>4849.989999999998</v>
      </c>
      <c r="AT41" s="20">
        <v>2829.7399999999993</v>
      </c>
      <c r="AU41" s="20">
        <v>-2353.04</v>
      </c>
      <c r="AV41" s="20">
        <v>-1456.2999999999997</v>
      </c>
      <c r="AW41" s="20">
        <v>-478.55000000000013</v>
      </c>
      <c r="AX41" s="20">
        <v>-662.11000000000024</v>
      </c>
      <c r="AY41" s="20">
        <v>-2708.08</v>
      </c>
      <c r="AZ41" s="20">
        <v>-2751.5600000000004</v>
      </c>
      <c r="BA41" s="17">
        <f t="shared" si="1"/>
        <v>430.68999999999778</v>
      </c>
      <c r="BB41" s="17">
        <f t="shared" si="2"/>
        <v>21.539999999999992</v>
      </c>
      <c r="BC41" s="17">
        <f t="shared" si="3"/>
        <v>205.04000000000008</v>
      </c>
      <c r="BD41" s="17">
        <f t="shared" si="4"/>
        <v>657.26999999999862</v>
      </c>
    </row>
    <row r="42" spans="1:56" x14ac:dyDescent="0.25">
      <c r="A42" t="str">
        <f>B42&amp;"."&amp;IF(D42="CES1/CES2",C42,IF(C42="CRE1/CRE2",C42,D42))</f>
        <v>EGPI.CRS3</v>
      </c>
      <c r="B42" s="1" t="s">
        <v>65</v>
      </c>
      <c r="C42" s="1" t="s">
        <v>68</v>
      </c>
      <c r="D42" s="1" t="s">
        <v>68</v>
      </c>
      <c r="E42" s="17">
        <v>-40.100000000000023</v>
      </c>
      <c r="F42" s="17">
        <v>-50.279999999999916</v>
      </c>
      <c r="G42" s="17">
        <v>-112.46999999999957</v>
      </c>
      <c r="H42" s="17">
        <v>-630.05000000000018</v>
      </c>
      <c r="I42" s="17">
        <v>-2548.9800000000009</v>
      </c>
      <c r="J42" s="17">
        <v>-1067.2200000000012</v>
      </c>
      <c r="K42" s="17">
        <v>-3938.89</v>
      </c>
      <c r="L42" s="17">
        <v>-2439.75</v>
      </c>
      <c r="M42" s="17">
        <v>-994.38</v>
      </c>
      <c r="N42" s="17">
        <v>-928.81000000000006</v>
      </c>
      <c r="O42" s="17">
        <v>-5130.5499999999993</v>
      </c>
      <c r="P42" s="17">
        <v>-4936.7700000000004</v>
      </c>
      <c r="Q42" s="20">
        <v>-2.0099999999999998</v>
      </c>
      <c r="R42" s="20">
        <v>-2.5099999999999998</v>
      </c>
      <c r="S42" s="20">
        <v>-5.62</v>
      </c>
      <c r="T42" s="20">
        <v>-31.5</v>
      </c>
      <c r="U42" s="20">
        <v>-127.45</v>
      </c>
      <c r="V42" s="20">
        <v>-53.36</v>
      </c>
      <c r="W42" s="20">
        <v>-196.94</v>
      </c>
      <c r="X42" s="20">
        <v>-121.99</v>
      </c>
      <c r="Y42" s="20">
        <v>-49.72</v>
      </c>
      <c r="Z42" s="20">
        <v>-46.44</v>
      </c>
      <c r="AA42" s="20">
        <v>-256.52999999999997</v>
      </c>
      <c r="AB42" s="20">
        <v>-246.84</v>
      </c>
      <c r="AC42" s="17">
        <v>-11.86</v>
      </c>
      <c r="AD42" s="17">
        <v>-14.79</v>
      </c>
      <c r="AE42" s="17">
        <v>-32.909999999999997</v>
      </c>
      <c r="AF42" s="17">
        <v>-183.31</v>
      </c>
      <c r="AG42" s="17">
        <v>-737.4</v>
      </c>
      <c r="AH42" s="17">
        <v>-306.93</v>
      </c>
      <c r="AI42" s="17">
        <v>-1125.52</v>
      </c>
      <c r="AJ42" s="17">
        <v>-691.97</v>
      </c>
      <c r="AK42" s="17">
        <v>-279.92</v>
      </c>
      <c r="AL42" s="17">
        <v>-259.36</v>
      </c>
      <c r="AM42" s="17">
        <v>-1420.67</v>
      </c>
      <c r="AN42" s="17">
        <v>-1355.85</v>
      </c>
      <c r="AO42" s="20">
        <v>-53.97000000000002</v>
      </c>
      <c r="AP42" s="20">
        <v>-67.579999999999913</v>
      </c>
      <c r="AQ42" s="20">
        <v>-150.99999999999957</v>
      </c>
      <c r="AR42" s="20">
        <v>-844.86000000000013</v>
      </c>
      <c r="AS42" s="20">
        <v>-3413.8300000000008</v>
      </c>
      <c r="AT42" s="20">
        <v>-1427.5100000000011</v>
      </c>
      <c r="AU42" s="20">
        <v>-5261.35</v>
      </c>
      <c r="AV42" s="20">
        <v>-3253.71</v>
      </c>
      <c r="AW42" s="20">
        <v>-1324.02</v>
      </c>
      <c r="AX42" s="20">
        <v>-1234.6100000000001</v>
      </c>
      <c r="AY42" s="20">
        <v>-6807.7499999999991</v>
      </c>
      <c r="AZ42" s="20">
        <v>-6539.4600000000009</v>
      </c>
      <c r="BA42" s="17">
        <f t="shared" si="1"/>
        <v>-22818.25</v>
      </c>
      <c r="BB42" s="17">
        <f t="shared" si="2"/>
        <v>-1140.9099999999999</v>
      </c>
      <c r="BC42" s="17">
        <f t="shared" si="3"/>
        <v>-6420.4900000000016</v>
      </c>
      <c r="BD42" s="17">
        <f t="shared" si="4"/>
        <v>-30379.65</v>
      </c>
    </row>
    <row r="43" spans="1:56" x14ac:dyDescent="0.25">
      <c r="A43" t="str">
        <f t="shared" ref="A43:A106" si="5">B43&amp;"."&amp;IF(D43="CES1/CES2",C43,IF(C43="CRE1/CRE2",C43,D43))</f>
        <v>CHD.CRWD</v>
      </c>
      <c r="B43" s="1" t="s">
        <v>240</v>
      </c>
      <c r="C43" s="1" t="s">
        <v>70</v>
      </c>
      <c r="D43" s="1" t="s">
        <v>70</v>
      </c>
      <c r="E43" s="17">
        <v>5357.9</v>
      </c>
      <c r="F43" s="17">
        <v>4000.36</v>
      </c>
      <c r="G43" s="17">
        <v>5564.18</v>
      </c>
      <c r="H43" s="17">
        <v>4251.25</v>
      </c>
      <c r="I43" s="17">
        <v>5344.2999999999993</v>
      </c>
      <c r="J43" s="17">
        <v>4340.4500000000016</v>
      </c>
      <c r="K43" s="17">
        <v>3195.18</v>
      </c>
      <c r="L43" s="17">
        <v>2782.45</v>
      </c>
      <c r="M43" s="17">
        <v>1993.7899999999995</v>
      </c>
      <c r="N43" s="17">
        <v>2418.1799999999994</v>
      </c>
      <c r="O43" s="17">
        <v>3701.9300000000003</v>
      </c>
      <c r="P43" s="17">
        <v>6340.67</v>
      </c>
      <c r="Q43" s="20">
        <v>267.89999999999998</v>
      </c>
      <c r="R43" s="20">
        <v>200.02</v>
      </c>
      <c r="S43" s="20">
        <v>278.20999999999998</v>
      </c>
      <c r="T43" s="20">
        <v>212.56</v>
      </c>
      <c r="U43" s="20">
        <v>267.22000000000003</v>
      </c>
      <c r="V43" s="20">
        <v>217.02</v>
      </c>
      <c r="W43" s="20">
        <v>159.76</v>
      </c>
      <c r="X43" s="20">
        <v>139.12</v>
      </c>
      <c r="Y43" s="20">
        <v>99.69</v>
      </c>
      <c r="Z43" s="20">
        <v>120.91</v>
      </c>
      <c r="AA43" s="20">
        <v>185.1</v>
      </c>
      <c r="AB43" s="20">
        <v>317.02999999999997</v>
      </c>
      <c r="AC43" s="17">
        <v>1585.24</v>
      </c>
      <c r="AD43" s="17">
        <v>1176.79</v>
      </c>
      <c r="AE43" s="17">
        <v>1628.28</v>
      </c>
      <c r="AF43" s="17">
        <v>1236.8499999999999</v>
      </c>
      <c r="AG43" s="17">
        <v>1546.07</v>
      </c>
      <c r="AH43" s="17">
        <v>1248.29</v>
      </c>
      <c r="AI43" s="17">
        <v>913.01</v>
      </c>
      <c r="AJ43" s="17">
        <v>789.16</v>
      </c>
      <c r="AK43" s="17">
        <v>561.25</v>
      </c>
      <c r="AL43" s="17">
        <v>675.25</v>
      </c>
      <c r="AM43" s="17">
        <v>1025.08</v>
      </c>
      <c r="AN43" s="17">
        <v>1741.42</v>
      </c>
      <c r="AO43" s="20">
        <v>7211.0399999999991</v>
      </c>
      <c r="AP43" s="20">
        <v>5377.17</v>
      </c>
      <c r="AQ43" s="20">
        <v>7470.67</v>
      </c>
      <c r="AR43" s="20">
        <v>5700.66</v>
      </c>
      <c r="AS43" s="20">
        <v>7157.5899999999992</v>
      </c>
      <c r="AT43" s="20">
        <v>5805.760000000002</v>
      </c>
      <c r="AU43" s="20">
        <v>4267.95</v>
      </c>
      <c r="AV43" s="20">
        <v>3710.7299999999996</v>
      </c>
      <c r="AW43" s="20">
        <v>2654.7299999999996</v>
      </c>
      <c r="AX43" s="20">
        <v>3214.3399999999992</v>
      </c>
      <c r="AY43" s="20">
        <v>4912.1100000000006</v>
      </c>
      <c r="AZ43" s="20">
        <v>8399.119999999999</v>
      </c>
      <c r="BA43" s="17">
        <f t="shared" si="1"/>
        <v>49290.64</v>
      </c>
      <c r="BB43" s="17">
        <f t="shared" si="2"/>
        <v>2464.54</v>
      </c>
      <c r="BC43" s="17">
        <f t="shared" si="3"/>
        <v>14126.69</v>
      </c>
      <c r="BD43" s="17">
        <f t="shared" si="4"/>
        <v>65881.869999999981</v>
      </c>
    </row>
    <row r="44" spans="1:56" x14ac:dyDescent="0.25">
      <c r="A44" t="str">
        <f t="shared" si="5"/>
        <v>CONS.BCHIMP</v>
      </c>
      <c r="B44" s="1" t="s">
        <v>680</v>
      </c>
      <c r="C44" s="1" t="s">
        <v>681</v>
      </c>
      <c r="D44" s="1" t="s">
        <v>21</v>
      </c>
      <c r="E44" s="17">
        <v>0</v>
      </c>
      <c r="F44" s="17">
        <v>-53.03</v>
      </c>
      <c r="G44" s="17">
        <v>0</v>
      </c>
      <c r="H44" s="17">
        <v>0</v>
      </c>
      <c r="I44" s="17">
        <v>0</v>
      </c>
      <c r="J44" s="17">
        <v>0</v>
      </c>
      <c r="K44" s="17">
        <v>-186.46</v>
      </c>
      <c r="L44" s="17">
        <v>-3418.9300000000003</v>
      </c>
      <c r="M44" s="17">
        <v>0</v>
      </c>
      <c r="N44" s="17">
        <v>-278.15000000000003</v>
      </c>
      <c r="O44" s="17">
        <v>-11.590000000000002</v>
      </c>
      <c r="P44" s="17">
        <v>-174.73000000000002</v>
      </c>
      <c r="Q44" s="20">
        <v>0</v>
      </c>
      <c r="R44" s="20">
        <v>-2.65</v>
      </c>
      <c r="S44" s="20">
        <v>0</v>
      </c>
      <c r="T44" s="20">
        <v>0</v>
      </c>
      <c r="U44" s="20">
        <v>0</v>
      </c>
      <c r="V44" s="20">
        <v>0</v>
      </c>
      <c r="W44" s="20">
        <v>-9.32</v>
      </c>
      <c r="X44" s="20">
        <v>-170.95</v>
      </c>
      <c r="Y44" s="20">
        <v>0</v>
      </c>
      <c r="Z44" s="20">
        <v>-13.91</v>
      </c>
      <c r="AA44" s="20">
        <v>-0.57999999999999996</v>
      </c>
      <c r="AB44" s="20">
        <v>-8.74</v>
      </c>
      <c r="AC44" s="17">
        <v>0</v>
      </c>
      <c r="AD44" s="17">
        <v>-15.6</v>
      </c>
      <c r="AE44" s="17">
        <v>0</v>
      </c>
      <c r="AF44" s="17">
        <v>0</v>
      </c>
      <c r="AG44" s="17">
        <v>0</v>
      </c>
      <c r="AH44" s="17">
        <v>0</v>
      </c>
      <c r="AI44" s="17">
        <v>-53.28</v>
      </c>
      <c r="AJ44" s="17">
        <v>-969.68</v>
      </c>
      <c r="AK44" s="17">
        <v>0</v>
      </c>
      <c r="AL44" s="17">
        <v>-77.67</v>
      </c>
      <c r="AM44" s="17">
        <v>-3.21</v>
      </c>
      <c r="AN44" s="17">
        <v>-47.99</v>
      </c>
      <c r="AO44" s="20">
        <v>0</v>
      </c>
      <c r="AP44" s="20">
        <v>-71.28</v>
      </c>
      <c r="AQ44" s="20">
        <v>0</v>
      </c>
      <c r="AR44" s="20">
        <v>0</v>
      </c>
      <c r="AS44" s="20">
        <v>0</v>
      </c>
      <c r="AT44" s="20">
        <v>0</v>
      </c>
      <c r="AU44" s="20">
        <v>-249.06</v>
      </c>
      <c r="AV44" s="20">
        <v>-4559.5600000000004</v>
      </c>
      <c r="AW44" s="20">
        <v>0</v>
      </c>
      <c r="AX44" s="20">
        <v>-369.73000000000008</v>
      </c>
      <c r="AY44" s="20">
        <v>-15.380000000000003</v>
      </c>
      <c r="AZ44" s="20">
        <v>-231.46000000000004</v>
      </c>
      <c r="BA44" s="17">
        <f t="shared" si="1"/>
        <v>-4122.8900000000003</v>
      </c>
      <c r="BB44" s="17">
        <f t="shared" si="2"/>
        <v>-206.15</v>
      </c>
      <c r="BC44" s="17">
        <f t="shared" si="3"/>
        <v>-1167.43</v>
      </c>
      <c r="BD44" s="17">
        <f t="shared" si="4"/>
        <v>-5496.4700000000012</v>
      </c>
    </row>
    <row r="45" spans="1:56" x14ac:dyDescent="0.25">
      <c r="A45" t="str">
        <f t="shared" si="5"/>
        <v>CONS.BCHEXP</v>
      </c>
      <c r="B45" s="1" t="s">
        <v>680</v>
      </c>
      <c r="C45" s="1" t="s">
        <v>682</v>
      </c>
      <c r="D45" s="1" t="s">
        <v>28</v>
      </c>
      <c r="E45" s="17">
        <v>83.199999999999989</v>
      </c>
      <c r="F45" s="17">
        <v>828.74</v>
      </c>
      <c r="G45" s="17">
        <v>42.680000000000007</v>
      </c>
      <c r="H45" s="17">
        <v>0</v>
      </c>
      <c r="I45" s="17">
        <v>0</v>
      </c>
      <c r="J45" s="17">
        <v>0</v>
      </c>
      <c r="K45" s="17">
        <v>0</v>
      </c>
      <c r="L45" s="17">
        <v>0</v>
      </c>
      <c r="M45" s="17">
        <v>0</v>
      </c>
      <c r="N45" s="17">
        <v>0</v>
      </c>
      <c r="O45" s="17">
        <v>0</v>
      </c>
      <c r="P45" s="17">
        <v>0</v>
      </c>
      <c r="Q45" s="20">
        <v>4.16</v>
      </c>
      <c r="R45" s="20">
        <v>41.44</v>
      </c>
      <c r="S45" s="20">
        <v>2.13</v>
      </c>
      <c r="T45" s="20">
        <v>0</v>
      </c>
      <c r="U45" s="20">
        <v>0</v>
      </c>
      <c r="V45" s="20">
        <v>0</v>
      </c>
      <c r="W45" s="20">
        <v>0</v>
      </c>
      <c r="X45" s="20">
        <v>0</v>
      </c>
      <c r="Y45" s="20">
        <v>0</v>
      </c>
      <c r="Z45" s="20">
        <v>0</v>
      </c>
      <c r="AA45" s="20">
        <v>0</v>
      </c>
      <c r="AB45" s="20">
        <v>0</v>
      </c>
      <c r="AC45" s="17">
        <v>24.62</v>
      </c>
      <c r="AD45" s="17">
        <v>243.79</v>
      </c>
      <c r="AE45" s="17">
        <v>12.49</v>
      </c>
      <c r="AF45" s="17">
        <v>0</v>
      </c>
      <c r="AG45" s="17">
        <v>0</v>
      </c>
      <c r="AH45" s="17">
        <v>0</v>
      </c>
      <c r="AI45" s="17">
        <v>0</v>
      </c>
      <c r="AJ45" s="17">
        <v>0</v>
      </c>
      <c r="AK45" s="17">
        <v>0</v>
      </c>
      <c r="AL45" s="17">
        <v>0</v>
      </c>
      <c r="AM45" s="17">
        <v>0</v>
      </c>
      <c r="AN45" s="17">
        <v>0</v>
      </c>
      <c r="AO45" s="20">
        <v>111.97999999999999</v>
      </c>
      <c r="AP45" s="20">
        <v>1113.97</v>
      </c>
      <c r="AQ45" s="20">
        <v>57.300000000000011</v>
      </c>
      <c r="AR45" s="20">
        <v>0</v>
      </c>
      <c r="AS45" s="20">
        <v>0</v>
      </c>
      <c r="AT45" s="20">
        <v>0</v>
      </c>
      <c r="AU45" s="20">
        <v>0</v>
      </c>
      <c r="AV45" s="20">
        <v>0</v>
      </c>
      <c r="AW45" s="20">
        <v>0</v>
      </c>
      <c r="AX45" s="20">
        <v>0</v>
      </c>
      <c r="AY45" s="20">
        <v>0</v>
      </c>
      <c r="AZ45" s="20">
        <v>0</v>
      </c>
      <c r="BA45" s="17">
        <f t="shared" si="1"/>
        <v>954.62000000000012</v>
      </c>
      <c r="BB45" s="17">
        <f t="shared" si="2"/>
        <v>47.73</v>
      </c>
      <c r="BC45" s="17">
        <f t="shared" si="3"/>
        <v>280.89999999999998</v>
      </c>
      <c r="BD45" s="17">
        <f t="shared" si="4"/>
        <v>1283.25</v>
      </c>
    </row>
    <row r="46" spans="1:56" x14ac:dyDescent="0.25">
      <c r="A46" t="str">
        <f t="shared" si="5"/>
        <v>DAIS.DAI1</v>
      </c>
      <c r="B46" s="1" t="s">
        <v>75</v>
      </c>
      <c r="C46" s="1" t="s">
        <v>76</v>
      </c>
      <c r="D46" s="1" t="s">
        <v>76</v>
      </c>
      <c r="E46" s="17">
        <v>-1595.5800000000002</v>
      </c>
      <c r="F46" s="17">
        <v>-1508.71</v>
      </c>
      <c r="G46" s="17">
        <v>-1396.3300000000002</v>
      </c>
      <c r="H46" s="17">
        <v>-1863.08</v>
      </c>
      <c r="I46" s="17">
        <v>-5998.0199999999995</v>
      </c>
      <c r="J46" s="17">
        <v>-1190.1300000000001</v>
      </c>
      <c r="K46" s="17">
        <v>-1270.28</v>
      </c>
      <c r="L46" s="17">
        <v>-1596.8999999999996</v>
      </c>
      <c r="M46" s="17">
        <v>-622.92999999999995</v>
      </c>
      <c r="N46" s="17">
        <v>-835.59</v>
      </c>
      <c r="O46" s="17">
        <v>-2441.7599999999998</v>
      </c>
      <c r="P46" s="17">
        <v>-2788.4200000000005</v>
      </c>
      <c r="Q46" s="20">
        <v>-79.78</v>
      </c>
      <c r="R46" s="20">
        <v>-75.44</v>
      </c>
      <c r="S46" s="20">
        <v>-69.819999999999993</v>
      </c>
      <c r="T46" s="20">
        <v>-93.15</v>
      </c>
      <c r="U46" s="20">
        <v>-299.89999999999998</v>
      </c>
      <c r="V46" s="20">
        <v>-59.51</v>
      </c>
      <c r="W46" s="20">
        <v>-63.51</v>
      </c>
      <c r="X46" s="20">
        <v>-79.849999999999994</v>
      </c>
      <c r="Y46" s="20">
        <v>-31.15</v>
      </c>
      <c r="Z46" s="20">
        <v>-41.78</v>
      </c>
      <c r="AA46" s="20">
        <v>-122.09</v>
      </c>
      <c r="AB46" s="20">
        <v>-139.41999999999999</v>
      </c>
      <c r="AC46" s="17">
        <v>-472.08</v>
      </c>
      <c r="AD46" s="17">
        <v>-443.82</v>
      </c>
      <c r="AE46" s="17">
        <v>-408.62</v>
      </c>
      <c r="AF46" s="17">
        <v>-542.04</v>
      </c>
      <c r="AG46" s="17">
        <v>-1735.19</v>
      </c>
      <c r="AH46" s="17">
        <v>-342.28</v>
      </c>
      <c r="AI46" s="17">
        <v>-362.98</v>
      </c>
      <c r="AJ46" s="17">
        <v>-452.92</v>
      </c>
      <c r="AK46" s="17">
        <v>-175.35</v>
      </c>
      <c r="AL46" s="17">
        <v>-233.33</v>
      </c>
      <c r="AM46" s="17">
        <v>-676.13</v>
      </c>
      <c r="AN46" s="17">
        <v>-765.82</v>
      </c>
      <c r="AO46" s="20">
        <v>-2147.44</v>
      </c>
      <c r="AP46" s="20">
        <v>-2027.97</v>
      </c>
      <c r="AQ46" s="20">
        <v>-1874.77</v>
      </c>
      <c r="AR46" s="20">
        <v>-2498.27</v>
      </c>
      <c r="AS46" s="20">
        <v>-8033.1099999999988</v>
      </c>
      <c r="AT46" s="20">
        <v>-1591.92</v>
      </c>
      <c r="AU46" s="20">
        <v>-1696.77</v>
      </c>
      <c r="AV46" s="20">
        <v>-2129.6699999999996</v>
      </c>
      <c r="AW46" s="20">
        <v>-829.43</v>
      </c>
      <c r="AX46" s="20">
        <v>-1110.7</v>
      </c>
      <c r="AY46" s="20">
        <v>-3239.98</v>
      </c>
      <c r="AZ46" s="20">
        <v>-3693.6600000000008</v>
      </c>
      <c r="BA46" s="17">
        <f t="shared" si="1"/>
        <v>-23107.73</v>
      </c>
      <c r="BB46" s="17">
        <f t="shared" si="2"/>
        <v>-1155.3999999999999</v>
      </c>
      <c r="BC46" s="17">
        <f t="shared" si="3"/>
        <v>-6610.56</v>
      </c>
      <c r="BD46" s="17">
        <f t="shared" si="4"/>
        <v>-30873.689999999995</v>
      </c>
    </row>
    <row r="47" spans="1:56" x14ac:dyDescent="0.25">
      <c r="A47" t="str">
        <f t="shared" si="5"/>
        <v>DOW.DOWGEN15M</v>
      </c>
      <c r="B47" s="1" t="s">
        <v>77</v>
      </c>
      <c r="C47" s="1" t="s">
        <v>78</v>
      </c>
      <c r="D47" s="1" t="s">
        <v>78</v>
      </c>
      <c r="E47" s="17">
        <v>49671.80999999999</v>
      </c>
      <c r="F47" s="17">
        <v>45533.700000000012</v>
      </c>
      <c r="G47" s="17">
        <v>39935.110000000008</v>
      </c>
      <c r="H47" s="17">
        <v>65401.419999999991</v>
      </c>
      <c r="I47" s="17">
        <v>222471.97999999998</v>
      </c>
      <c r="J47" s="17">
        <v>72743.989999999976</v>
      </c>
      <c r="K47" s="17">
        <v>41981.960000000006</v>
      </c>
      <c r="L47" s="17">
        <v>28062.560000000001</v>
      </c>
      <c r="M47" s="17">
        <v>24188.740000000009</v>
      </c>
      <c r="N47" s="17">
        <v>29467.62000000001</v>
      </c>
      <c r="O47" s="17">
        <v>52368.729999999996</v>
      </c>
      <c r="P47" s="17">
        <v>66868.270000000019</v>
      </c>
      <c r="Q47" s="20">
        <v>2483.59</v>
      </c>
      <c r="R47" s="20">
        <v>2276.69</v>
      </c>
      <c r="S47" s="20">
        <v>1996.76</v>
      </c>
      <c r="T47" s="20">
        <v>3270.07</v>
      </c>
      <c r="U47" s="20">
        <v>11123.6</v>
      </c>
      <c r="V47" s="20">
        <v>3637.2</v>
      </c>
      <c r="W47" s="20">
        <v>2099.1</v>
      </c>
      <c r="X47" s="20">
        <v>1403.13</v>
      </c>
      <c r="Y47" s="20">
        <v>1209.44</v>
      </c>
      <c r="Z47" s="20">
        <v>1473.38</v>
      </c>
      <c r="AA47" s="20">
        <v>2618.44</v>
      </c>
      <c r="AB47" s="20">
        <v>3343.41</v>
      </c>
      <c r="AC47" s="17">
        <v>14696.34</v>
      </c>
      <c r="AD47" s="17">
        <v>13394.66</v>
      </c>
      <c r="AE47" s="17">
        <v>11686.45</v>
      </c>
      <c r="AF47" s="17">
        <v>19027.71</v>
      </c>
      <c r="AG47" s="17">
        <v>64359.69</v>
      </c>
      <c r="AH47" s="17">
        <v>20920.8</v>
      </c>
      <c r="AI47" s="17">
        <v>11996.16</v>
      </c>
      <c r="AJ47" s="17">
        <v>7959.17</v>
      </c>
      <c r="AK47" s="17">
        <v>6809.1</v>
      </c>
      <c r="AL47" s="17">
        <v>8228.5</v>
      </c>
      <c r="AM47" s="17">
        <v>14501.06</v>
      </c>
      <c r="AN47" s="17">
        <v>18364.89</v>
      </c>
      <c r="AO47" s="20">
        <v>66851.739999999991</v>
      </c>
      <c r="AP47" s="20">
        <v>61205.050000000017</v>
      </c>
      <c r="AQ47" s="20">
        <v>53618.320000000007</v>
      </c>
      <c r="AR47" s="20">
        <v>87699.199999999983</v>
      </c>
      <c r="AS47" s="20">
        <v>297955.27</v>
      </c>
      <c r="AT47" s="20">
        <v>97301.989999999976</v>
      </c>
      <c r="AU47" s="20">
        <v>56077.22</v>
      </c>
      <c r="AV47" s="20">
        <v>37424.86</v>
      </c>
      <c r="AW47" s="20">
        <v>32207.280000000006</v>
      </c>
      <c r="AX47" s="20">
        <v>39169.500000000015</v>
      </c>
      <c r="AY47" s="20">
        <v>69488.23</v>
      </c>
      <c r="AZ47" s="20">
        <v>88576.570000000022</v>
      </c>
      <c r="BA47" s="17">
        <f t="shared" si="1"/>
        <v>738695.89</v>
      </c>
      <c r="BB47" s="17">
        <f t="shared" si="2"/>
        <v>36934.81</v>
      </c>
      <c r="BC47" s="17">
        <f t="shared" si="3"/>
        <v>211944.53000000003</v>
      </c>
      <c r="BD47" s="17">
        <f t="shared" si="4"/>
        <v>987575.2300000001</v>
      </c>
    </row>
    <row r="48" spans="1:56" x14ac:dyDescent="0.25">
      <c r="A48" t="str">
        <f t="shared" si="5"/>
        <v>BOWA.DRW1</v>
      </c>
      <c r="B48" s="1" t="s">
        <v>79</v>
      </c>
      <c r="C48" s="1" t="s">
        <v>80</v>
      </c>
      <c r="D48" s="1" t="s">
        <v>80</v>
      </c>
      <c r="E48" s="17">
        <v>-27.779999999999994</v>
      </c>
      <c r="F48" s="17">
        <v>-11.94</v>
      </c>
      <c r="G48" s="17">
        <v>-233.80999999999995</v>
      </c>
      <c r="H48" s="17">
        <v>-671.93999999999994</v>
      </c>
      <c r="I48" s="17">
        <v>-5238.0199999999995</v>
      </c>
      <c r="J48" s="17">
        <v>-1220.5299999999997</v>
      </c>
      <c r="K48" s="17">
        <v>-660.46</v>
      </c>
      <c r="L48" s="17">
        <v>-460.66</v>
      </c>
      <c r="M48" s="17">
        <v>-80.7</v>
      </c>
      <c r="N48" s="17">
        <v>-210.02</v>
      </c>
      <c r="O48" s="17">
        <v>-741.37</v>
      </c>
      <c r="P48" s="17">
        <v>-2101.13</v>
      </c>
      <c r="Q48" s="20">
        <v>-1.39</v>
      </c>
      <c r="R48" s="20">
        <v>-0.6</v>
      </c>
      <c r="S48" s="20">
        <v>-11.69</v>
      </c>
      <c r="T48" s="20">
        <v>-33.6</v>
      </c>
      <c r="U48" s="20">
        <v>-261.89999999999998</v>
      </c>
      <c r="V48" s="20">
        <v>-61.03</v>
      </c>
      <c r="W48" s="20">
        <v>-33.020000000000003</v>
      </c>
      <c r="X48" s="20">
        <v>-23.03</v>
      </c>
      <c r="Y48" s="20">
        <v>-4.04</v>
      </c>
      <c r="Z48" s="20">
        <v>-10.5</v>
      </c>
      <c r="AA48" s="20">
        <v>-37.07</v>
      </c>
      <c r="AB48" s="20">
        <v>-105.06</v>
      </c>
      <c r="AC48" s="17">
        <v>-8.2200000000000006</v>
      </c>
      <c r="AD48" s="17">
        <v>-3.51</v>
      </c>
      <c r="AE48" s="17">
        <v>-68.42</v>
      </c>
      <c r="AF48" s="17">
        <v>-195.49</v>
      </c>
      <c r="AG48" s="17">
        <v>-1515.32</v>
      </c>
      <c r="AH48" s="17">
        <v>-351.02</v>
      </c>
      <c r="AI48" s="17">
        <v>-188.72</v>
      </c>
      <c r="AJ48" s="17">
        <v>-130.65</v>
      </c>
      <c r="AK48" s="17">
        <v>-22.72</v>
      </c>
      <c r="AL48" s="17">
        <v>-58.65</v>
      </c>
      <c r="AM48" s="17">
        <v>-205.29</v>
      </c>
      <c r="AN48" s="17">
        <v>-577.05999999999995</v>
      </c>
      <c r="AO48" s="20">
        <v>-37.389999999999993</v>
      </c>
      <c r="AP48" s="20">
        <v>-16.049999999999997</v>
      </c>
      <c r="AQ48" s="20">
        <v>-313.91999999999996</v>
      </c>
      <c r="AR48" s="20">
        <v>-901.03</v>
      </c>
      <c r="AS48" s="20">
        <v>-7015.2399999999989</v>
      </c>
      <c r="AT48" s="20">
        <v>-1632.5799999999997</v>
      </c>
      <c r="AU48" s="20">
        <v>-882.2</v>
      </c>
      <c r="AV48" s="20">
        <v>-614.34</v>
      </c>
      <c r="AW48" s="20">
        <v>-107.46000000000001</v>
      </c>
      <c r="AX48" s="20">
        <v>-279.17</v>
      </c>
      <c r="AY48" s="20">
        <v>-983.73</v>
      </c>
      <c r="AZ48" s="20">
        <v>-2783.25</v>
      </c>
      <c r="BA48" s="17">
        <f t="shared" si="1"/>
        <v>-11658.36</v>
      </c>
      <c r="BB48" s="17">
        <f t="shared" si="2"/>
        <v>-582.92999999999984</v>
      </c>
      <c r="BC48" s="17">
        <f t="shared" si="3"/>
        <v>-3325.0699999999997</v>
      </c>
      <c r="BD48" s="17">
        <f t="shared" si="4"/>
        <v>-15566.359999999999</v>
      </c>
    </row>
    <row r="49" spans="1:56" x14ac:dyDescent="0.25">
      <c r="A49" t="str">
        <f t="shared" si="5"/>
        <v>PCES.EC01</v>
      </c>
      <c r="B49" s="1" t="s">
        <v>241</v>
      </c>
      <c r="C49" s="1" t="s">
        <v>84</v>
      </c>
      <c r="D49" s="1" t="s">
        <v>84</v>
      </c>
      <c r="E49" s="17">
        <v>-70922.030000000013</v>
      </c>
      <c r="F49" s="17">
        <v>-83992.13</v>
      </c>
      <c r="G49" s="17">
        <v>-65945.03</v>
      </c>
      <c r="H49" s="17">
        <v>-153039.37</v>
      </c>
      <c r="I49" s="17">
        <v>-506584.08</v>
      </c>
      <c r="J49" s="17">
        <v>-160685.13</v>
      </c>
      <c r="K49" s="17">
        <v>-121878.71</v>
      </c>
      <c r="L49" s="17">
        <v>-126653.81</v>
      </c>
      <c r="M49" s="17">
        <v>-62923.740000000005</v>
      </c>
      <c r="N49" s="17">
        <v>-90413.199999999983</v>
      </c>
      <c r="O49" s="17">
        <v>-153098.14000000001</v>
      </c>
      <c r="P49" s="17">
        <v>-200578.8</v>
      </c>
      <c r="Q49" s="20">
        <v>-3546.1</v>
      </c>
      <c r="R49" s="20">
        <v>-4199.6099999999997</v>
      </c>
      <c r="S49" s="20">
        <v>-3297.25</v>
      </c>
      <c r="T49" s="20">
        <v>-7651.97</v>
      </c>
      <c r="U49" s="20">
        <v>-25329.200000000001</v>
      </c>
      <c r="V49" s="20">
        <v>-8034.26</v>
      </c>
      <c r="W49" s="20">
        <v>-6093.94</v>
      </c>
      <c r="X49" s="20">
        <v>-6332.69</v>
      </c>
      <c r="Y49" s="20">
        <v>-3146.19</v>
      </c>
      <c r="Z49" s="20">
        <v>-4520.66</v>
      </c>
      <c r="AA49" s="20">
        <v>-7654.91</v>
      </c>
      <c r="AB49" s="20">
        <v>-10028.94</v>
      </c>
      <c r="AC49" s="17">
        <v>-20983.62</v>
      </c>
      <c r="AD49" s="17">
        <v>-24707.98</v>
      </c>
      <c r="AE49" s="17">
        <v>-19297.89</v>
      </c>
      <c r="AF49" s="17">
        <v>-44524.86</v>
      </c>
      <c r="AG49" s="17">
        <v>-146551.47</v>
      </c>
      <c r="AH49" s="17">
        <v>-46212.21</v>
      </c>
      <c r="AI49" s="17">
        <v>-34826.300000000003</v>
      </c>
      <c r="AJ49" s="17">
        <v>-35921.839999999997</v>
      </c>
      <c r="AK49" s="17">
        <v>-17712.97</v>
      </c>
      <c r="AL49" s="17">
        <v>-25246.86</v>
      </c>
      <c r="AM49" s="17">
        <v>-42393.34</v>
      </c>
      <c r="AN49" s="17">
        <v>-55087.519999999997</v>
      </c>
      <c r="AO49" s="20">
        <v>-95451.750000000015</v>
      </c>
      <c r="AP49" s="20">
        <v>-112899.72</v>
      </c>
      <c r="AQ49" s="20">
        <v>-88540.17</v>
      </c>
      <c r="AR49" s="20">
        <v>-205216.2</v>
      </c>
      <c r="AS49" s="20">
        <v>-678464.75</v>
      </c>
      <c r="AT49" s="20">
        <v>-214931.6</v>
      </c>
      <c r="AU49" s="20">
        <v>-162798.95000000001</v>
      </c>
      <c r="AV49" s="20">
        <v>-168908.34</v>
      </c>
      <c r="AW49" s="20">
        <v>-83782.900000000009</v>
      </c>
      <c r="AX49" s="20">
        <v>-120180.71999999999</v>
      </c>
      <c r="AY49" s="20">
        <v>-203146.39</v>
      </c>
      <c r="AZ49" s="20">
        <v>-265695.26</v>
      </c>
      <c r="BA49" s="17">
        <f t="shared" si="1"/>
        <v>-1796714.1700000002</v>
      </c>
      <c r="BB49" s="17">
        <f t="shared" si="2"/>
        <v>-89835.720000000016</v>
      </c>
      <c r="BC49" s="17">
        <f t="shared" si="3"/>
        <v>-513466.86</v>
      </c>
      <c r="BD49" s="17">
        <f t="shared" si="4"/>
        <v>-2400016.75</v>
      </c>
    </row>
    <row r="50" spans="1:56" x14ac:dyDescent="0.25">
      <c r="A50" t="str">
        <f t="shared" si="5"/>
        <v>ENC2.EC04</v>
      </c>
      <c r="B50" s="1" t="s">
        <v>55</v>
      </c>
      <c r="C50" s="1" t="s">
        <v>85</v>
      </c>
      <c r="D50" s="1" t="s">
        <v>85</v>
      </c>
      <c r="E50" s="17">
        <v>15776.570000000005</v>
      </c>
      <c r="F50" s="17">
        <v>13481.299999999994</v>
      </c>
      <c r="G50" s="17">
        <v>8833.0099999999966</v>
      </c>
      <c r="H50" s="17">
        <v>16008.790000000005</v>
      </c>
      <c r="I50" s="17">
        <v>35380.960000000006</v>
      </c>
      <c r="J50" s="17">
        <v>13909.240000000003</v>
      </c>
      <c r="K50" s="17">
        <v>4492.1899999999969</v>
      </c>
      <c r="L50" s="17">
        <v>4447.0600000000068</v>
      </c>
      <c r="M50" s="17">
        <v>4202.9000000000015</v>
      </c>
      <c r="N50" s="17">
        <v>4269.0000000000036</v>
      </c>
      <c r="O50" s="17">
        <v>1624.5199999999966</v>
      </c>
      <c r="P50" s="17">
        <v>8238.5699999999852</v>
      </c>
      <c r="Q50" s="20">
        <v>788.83</v>
      </c>
      <c r="R50" s="20">
        <v>674.07</v>
      </c>
      <c r="S50" s="20">
        <v>441.65</v>
      </c>
      <c r="T50" s="20">
        <v>800.44</v>
      </c>
      <c r="U50" s="20">
        <v>1769.05</v>
      </c>
      <c r="V50" s="20">
        <v>695.46</v>
      </c>
      <c r="W50" s="20">
        <v>224.61</v>
      </c>
      <c r="X50" s="20">
        <v>222.35</v>
      </c>
      <c r="Y50" s="20">
        <v>210.15</v>
      </c>
      <c r="Z50" s="20">
        <v>213.45</v>
      </c>
      <c r="AA50" s="20">
        <v>81.23</v>
      </c>
      <c r="AB50" s="20">
        <v>411.93</v>
      </c>
      <c r="AC50" s="17">
        <v>4667.8</v>
      </c>
      <c r="AD50" s="17">
        <v>3965.8</v>
      </c>
      <c r="AE50" s="17">
        <v>2584.86</v>
      </c>
      <c r="AF50" s="17">
        <v>4657.55</v>
      </c>
      <c r="AG50" s="17">
        <v>10235.48</v>
      </c>
      <c r="AH50" s="17">
        <v>4000.23</v>
      </c>
      <c r="AI50" s="17">
        <v>1283.6199999999999</v>
      </c>
      <c r="AJ50" s="17">
        <v>1261.29</v>
      </c>
      <c r="AK50" s="17">
        <v>1183.1099999999999</v>
      </c>
      <c r="AL50" s="17">
        <v>1192.07</v>
      </c>
      <c r="AM50" s="17">
        <v>449.83</v>
      </c>
      <c r="AN50" s="17">
        <v>2262.66</v>
      </c>
      <c r="AO50" s="20">
        <v>21233.200000000004</v>
      </c>
      <c r="AP50" s="20">
        <v>18121.169999999995</v>
      </c>
      <c r="AQ50" s="20">
        <v>11859.519999999997</v>
      </c>
      <c r="AR50" s="20">
        <v>21466.780000000002</v>
      </c>
      <c r="AS50" s="20">
        <v>47385.490000000005</v>
      </c>
      <c r="AT50" s="20">
        <v>18604.930000000004</v>
      </c>
      <c r="AU50" s="20">
        <v>6000.4199999999964</v>
      </c>
      <c r="AV50" s="20">
        <v>5930.7000000000071</v>
      </c>
      <c r="AW50" s="20">
        <v>5596.1600000000008</v>
      </c>
      <c r="AX50" s="20">
        <v>5674.5200000000032</v>
      </c>
      <c r="AY50" s="20">
        <v>2155.5799999999967</v>
      </c>
      <c r="AZ50" s="20">
        <v>10913.159999999985</v>
      </c>
      <c r="BA50" s="17">
        <f t="shared" si="1"/>
        <v>130664.10999999999</v>
      </c>
      <c r="BB50" s="17">
        <f t="shared" si="2"/>
        <v>6533.2199999999993</v>
      </c>
      <c r="BC50" s="17">
        <f t="shared" si="3"/>
        <v>37744.300000000003</v>
      </c>
      <c r="BD50" s="17">
        <f t="shared" si="4"/>
        <v>174941.62999999995</v>
      </c>
    </row>
    <row r="51" spans="1:56" x14ac:dyDescent="0.25">
      <c r="A51" t="str">
        <f t="shared" si="5"/>
        <v>ENCR.BCHIMP</v>
      </c>
      <c r="B51" s="1" t="s">
        <v>86</v>
      </c>
      <c r="C51" s="1" t="s">
        <v>87</v>
      </c>
      <c r="D51" s="1" t="s">
        <v>21</v>
      </c>
      <c r="E51" s="17">
        <v>-30150.77</v>
      </c>
      <c r="F51" s="17">
        <v>-21668.880000000005</v>
      </c>
      <c r="G51" s="17">
        <v>-19385.419999999998</v>
      </c>
      <c r="H51" s="17">
        <v>-32351.359999999997</v>
      </c>
      <c r="I51" s="17">
        <v>-13185.789999999999</v>
      </c>
      <c r="J51" s="17">
        <v>-237.64</v>
      </c>
      <c r="K51" s="17">
        <v>-1461.2400000000002</v>
      </c>
      <c r="L51" s="17">
        <v>-84.81</v>
      </c>
      <c r="M51" s="17">
        <v>-4972.67</v>
      </c>
      <c r="N51" s="17">
        <v>-20515.629999999997</v>
      </c>
      <c r="O51" s="17">
        <v>-36738.839999999997</v>
      </c>
      <c r="P51" s="17">
        <v>-49969.030000000006</v>
      </c>
      <c r="Q51" s="20">
        <v>-1507.54</v>
      </c>
      <c r="R51" s="20">
        <v>-1083.44</v>
      </c>
      <c r="S51" s="20">
        <v>-969.27</v>
      </c>
      <c r="T51" s="20">
        <v>-1617.57</v>
      </c>
      <c r="U51" s="20">
        <v>-659.29</v>
      </c>
      <c r="V51" s="20">
        <v>-11.88</v>
      </c>
      <c r="W51" s="20">
        <v>-73.06</v>
      </c>
      <c r="X51" s="20">
        <v>-4.24</v>
      </c>
      <c r="Y51" s="20">
        <v>-248.63</v>
      </c>
      <c r="Z51" s="20">
        <v>-1025.78</v>
      </c>
      <c r="AA51" s="20">
        <v>-1836.94</v>
      </c>
      <c r="AB51" s="20">
        <v>-2498.4499999999998</v>
      </c>
      <c r="AC51" s="17">
        <v>-8920.67</v>
      </c>
      <c r="AD51" s="17">
        <v>-6374.34</v>
      </c>
      <c r="AE51" s="17">
        <v>-5672.87</v>
      </c>
      <c r="AF51" s="17">
        <v>-9412.2199999999993</v>
      </c>
      <c r="AG51" s="17">
        <v>-3814.56</v>
      </c>
      <c r="AH51" s="17">
        <v>-68.34</v>
      </c>
      <c r="AI51" s="17">
        <v>-417.54</v>
      </c>
      <c r="AJ51" s="17">
        <v>-24.05</v>
      </c>
      <c r="AK51" s="17">
        <v>-1399.8</v>
      </c>
      <c r="AL51" s="17">
        <v>-5728.76</v>
      </c>
      <c r="AM51" s="17">
        <v>-10173.1</v>
      </c>
      <c r="AN51" s="17">
        <v>-13723.63</v>
      </c>
      <c r="AO51" s="20">
        <v>-40578.980000000003</v>
      </c>
      <c r="AP51" s="20">
        <v>-29126.660000000003</v>
      </c>
      <c r="AQ51" s="20">
        <v>-26027.559999999998</v>
      </c>
      <c r="AR51" s="20">
        <v>-43381.15</v>
      </c>
      <c r="AS51" s="20">
        <v>-17659.64</v>
      </c>
      <c r="AT51" s="20">
        <v>-317.86</v>
      </c>
      <c r="AU51" s="20">
        <v>-1951.8400000000001</v>
      </c>
      <c r="AV51" s="20">
        <v>-113.1</v>
      </c>
      <c r="AW51" s="20">
        <v>-6621.1</v>
      </c>
      <c r="AX51" s="20">
        <v>-27270.17</v>
      </c>
      <c r="AY51" s="20">
        <v>-48748.88</v>
      </c>
      <c r="AZ51" s="20">
        <v>-66191.11</v>
      </c>
      <c r="BA51" s="17">
        <f t="shared" si="1"/>
        <v>-230722.08</v>
      </c>
      <c r="BB51" s="17">
        <f t="shared" si="2"/>
        <v>-11536.09</v>
      </c>
      <c r="BC51" s="17">
        <f t="shared" si="3"/>
        <v>-65729.88</v>
      </c>
      <c r="BD51" s="17">
        <f t="shared" si="4"/>
        <v>-307988.05</v>
      </c>
    </row>
    <row r="52" spans="1:56" x14ac:dyDescent="0.25">
      <c r="A52" t="str">
        <f t="shared" si="5"/>
        <v>ENCR.SPCIMP</v>
      </c>
      <c r="B52" s="1" t="s">
        <v>86</v>
      </c>
      <c r="C52" s="1" t="s">
        <v>88</v>
      </c>
      <c r="D52" s="1" t="s">
        <v>73</v>
      </c>
      <c r="E52" s="17">
        <v>-490.63</v>
      </c>
      <c r="F52" s="17">
        <v>-6408.3399999999992</v>
      </c>
      <c r="G52" s="17">
        <v>-951.41000000000008</v>
      </c>
      <c r="H52" s="17">
        <v>0</v>
      </c>
      <c r="I52" s="17">
        <v>-138.04999999999998</v>
      </c>
      <c r="J52" s="17">
        <v>-1155.3599999999999</v>
      </c>
      <c r="K52" s="17">
        <v>0</v>
      </c>
      <c r="L52" s="17">
        <v>0</v>
      </c>
      <c r="M52" s="17">
        <v>-285.05</v>
      </c>
      <c r="N52" s="17">
        <v>-3770.5</v>
      </c>
      <c r="O52" s="17">
        <v>-125.57</v>
      </c>
      <c r="P52" s="17">
        <v>-973.14</v>
      </c>
      <c r="Q52" s="20">
        <v>-24.53</v>
      </c>
      <c r="R52" s="20">
        <v>-320.42</v>
      </c>
      <c r="S52" s="20">
        <v>-47.57</v>
      </c>
      <c r="T52" s="20">
        <v>0</v>
      </c>
      <c r="U52" s="20">
        <v>-6.9</v>
      </c>
      <c r="V52" s="20">
        <v>-57.77</v>
      </c>
      <c r="W52" s="20">
        <v>0</v>
      </c>
      <c r="X52" s="20">
        <v>0</v>
      </c>
      <c r="Y52" s="20">
        <v>-14.25</v>
      </c>
      <c r="Z52" s="20">
        <v>-188.53</v>
      </c>
      <c r="AA52" s="20">
        <v>-6.28</v>
      </c>
      <c r="AB52" s="20">
        <v>-48.66</v>
      </c>
      <c r="AC52" s="17">
        <v>-145.16</v>
      </c>
      <c r="AD52" s="17">
        <v>-1885.14</v>
      </c>
      <c r="AE52" s="17">
        <v>-278.42</v>
      </c>
      <c r="AF52" s="17">
        <v>0</v>
      </c>
      <c r="AG52" s="17">
        <v>-39.94</v>
      </c>
      <c r="AH52" s="17">
        <v>-332.28</v>
      </c>
      <c r="AI52" s="17">
        <v>0</v>
      </c>
      <c r="AJ52" s="17">
        <v>0</v>
      </c>
      <c r="AK52" s="17">
        <v>-80.239999999999995</v>
      </c>
      <c r="AL52" s="17">
        <v>-1052.8699999999999</v>
      </c>
      <c r="AM52" s="17">
        <v>-34.770000000000003</v>
      </c>
      <c r="AN52" s="17">
        <v>-267.27</v>
      </c>
      <c r="AO52" s="20">
        <v>-660.31999999999994</v>
      </c>
      <c r="AP52" s="20">
        <v>-8613.9</v>
      </c>
      <c r="AQ52" s="20">
        <v>-1277.4000000000001</v>
      </c>
      <c r="AR52" s="20">
        <v>0</v>
      </c>
      <c r="AS52" s="20">
        <v>-184.89</v>
      </c>
      <c r="AT52" s="20">
        <v>-1545.4099999999999</v>
      </c>
      <c r="AU52" s="20">
        <v>0</v>
      </c>
      <c r="AV52" s="20">
        <v>0</v>
      </c>
      <c r="AW52" s="20">
        <v>-379.54</v>
      </c>
      <c r="AX52" s="20">
        <v>-5011.8999999999996</v>
      </c>
      <c r="AY52" s="20">
        <v>-166.62</v>
      </c>
      <c r="AZ52" s="20">
        <v>-1289.07</v>
      </c>
      <c r="BA52" s="17">
        <f t="shared" si="1"/>
        <v>-14298.049999999997</v>
      </c>
      <c r="BB52" s="17">
        <f t="shared" si="2"/>
        <v>-714.91</v>
      </c>
      <c r="BC52" s="17">
        <f t="shared" si="3"/>
        <v>-4116.09</v>
      </c>
      <c r="BD52" s="17">
        <f t="shared" si="4"/>
        <v>-19129.05</v>
      </c>
    </row>
    <row r="53" spans="1:56" x14ac:dyDescent="0.25">
      <c r="A53" t="str">
        <f t="shared" si="5"/>
        <v>EEMI.BCHIMP</v>
      </c>
      <c r="B53" s="1" t="s">
        <v>89</v>
      </c>
      <c r="C53" s="1" t="s">
        <v>90</v>
      </c>
      <c r="D53" s="1" t="s">
        <v>21</v>
      </c>
      <c r="E53" s="17">
        <v>-522.7700000000001</v>
      </c>
      <c r="F53" s="17">
        <v>-214.01999999999998</v>
      </c>
      <c r="G53" s="17">
        <v>-40.97</v>
      </c>
      <c r="H53" s="17">
        <v>-1098.3499999999999</v>
      </c>
      <c r="I53" s="17">
        <v>0</v>
      </c>
      <c r="J53" s="17">
        <v>0</v>
      </c>
      <c r="K53" s="17">
        <v>-3184.3199999999997</v>
      </c>
      <c r="L53" s="17">
        <v>-355.36</v>
      </c>
      <c r="M53" s="17">
        <v>-1003.77</v>
      </c>
      <c r="N53" s="17">
        <v>-448.7</v>
      </c>
      <c r="O53" s="17">
        <v>0</v>
      </c>
      <c r="P53" s="17">
        <v>-389.42999999999995</v>
      </c>
      <c r="Q53" s="20">
        <v>-26.14</v>
      </c>
      <c r="R53" s="20">
        <v>-10.7</v>
      </c>
      <c r="S53" s="20">
        <v>-2.0499999999999998</v>
      </c>
      <c r="T53" s="20">
        <v>-54.92</v>
      </c>
      <c r="U53" s="20">
        <v>0</v>
      </c>
      <c r="V53" s="20">
        <v>0</v>
      </c>
      <c r="W53" s="20">
        <v>-159.22</v>
      </c>
      <c r="X53" s="20">
        <v>-17.77</v>
      </c>
      <c r="Y53" s="20">
        <v>-50.19</v>
      </c>
      <c r="Z53" s="20">
        <v>-22.44</v>
      </c>
      <c r="AA53" s="20">
        <v>0</v>
      </c>
      <c r="AB53" s="20">
        <v>-19.47</v>
      </c>
      <c r="AC53" s="17">
        <v>-154.66999999999999</v>
      </c>
      <c r="AD53" s="17">
        <v>-62.96</v>
      </c>
      <c r="AE53" s="17">
        <v>-11.99</v>
      </c>
      <c r="AF53" s="17">
        <v>-319.55</v>
      </c>
      <c r="AG53" s="17">
        <v>0</v>
      </c>
      <c r="AH53" s="17">
        <v>0</v>
      </c>
      <c r="AI53" s="17">
        <v>-909.91</v>
      </c>
      <c r="AJ53" s="17">
        <v>-100.79</v>
      </c>
      <c r="AK53" s="17">
        <v>-282.56</v>
      </c>
      <c r="AL53" s="17">
        <v>-125.29</v>
      </c>
      <c r="AM53" s="17">
        <v>0</v>
      </c>
      <c r="AN53" s="17">
        <v>-106.95</v>
      </c>
      <c r="AO53" s="20">
        <v>-703.58</v>
      </c>
      <c r="AP53" s="20">
        <v>-287.67999999999995</v>
      </c>
      <c r="AQ53" s="20">
        <v>-55.01</v>
      </c>
      <c r="AR53" s="20">
        <v>-1472.82</v>
      </c>
      <c r="AS53" s="20">
        <v>0</v>
      </c>
      <c r="AT53" s="20">
        <v>0</v>
      </c>
      <c r="AU53" s="20">
        <v>-4253.45</v>
      </c>
      <c r="AV53" s="20">
        <v>-473.92</v>
      </c>
      <c r="AW53" s="20">
        <v>-1336.52</v>
      </c>
      <c r="AX53" s="20">
        <v>-596.42999999999995</v>
      </c>
      <c r="AY53" s="20">
        <v>0</v>
      </c>
      <c r="AZ53" s="20">
        <v>-515.85</v>
      </c>
      <c r="BA53" s="17">
        <f t="shared" si="1"/>
        <v>-7257.69</v>
      </c>
      <c r="BB53" s="17">
        <f t="shared" si="2"/>
        <v>-362.9</v>
      </c>
      <c r="BC53" s="17">
        <f t="shared" si="3"/>
        <v>-2074.6699999999996</v>
      </c>
      <c r="BD53" s="17">
        <f t="shared" si="4"/>
        <v>-9695.26</v>
      </c>
    </row>
    <row r="54" spans="1:56" x14ac:dyDescent="0.25">
      <c r="A54" t="str">
        <f t="shared" si="5"/>
        <v>EEMI.BCHEXP</v>
      </c>
      <c r="B54" s="1" t="s">
        <v>89</v>
      </c>
      <c r="C54" s="1" t="s">
        <v>91</v>
      </c>
      <c r="D54" s="1" t="s">
        <v>28</v>
      </c>
      <c r="E54" s="17">
        <v>51.68</v>
      </c>
      <c r="F54" s="17">
        <v>42.37</v>
      </c>
      <c r="G54" s="17">
        <v>24.690000000000008</v>
      </c>
      <c r="H54" s="17">
        <v>0</v>
      </c>
      <c r="I54" s="17">
        <v>0</v>
      </c>
      <c r="J54" s="17">
        <v>0</v>
      </c>
      <c r="K54" s="17">
        <v>-3.0100000000000016</v>
      </c>
      <c r="L54" s="17">
        <v>-1.379999999999999</v>
      </c>
      <c r="M54" s="17">
        <v>-4.75</v>
      </c>
      <c r="N54" s="17">
        <v>-43.820000000000007</v>
      </c>
      <c r="O54" s="17">
        <v>-9.470000000000006</v>
      </c>
      <c r="P54" s="17">
        <v>0</v>
      </c>
      <c r="Q54" s="20">
        <v>2.58</v>
      </c>
      <c r="R54" s="20">
        <v>2.12</v>
      </c>
      <c r="S54" s="20">
        <v>1.23</v>
      </c>
      <c r="T54" s="20">
        <v>0</v>
      </c>
      <c r="U54" s="20">
        <v>0</v>
      </c>
      <c r="V54" s="20">
        <v>0</v>
      </c>
      <c r="W54" s="20">
        <v>-0.15</v>
      </c>
      <c r="X54" s="20">
        <v>-7.0000000000000007E-2</v>
      </c>
      <c r="Y54" s="20">
        <v>-0.24</v>
      </c>
      <c r="Z54" s="20">
        <v>-2.19</v>
      </c>
      <c r="AA54" s="20">
        <v>-0.47</v>
      </c>
      <c r="AB54" s="20">
        <v>0</v>
      </c>
      <c r="AC54" s="17">
        <v>15.29</v>
      </c>
      <c r="AD54" s="17">
        <v>12.46</v>
      </c>
      <c r="AE54" s="17">
        <v>7.23</v>
      </c>
      <c r="AF54" s="17">
        <v>0</v>
      </c>
      <c r="AG54" s="17">
        <v>0</v>
      </c>
      <c r="AH54" s="17">
        <v>0</v>
      </c>
      <c r="AI54" s="17">
        <v>-0.86</v>
      </c>
      <c r="AJ54" s="17">
        <v>-0.39</v>
      </c>
      <c r="AK54" s="17">
        <v>-1.34</v>
      </c>
      <c r="AL54" s="17">
        <v>-12.24</v>
      </c>
      <c r="AM54" s="17">
        <v>-2.62</v>
      </c>
      <c r="AN54" s="17">
        <v>0</v>
      </c>
      <c r="AO54" s="20">
        <v>69.55</v>
      </c>
      <c r="AP54" s="20">
        <v>56.949999999999996</v>
      </c>
      <c r="AQ54" s="20">
        <v>33.150000000000006</v>
      </c>
      <c r="AR54" s="20">
        <v>0</v>
      </c>
      <c r="AS54" s="20">
        <v>0</v>
      </c>
      <c r="AT54" s="20">
        <v>0</v>
      </c>
      <c r="AU54" s="20">
        <v>-4.0200000000000014</v>
      </c>
      <c r="AV54" s="20">
        <v>-1.839999999999999</v>
      </c>
      <c r="AW54" s="20">
        <v>-6.33</v>
      </c>
      <c r="AX54" s="20">
        <v>-58.250000000000007</v>
      </c>
      <c r="AY54" s="20">
        <v>-12.560000000000006</v>
      </c>
      <c r="AZ54" s="20">
        <v>0</v>
      </c>
      <c r="BA54" s="17">
        <f t="shared" si="1"/>
        <v>56.309999999999995</v>
      </c>
      <c r="BB54" s="17">
        <f t="shared" si="2"/>
        <v>2.8099999999999987</v>
      </c>
      <c r="BC54" s="17">
        <f t="shared" si="3"/>
        <v>17.529999999999998</v>
      </c>
      <c r="BD54" s="17">
        <f t="shared" si="4"/>
        <v>76.649999999999977</v>
      </c>
    </row>
    <row r="55" spans="1:56" x14ac:dyDescent="0.25">
      <c r="A55" t="str">
        <f t="shared" si="5"/>
        <v>ENCR.BCHEXP</v>
      </c>
      <c r="B55" s="1" t="s">
        <v>86</v>
      </c>
      <c r="C55" s="1" t="s">
        <v>94</v>
      </c>
      <c r="D55" s="1" t="s">
        <v>28</v>
      </c>
      <c r="E55" s="17">
        <v>0</v>
      </c>
      <c r="F55" s="17">
        <v>0</v>
      </c>
      <c r="G55" s="17">
        <v>0</v>
      </c>
      <c r="H55" s="17">
        <v>0</v>
      </c>
      <c r="I55" s="17">
        <v>0</v>
      </c>
      <c r="J55" s="17">
        <v>0</v>
      </c>
      <c r="K55" s="17">
        <v>-96.610000000000014</v>
      </c>
      <c r="L55" s="17">
        <v>-80.090000000000146</v>
      </c>
      <c r="M55" s="17">
        <v>0</v>
      </c>
      <c r="N55" s="17">
        <v>-16.260000000000005</v>
      </c>
      <c r="O55" s="17">
        <v>0</v>
      </c>
      <c r="P55" s="17">
        <v>0</v>
      </c>
      <c r="Q55" s="20">
        <v>0</v>
      </c>
      <c r="R55" s="20">
        <v>0</v>
      </c>
      <c r="S55" s="20">
        <v>0</v>
      </c>
      <c r="T55" s="20">
        <v>0</v>
      </c>
      <c r="U55" s="20">
        <v>0</v>
      </c>
      <c r="V55" s="20">
        <v>0</v>
      </c>
      <c r="W55" s="20">
        <v>-4.83</v>
      </c>
      <c r="X55" s="20">
        <v>-4</v>
      </c>
      <c r="Y55" s="20">
        <v>0</v>
      </c>
      <c r="Z55" s="20">
        <v>-0.81</v>
      </c>
      <c r="AA55" s="20">
        <v>0</v>
      </c>
      <c r="AB55" s="20">
        <v>0</v>
      </c>
      <c r="AC55" s="17">
        <v>0</v>
      </c>
      <c r="AD55" s="17">
        <v>0</v>
      </c>
      <c r="AE55" s="17">
        <v>0</v>
      </c>
      <c r="AF55" s="17">
        <v>0</v>
      </c>
      <c r="AG55" s="17">
        <v>0</v>
      </c>
      <c r="AH55" s="17">
        <v>0</v>
      </c>
      <c r="AI55" s="17">
        <v>-27.61</v>
      </c>
      <c r="AJ55" s="17">
        <v>-22.72</v>
      </c>
      <c r="AK55" s="17">
        <v>0</v>
      </c>
      <c r="AL55" s="17">
        <v>-4.54</v>
      </c>
      <c r="AM55" s="17">
        <v>0</v>
      </c>
      <c r="AN55" s="17">
        <v>0</v>
      </c>
      <c r="AO55" s="20">
        <v>0</v>
      </c>
      <c r="AP55" s="20">
        <v>0</v>
      </c>
      <c r="AQ55" s="20">
        <v>0</v>
      </c>
      <c r="AR55" s="20">
        <v>0</v>
      </c>
      <c r="AS55" s="20">
        <v>0</v>
      </c>
      <c r="AT55" s="20">
        <v>0</v>
      </c>
      <c r="AU55" s="20">
        <v>-129.05000000000001</v>
      </c>
      <c r="AV55" s="20">
        <v>-106.81000000000014</v>
      </c>
      <c r="AW55" s="20">
        <v>0</v>
      </c>
      <c r="AX55" s="20">
        <v>-21.610000000000003</v>
      </c>
      <c r="AY55" s="20">
        <v>0</v>
      </c>
      <c r="AZ55" s="20">
        <v>0</v>
      </c>
      <c r="BA55" s="17">
        <f t="shared" si="1"/>
        <v>-192.96000000000015</v>
      </c>
      <c r="BB55" s="17">
        <f t="shared" si="2"/>
        <v>-9.64</v>
      </c>
      <c r="BC55" s="17">
        <f t="shared" si="3"/>
        <v>-54.87</v>
      </c>
      <c r="BD55" s="17">
        <f t="shared" si="4"/>
        <v>-257.47000000000014</v>
      </c>
    </row>
    <row r="56" spans="1:56" x14ac:dyDescent="0.25">
      <c r="A56" t="str">
        <f t="shared" si="5"/>
        <v>EPDA.ENC1</v>
      </c>
      <c r="B56" s="1" t="s">
        <v>229</v>
      </c>
      <c r="C56" s="1" t="s">
        <v>96</v>
      </c>
      <c r="D56" s="1" t="s">
        <v>96</v>
      </c>
      <c r="E56" s="17">
        <v>1906.0099999999993</v>
      </c>
      <c r="F56" s="17">
        <v>1099.9599999999998</v>
      </c>
      <c r="G56" s="17">
        <v>3415.66</v>
      </c>
      <c r="H56" s="17">
        <v>9872.9399999999932</v>
      </c>
      <c r="I56" s="17">
        <v>47401.760000000002</v>
      </c>
      <c r="J56" s="17">
        <v>8728.66</v>
      </c>
      <c r="K56" s="17">
        <v>1573.68</v>
      </c>
      <c r="L56" s="17">
        <v>1774.45</v>
      </c>
      <c r="M56" s="17">
        <v>514.31000000000017</v>
      </c>
      <c r="N56" s="17">
        <v>1446.7199999999993</v>
      </c>
      <c r="O56" s="17">
        <v>7053.0300000000025</v>
      </c>
      <c r="P56" s="17">
        <v>15773.009999999991</v>
      </c>
      <c r="Q56" s="20">
        <v>95.3</v>
      </c>
      <c r="R56" s="20">
        <v>55</v>
      </c>
      <c r="S56" s="20">
        <v>170.78</v>
      </c>
      <c r="T56" s="20">
        <v>493.65</v>
      </c>
      <c r="U56" s="20">
        <v>2370.09</v>
      </c>
      <c r="V56" s="20">
        <v>436.43</v>
      </c>
      <c r="W56" s="20">
        <v>78.680000000000007</v>
      </c>
      <c r="X56" s="20">
        <v>88.72</v>
      </c>
      <c r="Y56" s="20">
        <v>25.72</v>
      </c>
      <c r="Z56" s="20">
        <v>72.34</v>
      </c>
      <c r="AA56" s="20">
        <v>352.65</v>
      </c>
      <c r="AB56" s="20">
        <v>788.65</v>
      </c>
      <c r="AC56" s="17">
        <v>563.92999999999995</v>
      </c>
      <c r="AD56" s="17">
        <v>323.58</v>
      </c>
      <c r="AE56" s="17">
        <v>999.54</v>
      </c>
      <c r="AF56" s="17">
        <v>2872.41</v>
      </c>
      <c r="AG56" s="17">
        <v>13713.02</v>
      </c>
      <c r="AH56" s="17">
        <v>2510.3200000000002</v>
      </c>
      <c r="AI56" s="17">
        <v>449.67</v>
      </c>
      <c r="AJ56" s="17">
        <v>503.27</v>
      </c>
      <c r="AK56" s="17">
        <v>144.78</v>
      </c>
      <c r="AL56" s="17">
        <v>403.98</v>
      </c>
      <c r="AM56" s="17">
        <v>1953.01</v>
      </c>
      <c r="AN56" s="17">
        <v>4331.9399999999996</v>
      </c>
      <c r="AO56" s="20">
        <v>2565.2399999999993</v>
      </c>
      <c r="AP56" s="20">
        <v>1478.5399999999997</v>
      </c>
      <c r="AQ56" s="20">
        <v>4585.9799999999996</v>
      </c>
      <c r="AR56" s="20">
        <v>13238.999999999993</v>
      </c>
      <c r="AS56" s="20">
        <v>63484.87000000001</v>
      </c>
      <c r="AT56" s="20">
        <v>11675.41</v>
      </c>
      <c r="AU56" s="20">
        <v>2102.0300000000002</v>
      </c>
      <c r="AV56" s="20">
        <v>2366.44</v>
      </c>
      <c r="AW56" s="20">
        <v>684.81000000000017</v>
      </c>
      <c r="AX56" s="20">
        <v>1923.0399999999993</v>
      </c>
      <c r="AY56" s="20">
        <v>9358.6900000000023</v>
      </c>
      <c r="AZ56" s="20">
        <v>20893.599999999991</v>
      </c>
      <c r="BA56" s="17">
        <f t="shared" si="1"/>
        <v>100560.18999999997</v>
      </c>
      <c r="BB56" s="17">
        <f t="shared" si="2"/>
        <v>5028.0099999999993</v>
      </c>
      <c r="BC56" s="17">
        <f t="shared" si="3"/>
        <v>28769.449999999993</v>
      </c>
      <c r="BD56" s="17">
        <f t="shared" si="4"/>
        <v>134357.65</v>
      </c>
    </row>
    <row r="57" spans="1:56" x14ac:dyDescent="0.25">
      <c r="A57" t="str">
        <f t="shared" si="5"/>
        <v>EPDA.ENC2</v>
      </c>
      <c r="B57" s="1" t="s">
        <v>229</v>
      </c>
      <c r="C57" s="1" t="s">
        <v>55</v>
      </c>
      <c r="D57" s="1" t="s">
        <v>55</v>
      </c>
      <c r="E57" s="17">
        <v>8412.69</v>
      </c>
      <c r="F57" s="17">
        <v>4159.1400000000003</v>
      </c>
      <c r="G57" s="17">
        <v>132.21999999999997</v>
      </c>
      <c r="H57" s="17">
        <v>0</v>
      </c>
      <c r="I57" s="17">
        <v>0</v>
      </c>
      <c r="J57" s="17">
        <v>0</v>
      </c>
      <c r="K57" s="17">
        <v>0</v>
      </c>
      <c r="L57" s="17">
        <v>0</v>
      </c>
      <c r="M57" s="17">
        <v>921.63999999999987</v>
      </c>
      <c r="N57" s="17">
        <v>5442.0899999999983</v>
      </c>
      <c r="O57" s="17">
        <v>17650.689999999995</v>
      </c>
      <c r="P57" s="17">
        <v>34141.510000000009</v>
      </c>
      <c r="Q57" s="20">
        <v>420.63</v>
      </c>
      <c r="R57" s="20">
        <v>207.96</v>
      </c>
      <c r="S57" s="20">
        <v>6.61</v>
      </c>
      <c r="T57" s="20">
        <v>0</v>
      </c>
      <c r="U57" s="20">
        <v>0</v>
      </c>
      <c r="V57" s="20">
        <v>0</v>
      </c>
      <c r="W57" s="20">
        <v>0</v>
      </c>
      <c r="X57" s="20">
        <v>0</v>
      </c>
      <c r="Y57" s="20">
        <v>46.08</v>
      </c>
      <c r="Z57" s="20">
        <v>272.10000000000002</v>
      </c>
      <c r="AA57" s="20">
        <v>882.53</v>
      </c>
      <c r="AB57" s="20">
        <v>1707.08</v>
      </c>
      <c r="AC57" s="17">
        <v>2489.0500000000002</v>
      </c>
      <c r="AD57" s="17">
        <v>1223.49</v>
      </c>
      <c r="AE57" s="17">
        <v>38.69</v>
      </c>
      <c r="AF57" s="17">
        <v>0</v>
      </c>
      <c r="AG57" s="17">
        <v>0</v>
      </c>
      <c r="AH57" s="17">
        <v>0</v>
      </c>
      <c r="AI57" s="17">
        <v>0</v>
      </c>
      <c r="AJ57" s="17">
        <v>0</v>
      </c>
      <c r="AK57" s="17">
        <v>259.44</v>
      </c>
      <c r="AL57" s="17">
        <v>1519.64</v>
      </c>
      <c r="AM57" s="17">
        <v>4887.53</v>
      </c>
      <c r="AN57" s="17">
        <v>9376.7199999999993</v>
      </c>
      <c r="AO57" s="20">
        <v>11322.369999999999</v>
      </c>
      <c r="AP57" s="20">
        <v>5590.59</v>
      </c>
      <c r="AQ57" s="20">
        <v>177.51999999999998</v>
      </c>
      <c r="AR57" s="20">
        <v>0</v>
      </c>
      <c r="AS57" s="20">
        <v>0</v>
      </c>
      <c r="AT57" s="20">
        <v>0</v>
      </c>
      <c r="AU57" s="20">
        <v>0</v>
      </c>
      <c r="AV57" s="20">
        <v>0</v>
      </c>
      <c r="AW57" s="20">
        <v>1227.1599999999999</v>
      </c>
      <c r="AX57" s="20">
        <v>7233.829999999999</v>
      </c>
      <c r="AY57" s="20">
        <v>23420.749999999993</v>
      </c>
      <c r="AZ57" s="20">
        <v>45225.310000000012</v>
      </c>
      <c r="BA57" s="17">
        <f t="shared" si="1"/>
        <v>70859.98000000001</v>
      </c>
      <c r="BB57" s="17">
        <f t="shared" si="2"/>
        <v>3542.99</v>
      </c>
      <c r="BC57" s="17">
        <f t="shared" si="3"/>
        <v>19794.559999999998</v>
      </c>
      <c r="BD57" s="17">
        <f t="shared" si="4"/>
        <v>94197.53</v>
      </c>
    </row>
    <row r="58" spans="1:56" x14ac:dyDescent="0.25">
      <c r="A58" t="str">
        <f t="shared" si="5"/>
        <v>EPDA.ENC3</v>
      </c>
      <c r="B58" s="1" t="s">
        <v>229</v>
      </c>
      <c r="C58" s="1" t="s">
        <v>97</v>
      </c>
      <c r="D58" s="1" t="s">
        <v>97</v>
      </c>
      <c r="E58" s="17">
        <v>8074.21</v>
      </c>
      <c r="F58" s="17">
        <v>2040.3599999999992</v>
      </c>
      <c r="G58" s="17">
        <v>9623.09</v>
      </c>
      <c r="H58" s="17">
        <v>33917.920000000013</v>
      </c>
      <c r="I58" s="17">
        <v>102133.61999999997</v>
      </c>
      <c r="J58" s="17">
        <v>12690.100000000004</v>
      </c>
      <c r="K58" s="17">
        <v>5461.9799999999959</v>
      </c>
      <c r="L58" s="17">
        <v>7552.51</v>
      </c>
      <c r="M58" s="17">
        <v>4003.2000000000007</v>
      </c>
      <c r="N58" s="17">
        <v>5601.0699999999979</v>
      </c>
      <c r="O58" s="17">
        <v>14197.33</v>
      </c>
      <c r="P58" s="17">
        <v>24780.199999999997</v>
      </c>
      <c r="Q58" s="20">
        <v>403.71</v>
      </c>
      <c r="R58" s="20">
        <v>102.02</v>
      </c>
      <c r="S58" s="20">
        <v>481.15</v>
      </c>
      <c r="T58" s="20">
        <v>1695.9</v>
      </c>
      <c r="U58" s="20">
        <v>5106.68</v>
      </c>
      <c r="V58" s="20">
        <v>634.51</v>
      </c>
      <c r="W58" s="20">
        <v>273.10000000000002</v>
      </c>
      <c r="X58" s="20">
        <v>377.63</v>
      </c>
      <c r="Y58" s="20">
        <v>200.16</v>
      </c>
      <c r="Z58" s="20">
        <v>280.05</v>
      </c>
      <c r="AA58" s="20">
        <v>709.87</v>
      </c>
      <c r="AB58" s="20">
        <v>1239.01</v>
      </c>
      <c r="AC58" s="17">
        <v>2388.91</v>
      </c>
      <c r="AD58" s="17">
        <v>600.21</v>
      </c>
      <c r="AE58" s="17">
        <v>2816.06</v>
      </c>
      <c r="AF58" s="17">
        <v>9867.99</v>
      </c>
      <c r="AG58" s="17">
        <v>29546.59</v>
      </c>
      <c r="AH58" s="17">
        <v>3649.61</v>
      </c>
      <c r="AI58" s="17">
        <v>1560.74</v>
      </c>
      <c r="AJ58" s="17">
        <v>2142.06</v>
      </c>
      <c r="AK58" s="17">
        <v>1126.9000000000001</v>
      </c>
      <c r="AL58" s="17">
        <v>1564.04</v>
      </c>
      <c r="AM58" s="17">
        <v>3931.28</v>
      </c>
      <c r="AN58" s="17">
        <v>6805.7</v>
      </c>
      <c r="AO58" s="20">
        <v>10866.83</v>
      </c>
      <c r="AP58" s="20">
        <v>2742.5899999999992</v>
      </c>
      <c r="AQ58" s="20">
        <v>12920.3</v>
      </c>
      <c r="AR58" s="20">
        <v>45481.810000000012</v>
      </c>
      <c r="AS58" s="20">
        <v>136786.88999999996</v>
      </c>
      <c r="AT58" s="20">
        <v>16974.220000000005</v>
      </c>
      <c r="AU58" s="20">
        <v>7295.8199999999961</v>
      </c>
      <c r="AV58" s="20">
        <v>10072.200000000001</v>
      </c>
      <c r="AW58" s="20">
        <v>5330.26</v>
      </c>
      <c r="AX58" s="20">
        <v>7445.159999999998</v>
      </c>
      <c r="AY58" s="20">
        <v>18838.48</v>
      </c>
      <c r="AZ58" s="20">
        <v>32824.909999999996</v>
      </c>
      <c r="BA58" s="17">
        <f t="shared" si="1"/>
        <v>230075.58999999997</v>
      </c>
      <c r="BB58" s="17">
        <f t="shared" si="2"/>
        <v>11503.789999999999</v>
      </c>
      <c r="BC58" s="17">
        <f t="shared" si="3"/>
        <v>66000.09</v>
      </c>
      <c r="BD58" s="17">
        <f t="shared" si="4"/>
        <v>307579.46999999997</v>
      </c>
    </row>
    <row r="59" spans="1:56" x14ac:dyDescent="0.25">
      <c r="A59" t="str">
        <f t="shared" si="5"/>
        <v>TCES.BCHIMP</v>
      </c>
      <c r="B59" s="1" t="s">
        <v>98</v>
      </c>
      <c r="C59" s="1" t="s">
        <v>99</v>
      </c>
      <c r="D59" s="1" t="s">
        <v>21</v>
      </c>
      <c r="E59" s="17">
        <v>-2527.6299999999997</v>
      </c>
      <c r="F59" s="17">
        <v>-1944.81</v>
      </c>
      <c r="G59" s="17">
        <v>-7199.14</v>
      </c>
      <c r="H59" s="17">
        <v>-10142.869999999999</v>
      </c>
      <c r="I59" s="17">
        <v>-23313.35</v>
      </c>
      <c r="J59" s="17">
        <v>-45424.87</v>
      </c>
      <c r="K59" s="17">
        <v>-14083.43</v>
      </c>
      <c r="L59" s="17">
        <v>-6339.67</v>
      </c>
      <c r="M59" s="17">
        <v>-810.83999999999992</v>
      </c>
      <c r="N59" s="17">
        <v>-5108.2700000000004</v>
      </c>
      <c r="O59" s="17">
        <v>-40094.840000000004</v>
      </c>
      <c r="P59" s="17">
        <v>-68146.909999999989</v>
      </c>
      <c r="Q59" s="20">
        <v>-126.38</v>
      </c>
      <c r="R59" s="20">
        <v>-97.24</v>
      </c>
      <c r="S59" s="20">
        <v>-359.96</v>
      </c>
      <c r="T59" s="20">
        <v>-507.14</v>
      </c>
      <c r="U59" s="20">
        <v>-1165.67</v>
      </c>
      <c r="V59" s="20">
        <v>-2271.2399999999998</v>
      </c>
      <c r="W59" s="20">
        <v>-704.17</v>
      </c>
      <c r="X59" s="20">
        <v>-316.98</v>
      </c>
      <c r="Y59" s="20">
        <v>-40.54</v>
      </c>
      <c r="Z59" s="20">
        <v>-255.41</v>
      </c>
      <c r="AA59" s="20">
        <v>-2004.74</v>
      </c>
      <c r="AB59" s="20">
        <v>-3407.35</v>
      </c>
      <c r="AC59" s="17">
        <v>-747.85</v>
      </c>
      <c r="AD59" s="17">
        <v>-572.11</v>
      </c>
      <c r="AE59" s="17">
        <v>-2106.73</v>
      </c>
      <c r="AF59" s="17">
        <v>-2950.94</v>
      </c>
      <c r="AG59" s="17">
        <v>-6744.4</v>
      </c>
      <c r="AH59" s="17">
        <v>-13063.96</v>
      </c>
      <c r="AI59" s="17">
        <v>-4024.28</v>
      </c>
      <c r="AJ59" s="17">
        <v>-1798.07</v>
      </c>
      <c r="AK59" s="17">
        <v>-228.25</v>
      </c>
      <c r="AL59" s="17">
        <v>-1426.43</v>
      </c>
      <c r="AM59" s="17">
        <v>-11102.38</v>
      </c>
      <c r="AN59" s="17">
        <v>-18716.060000000001</v>
      </c>
      <c r="AO59" s="20">
        <v>-3401.8599999999997</v>
      </c>
      <c r="AP59" s="20">
        <v>-2614.16</v>
      </c>
      <c r="AQ59" s="20">
        <v>-9665.83</v>
      </c>
      <c r="AR59" s="20">
        <v>-13600.949999999999</v>
      </c>
      <c r="AS59" s="20">
        <v>-31223.42</v>
      </c>
      <c r="AT59" s="20">
        <v>-60760.07</v>
      </c>
      <c r="AU59" s="20">
        <v>-18811.88</v>
      </c>
      <c r="AV59" s="20">
        <v>-8454.7199999999993</v>
      </c>
      <c r="AW59" s="20">
        <v>-1079.6299999999999</v>
      </c>
      <c r="AX59" s="20">
        <v>-6790.1100000000006</v>
      </c>
      <c r="AY59" s="20">
        <v>-53201.96</v>
      </c>
      <c r="AZ59" s="20">
        <v>-90270.319999999992</v>
      </c>
      <c r="BA59" s="17">
        <f t="shared" si="1"/>
        <v>-225136.63</v>
      </c>
      <c r="BB59" s="17">
        <f t="shared" si="2"/>
        <v>-11256.819999999998</v>
      </c>
      <c r="BC59" s="17">
        <f t="shared" si="3"/>
        <v>-63481.459999999992</v>
      </c>
      <c r="BD59" s="17">
        <f t="shared" si="4"/>
        <v>-299874.90999999997</v>
      </c>
    </row>
    <row r="60" spans="1:56" x14ac:dyDescent="0.25">
      <c r="A60" t="str">
        <f t="shared" si="5"/>
        <v>TCES.BCHEXP</v>
      </c>
      <c r="B60" s="1" t="s">
        <v>98</v>
      </c>
      <c r="C60" s="1" t="s">
        <v>100</v>
      </c>
      <c r="D60" s="1" t="s">
        <v>28</v>
      </c>
      <c r="E60" s="17">
        <v>366.88</v>
      </c>
      <c r="F60" s="17">
        <v>234.56</v>
      </c>
      <c r="G60" s="17">
        <v>628.5</v>
      </c>
      <c r="H60" s="17">
        <v>247.34000000000003</v>
      </c>
      <c r="I60" s="17">
        <v>4.5600000000000005</v>
      </c>
      <c r="J60" s="17">
        <v>0</v>
      </c>
      <c r="K60" s="17">
        <v>-29.819999999999908</v>
      </c>
      <c r="L60" s="17">
        <v>-11.620000000000005</v>
      </c>
      <c r="M60" s="17">
        <v>-91.749999999999829</v>
      </c>
      <c r="N60" s="17">
        <v>-73.52000000000001</v>
      </c>
      <c r="O60" s="17">
        <v>-161.12999999999994</v>
      </c>
      <c r="P60" s="17">
        <v>-134.41999999999996</v>
      </c>
      <c r="Q60" s="20">
        <v>18.34</v>
      </c>
      <c r="R60" s="20">
        <v>11.73</v>
      </c>
      <c r="S60" s="20">
        <v>31.43</v>
      </c>
      <c r="T60" s="20">
        <v>12.37</v>
      </c>
      <c r="U60" s="20">
        <v>0.23</v>
      </c>
      <c r="V60" s="20">
        <v>0</v>
      </c>
      <c r="W60" s="20">
        <v>-1.49</v>
      </c>
      <c r="X60" s="20">
        <v>-0.57999999999999996</v>
      </c>
      <c r="Y60" s="20">
        <v>-4.59</v>
      </c>
      <c r="Z60" s="20">
        <v>-3.68</v>
      </c>
      <c r="AA60" s="20">
        <v>-8.06</v>
      </c>
      <c r="AB60" s="20">
        <v>-6.72</v>
      </c>
      <c r="AC60" s="17">
        <v>108.55</v>
      </c>
      <c r="AD60" s="17">
        <v>69</v>
      </c>
      <c r="AE60" s="17">
        <v>183.92</v>
      </c>
      <c r="AF60" s="17">
        <v>71.959999999999994</v>
      </c>
      <c r="AG60" s="17">
        <v>1.32</v>
      </c>
      <c r="AH60" s="17">
        <v>0</v>
      </c>
      <c r="AI60" s="17">
        <v>-8.52</v>
      </c>
      <c r="AJ60" s="17">
        <v>-3.3</v>
      </c>
      <c r="AK60" s="17">
        <v>-25.83</v>
      </c>
      <c r="AL60" s="17">
        <v>-20.53</v>
      </c>
      <c r="AM60" s="17">
        <v>-44.62</v>
      </c>
      <c r="AN60" s="17">
        <v>-36.92</v>
      </c>
      <c r="AO60" s="20">
        <v>493.77</v>
      </c>
      <c r="AP60" s="20">
        <v>315.28999999999996</v>
      </c>
      <c r="AQ60" s="20">
        <v>843.84999999999991</v>
      </c>
      <c r="AR60" s="20">
        <v>331.67</v>
      </c>
      <c r="AS60" s="20">
        <v>6.1100000000000012</v>
      </c>
      <c r="AT60" s="20">
        <v>0</v>
      </c>
      <c r="AU60" s="20">
        <v>-39.829999999999906</v>
      </c>
      <c r="AV60" s="20">
        <v>-15.500000000000004</v>
      </c>
      <c r="AW60" s="20">
        <v>-122.16999999999983</v>
      </c>
      <c r="AX60" s="20">
        <v>-97.730000000000018</v>
      </c>
      <c r="AY60" s="20">
        <v>-213.80999999999995</v>
      </c>
      <c r="AZ60" s="20">
        <v>-178.05999999999995</v>
      </c>
      <c r="BA60" s="17">
        <f t="shared" si="1"/>
        <v>979.5800000000005</v>
      </c>
      <c r="BB60" s="17">
        <f t="shared" si="2"/>
        <v>48.980000000000011</v>
      </c>
      <c r="BC60" s="17">
        <f t="shared" si="3"/>
        <v>295.03000000000003</v>
      </c>
      <c r="BD60" s="17">
        <f t="shared" si="4"/>
        <v>1323.5900000000001</v>
      </c>
    </row>
    <row r="61" spans="1:56" x14ac:dyDescent="0.25">
      <c r="A61" t="str">
        <f t="shared" si="5"/>
        <v>PWX.FNG1</v>
      </c>
      <c r="B61" s="1" t="s">
        <v>101</v>
      </c>
      <c r="C61" s="1" t="s">
        <v>102</v>
      </c>
      <c r="D61" s="1" t="s">
        <v>102</v>
      </c>
      <c r="E61" s="17">
        <v>-53203.13</v>
      </c>
      <c r="F61" s="17">
        <v>-53937.060000000005</v>
      </c>
      <c r="G61" s="17">
        <v>-58117.09</v>
      </c>
      <c r="H61" s="17">
        <v>-64500.17</v>
      </c>
      <c r="I61" s="17">
        <v>-273181.56</v>
      </c>
      <c r="J61" s="17">
        <v>-101882</v>
      </c>
      <c r="K61" s="17">
        <v>-69272.459999999992</v>
      </c>
      <c r="L61" s="17">
        <v>-71430</v>
      </c>
      <c r="M61" s="17">
        <v>-33179.950000000004</v>
      </c>
      <c r="N61" s="17">
        <v>-56156.600000000006</v>
      </c>
      <c r="O61" s="17">
        <v>-69206.97</v>
      </c>
      <c r="P61" s="17">
        <v>-77901.579999999987</v>
      </c>
      <c r="Q61" s="20">
        <v>-2660.16</v>
      </c>
      <c r="R61" s="20">
        <v>-2696.85</v>
      </c>
      <c r="S61" s="20">
        <v>-2905.85</v>
      </c>
      <c r="T61" s="20">
        <v>-3225.01</v>
      </c>
      <c r="U61" s="20">
        <v>-13659.08</v>
      </c>
      <c r="V61" s="20">
        <v>-5094.1000000000004</v>
      </c>
      <c r="W61" s="20">
        <v>-3463.62</v>
      </c>
      <c r="X61" s="20">
        <v>-3571.5</v>
      </c>
      <c r="Y61" s="20">
        <v>-1659</v>
      </c>
      <c r="Z61" s="20">
        <v>-2807.83</v>
      </c>
      <c r="AA61" s="20">
        <v>-3460.35</v>
      </c>
      <c r="AB61" s="20">
        <v>-3895.08</v>
      </c>
      <c r="AC61" s="17">
        <v>-15741.15</v>
      </c>
      <c r="AD61" s="17">
        <v>-15866.67</v>
      </c>
      <c r="AE61" s="17">
        <v>-17007.150000000001</v>
      </c>
      <c r="AF61" s="17">
        <v>-18765.509999999998</v>
      </c>
      <c r="AG61" s="17">
        <v>-79029.64</v>
      </c>
      <c r="AH61" s="17">
        <v>-29300.74</v>
      </c>
      <c r="AI61" s="17">
        <v>-19794.3</v>
      </c>
      <c r="AJ61" s="17">
        <v>-20259.14</v>
      </c>
      <c r="AK61" s="17">
        <v>-9340.1200000000008</v>
      </c>
      <c r="AL61" s="17">
        <v>-15681.09</v>
      </c>
      <c r="AM61" s="17">
        <v>-19163.62</v>
      </c>
      <c r="AN61" s="17">
        <v>-21395.11</v>
      </c>
      <c r="AO61" s="20">
        <v>-71604.439999999988</v>
      </c>
      <c r="AP61" s="20">
        <v>-72500.58</v>
      </c>
      <c r="AQ61" s="20">
        <v>-78030.09</v>
      </c>
      <c r="AR61" s="20">
        <v>-86490.689999999988</v>
      </c>
      <c r="AS61" s="20">
        <v>-365870.28</v>
      </c>
      <c r="AT61" s="20">
        <v>-136276.84</v>
      </c>
      <c r="AU61" s="20">
        <v>-92530.37999999999</v>
      </c>
      <c r="AV61" s="20">
        <v>-95260.64</v>
      </c>
      <c r="AW61" s="20">
        <v>-44179.070000000007</v>
      </c>
      <c r="AX61" s="20">
        <v>-74645.52</v>
      </c>
      <c r="AY61" s="20">
        <v>-91830.94</v>
      </c>
      <c r="AZ61" s="20">
        <v>-103191.76999999999</v>
      </c>
      <c r="BA61" s="17">
        <f t="shared" si="1"/>
        <v>-981968.56999999983</v>
      </c>
      <c r="BB61" s="17">
        <f t="shared" si="2"/>
        <v>-49098.430000000008</v>
      </c>
      <c r="BC61" s="17">
        <f t="shared" si="3"/>
        <v>-281344.24</v>
      </c>
      <c r="BD61" s="17">
        <f t="shared" si="4"/>
        <v>-1312411.24</v>
      </c>
    </row>
    <row r="62" spans="1:56" x14ac:dyDescent="0.25">
      <c r="A62" t="str">
        <f t="shared" si="5"/>
        <v>TAU.GHO</v>
      </c>
      <c r="B62" s="1" t="s">
        <v>31</v>
      </c>
      <c r="C62" s="1" t="s">
        <v>103</v>
      </c>
      <c r="D62" s="1" t="s">
        <v>103</v>
      </c>
      <c r="E62" s="17">
        <v>-18870.63</v>
      </c>
      <c r="F62" s="17">
        <v>-15578.240000000002</v>
      </c>
      <c r="G62" s="17">
        <v>-13623.170000000004</v>
      </c>
      <c r="H62" s="17">
        <v>-19445.840000000004</v>
      </c>
      <c r="I62" s="17">
        <v>-77376.88</v>
      </c>
      <c r="J62" s="17">
        <v>-57318.239999999998</v>
      </c>
      <c r="K62" s="17">
        <v>-43185.62</v>
      </c>
      <c r="L62" s="17">
        <v>-30232.940000000002</v>
      </c>
      <c r="M62" s="17">
        <v>-16894.999999999996</v>
      </c>
      <c r="N62" s="17">
        <v>-20664.039999999997</v>
      </c>
      <c r="O62" s="17">
        <v>-27242.219999999998</v>
      </c>
      <c r="P62" s="17">
        <v>-38950.080000000009</v>
      </c>
      <c r="Q62" s="20">
        <v>-943.53</v>
      </c>
      <c r="R62" s="20">
        <v>-778.91</v>
      </c>
      <c r="S62" s="20">
        <v>-681.16</v>
      </c>
      <c r="T62" s="20">
        <v>-972.29</v>
      </c>
      <c r="U62" s="20">
        <v>-3868.84</v>
      </c>
      <c r="V62" s="20">
        <v>-2865.91</v>
      </c>
      <c r="W62" s="20">
        <v>-2159.2800000000002</v>
      </c>
      <c r="X62" s="20">
        <v>-1511.65</v>
      </c>
      <c r="Y62" s="20">
        <v>-844.75</v>
      </c>
      <c r="Z62" s="20">
        <v>-1033.2</v>
      </c>
      <c r="AA62" s="20">
        <v>-1362.11</v>
      </c>
      <c r="AB62" s="20">
        <v>-1947.5</v>
      </c>
      <c r="AC62" s="17">
        <v>-5583.23</v>
      </c>
      <c r="AD62" s="17">
        <v>-4582.6499999999996</v>
      </c>
      <c r="AE62" s="17">
        <v>-3986.63</v>
      </c>
      <c r="AF62" s="17">
        <v>-5657.52</v>
      </c>
      <c r="AG62" s="17">
        <v>-22384.63</v>
      </c>
      <c r="AH62" s="17">
        <v>-16484.43</v>
      </c>
      <c r="AI62" s="17">
        <v>-12340.1</v>
      </c>
      <c r="AJ62" s="17">
        <v>-8574.73</v>
      </c>
      <c r="AK62" s="17">
        <v>-4755.92</v>
      </c>
      <c r="AL62" s="17">
        <v>-5770.2</v>
      </c>
      <c r="AM62" s="17">
        <v>-7543.45</v>
      </c>
      <c r="AN62" s="17">
        <v>-10697.36</v>
      </c>
      <c r="AO62" s="20">
        <v>-25397.39</v>
      </c>
      <c r="AP62" s="20">
        <v>-20939.800000000003</v>
      </c>
      <c r="AQ62" s="20">
        <v>-18290.960000000003</v>
      </c>
      <c r="AR62" s="20">
        <v>-26075.650000000005</v>
      </c>
      <c r="AS62" s="20">
        <v>-103630.35</v>
      </c>
      <c r="AT62" s="20">
        <v>-76668.579999999987</v>
      </c>
      <c r="AU62" s="20">
        <v>-57685</v>
      </c>
      <c r="AV62" s="20">
        <v>-40319.320000000007</v>
      </c>
      <c r="AW62" s="20">
        <v>-22495.67</v>
      </c>
      <c r="AX62" s="20">
        <v>-27467.439999999999</v>
      </c>
      <c r="AY62" s="20">
        <v>-36147.78</v>
      </c>
      <c r="AZ62" s="20">
        <v>-51594.94000000001</v>
      </c>
      <c r="BA62" s="17">
        <f t="shared" si="1"/>
        <v>-379382.89999999997</v>
      </c>
      <c r="BB62" s="17">
        <f t="shared" si="2"/>
        <v>-18969.13</v>
      </c>
      <c r="BC62" s="17">
        <f t="shared" si="3"/>
        <v>-108360.84999999999</v>
      </c>
      <c r="BD62" s="17">
        <f t="shared" si="4"/>
        <v>-506712.87999999995</v>
      </c>
    </row>
    <row r="63" spans="1:56" x14ac:dyDescent="0.25">
      <c r="A63" t="str">
        <f t="shared" si="5"/>
        <v>CPW.GN1</v>
      </c>
      <c r="B63" s="1" t="s">
        <v>104</v>
      </c>
      <c r="C63" s="1" t="s">
        <v>105</v>
      </c>
      <c r="D63" s="1" t="s">
        <v>105</v>
      </c>
      <c r="E63" s="17">
        <v>195625.93999999994</v>
      </c>
      <c r="F63" s="17">
        <v>177412.18000000008</v>
      </c>
      <c r="G63" s="17">
        <v>166612.00000000009</v>
      </c>
      <c r="H63" s="17">
        <v>211268.46000000005</v>
      </c>
      <c r="I63" s="17">
        <v>546649.37999999989</v>
      </c>
      <c r="J63" s="17">
        <v>216740.61</v>
      </c>
      <c r="K63" s="17">
        <v>125748.68000000002</v>
      </c>
      <c r="L63" s="17">
        <v>123914.36</v>
      </c>
      <c r="M63" s="17">
        <v>87002.469999999972</v>
      </c>
      <c r="N63" s="17">
        <v>90583.970000000074</v>
      </c>
      <c r="O63" s="17">
        <v>136262.67999999993</v>
      </c>
      <c r="P63" s="17">
        <v>168644.13999999998</v>
      </c>
      <c r="Q63" s="20">
        <v>9781.2999999999993</v>
      </c>
      <c r="R63" s="20">
        <v>8870.61</v>
      </c>
      <c r="S63" s="20">
        <v>8330.6</v>
      </c>
      <c r="T63" s="20">
        <v>10563.42</v>
      </c>
      <c r="U63" s="20">
        <v>27332.47</v>
      </c>
      <c r="V63" s="20">
        <v>10837.03</v>
      </c>
      <c r="W63" s="20">
        <v>6287.43</v>
      </c>
      <c r="X63" s="20">
        <v>6195.72</v>
      </c>
      <c r="Y63" s="20">
        <v>4350.12</v>
      </c>
      <c r="Z63" s="20">
        <v>4529.2</v>
      </c>
      <c r="AA63" s="20">
        <v>6813.13</v>
      </c>
      <c r="AB63" s="20">
        <v>8432.2099999999991</v>
      </c>
      <c r="AC63" s="17">
        <v>57879.62</v>
      </c>
      <c r="AD63" s="17">
        <v>52189.37</v>
      </c>
      <c r="AE63" s="17">
        <v>48756.66</v>
      </c>
      <c r="AF63" s="17">
        <v>61465.88</v>
      </c>
      <c r="AG63" s="17">
        <v>158142.1</v>
      </c>
      <c r="AH63" s="17">
        <v>62333.48</v>
      </c>
      <c r="AI63" s="17">
        <v>35932.120000000003</v>
      </c>
      <c r="AJ63" s="17">
        <v>35144.870000000003</v>
      </c>
      <c r="AK63" s="17">
        <v>24491.1</v>
      </c>
      <c r="AL63" s="17">
        <v>25294.55</v>
      </c>
      <c r="AM63" s="17">
        <v>37731.550000000003</v>
      </c>
      <c r="AN63" s="17">
        <v>46316.9</v>
      </c>
      <c r="AO63" s="20">
        <v>263286.85999999993</v>
      </c>
      <c r="AP63" s="20">
        <v>238472.16000000009</v>
      </c>
      <c r="AQ63" s="20">
        <v>223699.2600000001</v>
      </c>
      <c r="AR63" s="20">
        <v>283297.76000000007</v>
      </c>
      <c r="AS63" s="20">
        <v>732123.94999999984</v>
      </c>
      <c r="AT63" s="20">
        <v>289911.12</v>
      </c>
      <c r="AU63" s="20">
        <v>167968.23</v>
      </c>
      <c r="AV63" s="20">
        <v>165254.95000000001</v>
      </c>
      <c r="AW63" s="20">
        <v>115843.68999999997</v>
      </c>
      <c r="AX63" s="20">
        <v>120407.72000000007</v>
      </c>
      <c r="AY63" s="20">
        <v>180807.35999999993</v>
      </c>
      <c r="AZ63" s="20">
        <v>223393.24999999997</v>
      </c>
      <c r="BA63" s="17">
        <f t="shared" si="1"/>
        <v>2246464.8699999996</v>
      </c>
      <c r="BB63" s="17">
        <f t="shared" si="2"/>
        <v>112323.24000000002</v>
      </c>
      <c r="BC63" s="17">
        <f t="shared" si="3"/>
        <v>645678.20000000007</v>
      </c>
      <c r="BD63" s="17">
        <f t="shared" si="4"/>
        <v>3004466.3100000005</v>
      </c>
    </row>
    <row r="64" spans="1:56" x14ac:dyDescent="0.25">
      <c r="A64" t="str">
        <f t="shared" si="5"/>
        <v>CPW.GN2</v>
      </c>
      <c r="B64" s="1" t="s">
        <v>104</v>
      </c>
      <c r="C64" s="1" t="s">
        <v>106</v>
      </c>
      <c r="D64" s="1" t="s">
        <v>106</v>
      </c>
      <c r="E64" s="17">
        <v>221668.66999999995</v>
      </c>
      <c r="F64" s="17">
        <v>202464.88999999998</v>
      </c>
      <c r="G64" s="17">
        <v>150105.06000000006</v>
      </c>
      <c r="H64" s="17">
        <v>207815.85999999993</v>
      </c>
      <c r="I64" s="17">
        <v>45600.679999999978</v>
      </c>
      <c r="J64" s="17">
        <v>221002.74000000008</v>
      </c>
      <c r="K64" s="17">
        <v>140422.38000000003</v>
      </c>
      <c r="L64" s="17">
        <v>137341.93000000002</v>
      </c>
      <c r="M64" s="17">
        <v>85240.409999999974</v>
      </c>
      <c r="N64" s="17">
        <v>101015.30999999991</v>
      </c>
      <c r="O64" s="17">
        <v>134367.89000000001</v>
      </c>
      <c r="P64" s="17">
        <v>190040.37000000011</v>
      </c>
      <c r="Q64" s="20">
        <v>11083.43</v>
      </c>
      <c r="R64" s="20">
        <v>10123.24</v>
      </c>
      <c r="S64" s="20">
        <v>7505.25</v>
      </c>
      <c r="T64" s="20">
        <v>10390.790000000001</v>
      </c>
      <c r="U64" s="20">
        <v>2280.0300000000002</v>
      </c>
      <c r="V64" s="20">
        <v>11050.14</v>
      </c>
      <c r="W64" s="20">
        <v>7021.12</v>
      </c>
      <c r="X64" s="20">
        <v>6867.1</v>
      </c>
      <c r="Y64" s="20">
        <v>4262.0200000000004</v>
      </c>
      <c r="Z64" s="20">
        <v>5050.7700000000004</v>
      </c>
      <c r="AA64" s="20">
        <v>6718.39</v>
      </c>
      <c r="AB64" s="20">
        <v>9502.02</v>
      </c>
      <c r="AC64" s="17">
        <v>65584.850000000006</v>
      </c>
      <c r="AD64" s="17">
        <v>59559.13</v>
      </c>
      <c r="AE64" s="17">
        <v>43926.14</v>
      </c>
      <c r="AF64" s="17">
        <v>60461.39</v>
      </c>
      <c r="AG64" s="17">
        <v>13191.98</v>
      </c>
      <c r="AH64" s="17">
        <v>63559.25</v>
      </c>
      <c r="AI64" s="17">
        <v>40125.07</v>
      </c>
      <c r="AJ64" s="17">
        <v>38953.230000000003</v>
      </c>
      <c r="AK64" s="17">
        <v>23995.09</v>
      </c>
      <c r="AL64" s="17">
        <v>28207.38</v>
      </c>
      <c r="AM64" s="17">
        <v>37206.879999999997</v>
      </c>
      <c r="AN64" s="17">
        <v>52193.22</v>
      </c>
      <c r="AO64" s="20">
        <v>298336.94999999995</v>
      </c>
      <c r="AP64" s="20">
        <v>272147.25999999995</v>
      </c>
      <c r="AQ64" s="20">
        <v>201536.45000000007</v>
      </c>
      <c r="AR64" s="20">
        <v>278668.03999999992</v>
      </c>
      <c r="AS64" s="20">
        <v>61072.689999999973</v>
      </c>
      <c r="AT64" s="20">
        <v>295612.13000000006</v>
      </c>
      <c r="AU64" s="20">
        <v>187568.57000000004</v>
      </c>
      <c r="AV64" s="20">
        <v>183162.26000000004</v>
      </c>
      <c r="AW64" s="20">
        <v>113497.51999999997</v>
      </c>
      <c r="AX64" s="20">
        <v>134273.4599999999</v>
      </c>
      <c r="AY64" s="20">
        <v>178293.16000000003</v>
      </c>
      <c r="AZ64" s="20">
        <v>251735.6100000001</v>
      </c>
      <c r="BA64" s="17">
        <f t="shared" si="1"/>
        <v>1837086.19</v>
      </c>
      <c r="BB64" s="17">
        <f t="shared" si="2"/>
        <v>91854.300000000017</v>
      </c>
      <c r="BC64" s="17">
        <f t="shared" si="3"/>
        <v>526963.61</v>
      </c>
      <c r="BD64" s="17">
        <f t="shared" si="4"/>
        <v>2455904.1000000006</v>
      </c>
    </row>
    <row r="65" spans="1:56" x14ac:dyDescent="0.25">
      <c r="A65" t="str">
        <f t="shared" si="5"/>
        <v>EPDG.GN3</v>
      </c>
      <c r="B65" s="1" t="s">
        <v>107</v>
      </c>
      <c r="C65" s="1" t="s">
        <v>108</v>
      </c>
      <c r="D65" s="1" t="s">
        <v>108</v>
      </c>
      <c r="E65" s="17">
        <v>253577.25999999995</v>
      </c>
      <c r="F65" s="17">
        <v>232921.98999999993</v>
      </c>
      <c r="G65" s="17">
        <v>206393.59999999986</v>
      </c>
      <c r="H65" s="17">
        <v>226289.18000000002</v>
      </c>
      <c r="I65" s="17">
        <v>683715.94</v>
      </c>
      <c r="J65" s="17">
        <v>269004.3</v>
      </c>
      <c r="K65" s="17">
        <v>157979.48000000004</v>
      </c>
      <c r="L65" s="17">
        <v>157540.75</v>
      </c>
      <c r="M65" s="17">
        <v>107421.27000000002</v>
      </c>
      <c r="N65" s="17">
        <v>0</v>
      </c>
      <c r="O65" s="17">
        <v>122712.62000000008</v>
      </c>
      <c r="P65" s="17">
        <v>209606.22999999989</v>
      </c>
      <c r="Q65" s="20">
        <v>12678.86</v>
      </c>
      <c r="R65" s="20">
        <v>11646.1</v>
      </c>
      <c r="S65" s="20">
        <v>10319.68</v>
      </c>
      <c r="T65" s="20">
        <v>11314.46</v>
      </c>
      <c r="U65" s="20">
        <v>34185.800000000003</v>
      </c>
      <c r="V65" s="20">
        <v>13450.22</v>
      </c>
      <c r="W65" s="20">
        <v>7898.97</v>
      </c>
      <c r="X65" s="20">
        <v>7877.04</v>
      </c>
      <c r="Y65" s="20">
        <v>5371.06</v>
      </c>
      <c r="Z65" s="20">
        <v>0</v>
      </c>
      <c r="AA65" s="20">
        <v>6135.63</v>
      </c>
      <c r="AB65" s="20">
        <v>10480.31</v>
      </c>
      <c r="AC65" s="17">
        <v>75025.600000000006</v>
      </c>
      <c r="AD65" s="17">
        <v>68518.7</v>
      </c>
      <c r="AE65" s="17">
        <v>60398.18</v>
      </c>
      <c r="AF65" s="17">
        <v>65835.960000000006</v>
      </c>
      <c r="AG65" s="17">
        <v>197794.56</v>
      </c>
      <c r="AH65" s="17">
        <v>77364.25</v>
      </c>
      <c r="AI65" s="17">
        <v>45141.93</v>
      </c>
      <c r="AJ65" s="17">
        <v>44682.06</v>
      </c>
      <c r="AK65" s="17">
        <v>30238.97</v>
      </c>
      <c r="AL65" s="17">
        <v>0</v>
      </c>
      <c r="AM65" s="17">
        <v>33979.5</v>
      </c>
      <c r="AN65" s="17">
        <v>57566.84</v>
      </c>
      <c r="AO65" s="20">
        <v>341281.72</v>
      </c>
      <c r="AP65" s="20">
        <v>313086.78999999992</v>
      </c>
      <c r="AQ65" s="20">
        <v>277111.45999999985</v>
      </c>
      <c r="AR65" s="20">
        <v>303439.60000000003</v>
      </c>
      <c r="AS65" s="20">
        <v>915696.3</v>
      </c>
      <c r="AT65" s="20">
        <v>359818.76999999996</v>
      </c>
      <c r="AU65" s="20">
        <v>211020.38000000003</v>
      </c>
      <c r="AV65" s="20">
        <v>210099.85</v>
      </c>
      <c r="AW65" s="20">
        <v>143031.30000000002</v>
      </c>
      <c r="AX65" s="20">
        <v>0</v>
      </c>
      <c r="AY65" s="20">
        <v>162827.75000000009</v>
      </c>
      <c r="AZ65" s="20">
        <v>277653.37999999989</v>
      </c>
      <c r="BA65" s="17">
        <f t="shared" si="1"/>
        <v>2627162.62</v>
      </c>
      <c r="BB65" s="17">
        <f t="shared" si="2"/>
        <v>131358.13</v>
      </c>
      <c r="BC65" s="17">
        <f t="shared" si="3"/>
        <v>756546.54999999993</v>
      </c>
      <c r="BD65" s="17">
        <f t="shared" si="4"/>
        <v>3515067.3</v>
      </c>
    </row>
    <row r="66" spans="1:56" x14ac:dyDescent="0.25">
      <c r="A66" t="str">
        <f t="shared" si="5"/>
        <v>CGEI.GPEC</v>
      </c>
      <c r="B66" s="1" t="s">
        <v>683</v>
      </c>
      <c r="C66" s="1" t="s">
        <v>110</v>
      </c>
      <c r="D66" s="1" t="s">
        <v>110</v>
      </c>
      <c r="E66" s="17">
        <v>-18857.63</v>
      </c>
      <c r="F66" s="17">
        <v>-23964.2</v>
      </c>
      <c r="G66" s="17">
        <v>-20694.949999999997</v>
      </c>
      <c r="H66" s="17">
        <v>-25868.930000000004</v>
      </c>
      <c r="I66" s="17">
        <v>-48729.22</v>
      </c>
      <c r="J66" s="17">
        <v>-33788.590000000004</v>
      </c>
      <c r="K66" s="17">
        <v>-23044.7</v>
      </c>
      <c r="L66" s="17">
        <v>-19506.349999999999</v>
      </c>
      <c r="M66" s="17">
        <v>-14874.77</v>
      </c>
      <c r="N66" s="17">
        <v>-12565.32</v>
      </c>
      <c r="O66" s="17">
        <v>-28496.649999999994</v>
      </c>
      <c r="P66" s="17">
        <v>-30407.160000000003</v>
      </c>
      <c r="Q66" s="20">
        <v>-942.88</v>
      </c>
      <c r="R66" s="20">
        <v>-1198.21</v>
      </c>
      <c r="S66" s="20">
        <v>-1034.75</v>
      </c>
      <c r="T66" s="20">
        <v>-1293.45</v>
      </c>
      <c r="U66" s="20">
        <v>-2436.46</v>
      </c>
      <c r="V66" s="20">
        <v>-1689.43</v>
      </c>
      <c r="W66" s="20">
        <v>-1152.24</v>
      </c>
      <c r="X66" s="20">
        <v>-975.32</v>
      </c>
      <c r="Y66" s="20">
        <v>-743.74</v>
      </c>
      <c r="Z66" s="20">
        <v>-628.27</v>
      </c>
      <c r="AA66" s="20">
        <v>-1424.83</v>
      </c>
      <c r="AB66" s="20">
        <v>-1520.36</v>
      </c>
      <c r="AC66" s="17">
        <v>-5579.38</v>
      </c>
      <c r="AD66" s="17">
        <v>-7049.55</v>
      </c>
      <c r="AE66" s="17">
        <v>-6056.09</v>
      </c>
      <c r="AF66" s="17">
        <v>-7526.24</v>
      </c>
      <c r="AG66" s="17">
        <v>-14097.05</v>
      </c>
      <c r="AH66" s="17">
        <v>-9717.42</v>
      </c>
      <c r="AI66" s="17">
        <v>-6584.92</v>
      </c>
      <c r="AJ66" s="17">
        <v>-5532.43</v>
      </c>
      <c r="AK66" s="17">
        <v>-4187.2299999999996</v>
      </c>
      <c r="AL66" s="17">
        <v>-3508.72</v>
      </c>
      <c r="AM66" s="17">
        <v>-7890.81</v>
      </c>
      <c r="AN66" s="17">
        <v>-8351.11</v>
      </c>
      <c r="AO66" s="20">
        <v>-25379.890000000003</v>
      </c>
      <c r="AP66" s="20">
        <v>-32211.96</v>
      </c>
      <c r="AQ66" s="20">
        <v>-27785.789999999997</v>
      </c>
      <c r="AR66" s="20">
        <v>-34688.620000000003</v>
      </c>
      <c r="AS66" s="20">
        <v>-65262.729999999996</v>
      </c>
      <c r="AT66" s="20">
        <v>-45195.44</v>
      </c>
      <c r="AU66" s="20">
        <v>-30781.86</v>
      </c>
      <c r="AV66" s="20">
        <v>-26014.1</v>
      </c>
      <c r="AW66" s="20">
        <v>-19805.739999999998</v>
      </c>
      <c r="AX66" s="20">
        <v>-16702.310000000001</v>
      </c>
      <c r="AY66" s="20">
        <v>-37812.289999999994</v>
      </c>
      <c r="AZ66" s="20">
        <v>-40278.630000000005</v>
      </c>
      <c r="BA66" s="17">
        <f t="shared" si="1"/>
        <v>-300798.46999999997</v>
      </c>
      <c r="BB66" s="17">
        <f t="shared" si="2"/>
        <v>-15039.94</v>
      </c>
      <c r="BC66" s="17">
        <f t="shared" si="3"/>
        <v>-86080.95</v>
      </c>
      <c r="BD66" s="17">
        <f t="shared" si="4"/>
        <v>-401919.35999999993</v>
      </c>
    </row>
    <row r="67" spans="1:56" x14ac:dyDescent="0.25">
      <c r="A67" t="str">
        <f t="shared" si="5"/>
        <v>NXI.GWW1</v>
      </c>
      <c r="B67" s="1" t="s">
        <v>154</v>
      </c>
      <c r="C67" s="1" t="s">
        <v>112</v>
      </c>
      <c r="D67" s="1" t="s">
        <v>112</v>
      </c>
      <c r="E67" s="17">
        <v>-384.79000000000019</v>
      </c>
      <c r="F67" s="17">
        <v>-387.67000000000019</v>
      </c>
      <c r="G67" s="17">
        <v>-437.4899999999991</v>
      </c>
      <c r="H67" s="17">
        <v>-1062.3899999999983</v>
      </c>
      <c r="I67" s="17">
        <v>-1205.470000000003</v>
      </c>
      <c r="J67" s="17">
        <v>-700.28999999999974</v>
      </c>
      <c r="K67" s="17">
        <v>-2807.8399999999997</v>
      </c>
      <c r="L67" s="17">
        <v>-2578.88</v>
      </c>
      <c r="M67" s="17">
        <v>-1708.5800000000004</v>
      </c>
      <c r="N67" s="17">
        <v>-3488.0099999999979</v>
      </c>
      <c r="O67" s="17">
        <v>-5279.130000000001</v>
      </c>
      <c r="P67" s="17">
        <v>-6380.93</v>
      </c>
      <c r="Q67" s="20">
        <v>-19.239999999999998</v>
      </c>
      <c r="R67" s="20">
        <v>-19.38</v>
      </c>
      <c r="S67" s="20">
        <v>-21.87</v>
      </c>
      <c r="T67" s="20">
        <v>-53.12</v>
      </c>
      <c r="U67" s="20">
        <v>-60.27</v>
      </c>
      <c r="V67" s="20">
        <v>-35.01</v>
      </c>
      <c r="W67" s="20">
        <v>-140.38999999999999</v>
      </c>
      <c r="X67" s="20">
        <v>-128.94</v>
      </c>
      <c r="Y67" s="20">
        <v>-85.43</v>
      </c>
      <c r="Z67" s="20">
        <v>-174.4</v>
      </c>
      <c r="AA67" s="20">
        <v>-263.95999999999998</v>
      </c>
      <c r="AB67" s="20">
        <v>-319.05</v>
      </c>
      <c r="AC67" s="17">
        <v>-113.85</v>
      </c>
      <c r="AD67" s="17">
        <v>-114.04</v>
      </c>
      <c r="AE67" s="17">
        <v>-128.03</v>
      </c>
      <c r="AF67" s="17">
        <v>-309.08999999999997</v>
      </c>
      <c r="AG67" s="17">
        <v>-348.73</v>
      </c>
      <c r="AH67" s="17">
        <v>-201.4</v>
      </c>
      <c r="AI67" s="17">
        <v>-802.33</v>
      </c>
      <c r="AJ67" s="17">
        <v>-731.43</v>
      </c>
      <c r="AK67" s="17">
        <v>-480.96</v>
      </c>
      <c r="AL67" s="17">
        <v>-973.99</v>
      </c>
      <c r="AM67" s="17">
        <v>-1461.81</v>
      </c>
      <c r="AN67" s="17">
        <v>-1752.48</v>
      </c>
      <c r="AO67" s="20">
        <v>-517.88000000000022</v>
      </c>
      <c r="AP67" s="20">
        <v>-521.09000000000015</v>
      </c>
      <c r="AQ67" s="20">
        <v>-587.38999999999908</v>
      </c>
      <c r="AR67" s="20">
        <v>-1424.5999999999981</v>
      </c>
      <c r="AS67" s="20">
        <v>-1614.470000000003</v>
      </c>
      <c r="AT67" s="20">
        <v>-936.6999999999997</v>
      </c>
      <c r="AU67" s="20">
        <v>-3750.5599999999995</v>
      </c>
      <c r="AV67" s="20">
        <v>-3439.25</v>
      </c>
      <c r="AW67" s="20">
        <v>-2274.9700000000003</v>
      </c>
      <c r="AX67" s="20">
        <v>-4636.3999999999978</v>
      </c>
      <c r="AY67" s="20">
        <v>-7004.9000000000015</v>
      </c>
      <c r="AZ67" s="20">
        <v>-8452.4600000000009</v>
      </c>
      <c r="BA67" s="17">
        <f t="shared" si="1"/>
        <v>-26421.47</v>
      </c>
      <c r="BB67" s="17">
        <f t="shared" si="2"/>
        <v>-1321.06</v>
      </c>
      <c r="BC67" s="17">
        <f t="shared" si="3"/>
        <v>-7418.1399999999994</v>
      </c>
      <c r="BD67" s="17">
        <f t="shared" si="4"/>
        <v>-35160.67</v>
      </c>
    </row>
    <row r="68" spans="1:56" x14ac:dyDescent="0.25">
      <c r="A68" t="str">
        <f t="shared" si="5"/>
        <v>MPLP.HRM</v>
      </c>
      <c r="B68" s="1" t="s">
        <v>115</v>
      </c>
      <c r="C68" s="1" t="s">
        <v>116</v>
      </c>
      <c r="D68" s="1" t="s">
        <v>116</v>
      </c>
      <c r="E68" s="17">
        <v>-272544.07999999996</v>
      </c>
      <c r="F68" s="17">
        <v>-219608.31</v>
      </c>
      <c r="G68" s="17">
        <v>-213478.03999999998</v>
      </c>
      <c r="H68" s="17">
        <v>-244696.22</v>
      </c>
      <c r="I68" s="17">
        <v>-899582.14999999991</v>
      </c>
      <c r="J68" s="17">
        <v>-119696.95</v>
      </c>
      <c r="K68" s="17">
        <v>-240688.43</v>
      </c>
      <c r="L68" s="17">
        <v>-207241.56</v>
      </c>
      <c r="M68" s="17">
        <v>-157710.34</v>
      </c>
      <c r="N68" s="17">
        <v>-134502.51</v>
      </c>
      <c r="O68" s="17">
        <v>-240471.38999999998</v>
      </c>
      <c r="P68" s="17">
        <v>-358059.44</v>
      </c>
      <c r="Q68" s="20">
        <v>-13627.2</v>
      </c>
      <c r="R68" s="20">
        <v>-10980.42</v>
      </c>
      <c r="S68" s="20">
        <v>-10673.9</v>
      </c>
      <c r="T68" s="20">
        <v>-12234.81</v>
      </c>
      <c r="U68" s="20">
        <v>-44979.11</v>
      </c>
      <c r="V68" s="20">
        <v>-5984.85</v>
      </c>
      <c r="W68" s="20">
        <v>-12034.42</v>
      </c>
      <c r="X68" s="20">
        <v>-10362.08</v>
      </c>
      <c r="Y68" s="20">
        <v>-7885.52</v>
      </c>
      <c r="Z68" s="20">
        <v>-6725.13</v>
      </c>
      <c r="AA68" s="20">
        <v>-12023.57</v>
      </c>
      <c r="AB68" s="20">
        <v>-17902.97</v>
      </c>
      <c r="AC68" s="17">
        <v>-80637.289999999994</v>
      </c>
      <c r="AD68" s="17">
        <v>-64602.22</v>
      </c>
      <c r="AE68" s="17">
        <v>-62471.35</v>
      </c>
      <c r="AF68" s="17">
        <v>-71191.259999999995</v>
      </c>
      <c r="AG68" s="17">
        <v>-260243.24</v>
      </c>
      <c r="AH68" s="17">
        <v>-34424.230000000003</v>
      </c>
      <c r="AI68" s="17">
        <v>-68775.64</v>
      </c>
      <c r="AJ68" s="17">
        <v>-58778.32</v>
      </c>
      <c r="AK68" s="17">
        <v>-44395.3</v>
      </c>
      <c r="AL68" s="17">
        <v>-37558.300000000003</v>
      </c>
      <c r="AM68" s="17">
        <v>-66587.259999999995</v>
      </c>
      <c r="AN68" s="17">
        <v>-98338.44</v>
      </c>
      <c r="AO68" s="20">
        <v>-366808.56999999995</v>
      </c>
      <c r="AP68" s="20">
        <v>-295190.95</v>
      </c>
      <c r="AQ68" s="20">
        <v>-286623.28999999998</v>
      </c>
      <c r="AR68" s="20">
        <v>-328122.28999999998</v>
      </c>
      <c r="AS68" s="20">
        <v>-1204804.5</v>
      </c>
      <c r="AT68" s="20">
        <v>-160106.03</v>
      </c>
      <c r="AU68" s="20">
        <v>-321498.49</v>
      </c>
      <c r="AV68" s="20">
        <v>-276381.95999999996</v>
      </c>
      <c r="AW68" s="20">
        <v>-209991.15999999997</v>
      </c>
      <c r="AX68" s="20">
        <v>-178785.94</v>
      </c>
      <c r="AY68" s="20">
        <v>-319082.21999999997</v>
      </c>
      <c r="AZ68" s="20">
        <v>-474300.85000000003</v>
      </c>
      <c r="BA68" s="17">
        <f t="shared" si="1"/>
        <v>-3308279.42</v>
      </c>
      <c r="BB68" s="17">
        <f t="shared" si="2"/>
        <v>-165413.98000000001</v>
      </c>
      <c r="BC68" s="17">
        <f t="shared" si="3"/>
        <v>-948002.85000000009</v>
      </c>
      <c r="BD68" s="17">
        <f t="shared" si="4"/>
        <v>-4421696.25</v>
      </c>
    </row>
    <row r="69" spans="1:56" x14ac:dyDescent="0.25">
      <c r="A69" t="str">
        <f t="shared" si="5"/>
        <v>TAU.HSH</v>
      </c>
      <c r="B69" s="1" t="s">
        <v>31</v>
      </c>
      <c r="C69" s="1" t="s">
        <v>117</v>
      </c>
      <c r="D69" s="1" t="s">
        <v>117</v>
      </c>
      <c r="E69" s="17">
        <v>-9907.9599999999991</v>
      </c>
      <c r="F69" s="17">
        <v>-7873.1100000000015</v>
      </c>
      <c r="G69" s="17">
        <v>-6513.72</v>
      </c>
      <c r="H69" s="17">
        <v>-2841.02</v>
      </c>
      <c r="I69" s="17">
        <v>-33944.730000000003</v>
      </c>
      <c r="J69" s="17">
        <v>-21023.96</v>
      </c>
      <c r="K69" s="17">
        <v>-17997.059999999998</v>
      </c>
      <c r="L69" s="17">
        <v>-11583.390000000001</v>
      </c>
      <c r="M69" s="17">
        <v>-7305.58</v>
      </c>
      <c r="N69" s="17">
        <v>-8806.8900000000012</v>
      </c>
      <c r="O69" s="17">
        <v>-12609.759999999998</v>
      </c>
      <c r="P69" s="17">
        <v>-17783.54</v>
      </c>
      <c r="Q69" s="20">
        <v>-495.4</v>
      </c>
      <c r="R69" s="20">
        <v>-393.66</v>
      </c>
      <c r="S69" s="20">
        <v>-325.69</v>
      </c>
      <c r="T69" s="20">
        <v>-142.05000000000001</v>
      </c>
      <c r="U69" s="20">
        <v>-1697.24</v>
      </c>
      <c r="V69" s="20">
        <v>-1051.2</v>
      </c>
      <c r="W69" s="20">
        <v>-899.85</v>
      </c>
      <c r="X69" s="20">
        <v>-579.16999999999996</v>
      </c>
      <c r="Y69" s="20">
        <v>-365.28</v>
      </c>
      <c r="Z69" s="20">
        <v>-440.34</v>
      </c>
      <c r="AA69" s="20">
        <v>-630.49</v>
      </c>
      <c r="AB69" s="20">
        <v>-889.18</v>
      </c>
      <c r="AC69" s="17">
        <v>-2931.46</v>
      </c>
      <c r="AD69" s="17">
        <v>-2316.0300000000002</v>
      </c>
      <c r="AE69" s="17">
        <v>-1906.15</v>
      </c>
      <c r="AF69" s="17">
        <v>-826.56</v>
      </c>
      <c r="AG69" s="17">
        <v>-9819.99</v>
      </c>
      <c r="AH69" s="17">
        <v>-6046.38</v>
      </c>
      <c r="AI69" s="17">
        <v>-5142.58</v>
      </c>
      <c r="AJ69" s="17">
        <v>-3285.31</v>
      </c>
      <c r="AK69" s="17">
        <v>-2056.5100000000002</v>
      </c>
      <c r="AL69" s="17">
        <v>-2459.2199999999998</v>
      </c>
      <c r="AM69" s="17">
        <v>-3491.68</v>
      </c>
      <c r="AN69" s="17">
        <v>-4884.12</v>
      </c>
      <c r="AO69" s="20">
        <v>-13334.82</v>
      </c>
      <c r="AP69" s="20">
        <v>-10582.800000000003</v>
      </c>
      <c r="AQ69" s="20">
        <v>-8745.56</v>
      </c>
      <c r="AR69" s="20">
        <v>-3809.63</v>
      </c>
      <c r="AS69" s="20">
        <v>-45461.96</v>
      </c>
      <c r="AT69" s="20">
        <v>-28121.54</v>
      </c>
      <c r="AU69" s="20">
        <v>-24039.489999999998</v>
      </c>
      <c r="AV69" s="20">
        <v>-15447.87</v>
      </c>
      <c r="AW69" s="20">
        <v>-9727.369999999999</v>
      </c>
      <c r="AX69" s="20">
        <v>-11706.45</v>
      </c>
      <c r="AY69" s="20">
        <v>-16731.929999999997</v>
      </c>
      <c r="AZ69" s="20">
        <v>-23556.84</v>
      </c>
      <c r="BA69" s="17">
        <f t="shared" ref="BA69:BA132" si="6">SUM(E69:P69)</f>
        <v>-158190.72</v>
      </c>
      <c r="BB69" s="17">
        <f t="shared" ref="BB69:BB132" si="7">SUM(Q69:AB69)</f>
        <v>-7909.55</v>
      </c>
      <c r="BC69" s="17">
        <f t="shared" si="3"/>
        <v>-45165.990000000005</v>
      </c>
      <c r="BD69" s="17">
        <f t="shared" si="4"/>
        <v>-211266.25999999998</v>
      </c>
    </row>
    <row r="70" spans="1:56" x14ac:dyDescent="0.25">
      <c r="A70" t="str">
        <f t="shared" si="5"/>
        <v>VQW.IEW1</v>
      </c>
      <c r="B70" s="1" t="s">
        <v>29</v>
      </c>
      <c r="C70" s="1" t="s">
        <v>118</v>
      </c>
      <c r="D70" s="1" t="s">
        <v>118</v>
      </c>
      <c r="E70" s="17">
        <v>4649.4500000000007</v>
      </c>
      <c r="F70" s="17">
        <v>3836.0899999999997</v>
      </c>
      <c r="G70" s="17">
        <v>4617.5499999999993</v>
      </c>
      <c r="H70" s="17">
        <v>3928.5600000000013</v>
      </c>
      <c r="I70" s="17">
        <v>3055.32</v>
      </c>
      <c r="J70" s="17">
        <v>2725.4400000000005</v>
      </c>
      <c r="K70" s="17">
        <v>640.24999999999886</v>
      </c>
      <c r="L70" s="17">
        <v>556.11999999999966</v>
      </c>
      <c r="M70" s="17">
        <v>459.47000000000048</v>
      </c>
      <c r="N70" s="17">
        <v>257.82999999999902</v>
      </c>
      <c r="O70" s="17">
        <v>313.64000000000215</v>
      </c>
      <c r="P70" s="17">
        <v>485.99999999999864</v>
      </c>
      <c r="Q70" s="20">
        <v>232.47</v>
      </c>
      <c r="R70" s="20">
        <v>191.8</v>
      </c>
      <c r="S70" s="20">
        <v>230.88</v>
      </c>
      <c r="T70" s="20">
        <v>196.43</v>
      </c>
      <c r="U70" s="20">
        <v>152.77000000000001</v>
      </c>
      <c r="V70" s="20">
        <v>136.27000000000001</v>
      </c>
      <c r="W70" s="20">
        <v>32.01</v>
      </c>
      <c r="X70" s="20">
        <v>27.81</v>
      </c>
      <c r="Y70" s="20">
        <v>22.97</v>
      </c>
      <c r="Z70" s="20">
        <v>12.89</v>
      </c>
      <c r="AA70" s="20">
        <v>15.68</v>
      </c>
      <c r="AB70" s="20">
        <v>24.3</v>
      </c>
      <c r="AC70" s="17">
        <v>1375.63</v>
      </c>
      <c r="AD70" s="17">
        <v>1128.46</v>
      </c>
      <c r="AE70" s="17">
        <v>1351.26</v>
      </c>
      <c r="AF70" s="17">
        <v>1142.96</v>
      </c>
      <c r="AG70" s="17">
        <v>883.88</v>
      </c>
      <c r="AH70" s="17">
        <v>783.82</v>
      </c>
      <c r="AI70" s="17">
        <v>182.95</v>
      </c>
      <c r="AJ70" s="17">
        <v>157.72999999999999</v>
      </c>
      <c r="AK70" s="17">
        <v>129.34</v>
      </c>
      <c r="AL70" s="17">
        <v>72</v>
      </c>
      <c r="AM70" s="17">
        <v>86.85</v>
      </c>
      <c r="AN70" s="17">
        <v>133.47999999999999</v>
      </c>
      <c r="AO70" s="20">
        <v>6257.5500000000011</v>
      </c>
      <c r="AP70" s="20">
        <v>5156.3500000000004</v>
      </c>
      <c r="AQ70" s="20">
        <v>6199.69</v>
      </c>
      <c r="AR70" s="20">
        <v>5267.9500000000016</v>
      </c>
      <c r="AS70" s="20">
        <v>4091.9700000000003</v>
      </c>
      <c r="AT70" s="20">
        <v>3645.5300000000007</v>
      </c>
      <c r="AU70" s="20">
        <v>855.2099999999989</v>
      </c>
      <c r="AV70" s="20">
        <v>741.65999999999963</v>
      </c>
      <c r="AW70" s="20">
        <v>611.78000000000054</v>
      </c>
      <c r="AX70" s="20">
        <v>342.719999999999</v>
      </c>
      <c r="AY70" s="20">
        <v>416.17000000000212</v>
      </c>
      <c r="AZ70" s="20">
        <v>643.77999999999861</v>
      </c>
      <c r="BA70" s="17">
        <f t="shared" si="6"/>
        <v>25525.720000000005</v>
      </c>
      <c r="BB70" s="17">
        <f t="shared" si="7"/>
        <v>1276.28</v>
      </c>
      <c r="BC70" s="17">
        <f t="shared" ref="BC70:BC133" si="8">SUM(AC70:AN70)</f>
        <v>7428.36</v>
      </c>
      <c r="BD70" s="17">
        <f t="shared" ref="BD70:BD133" si="9">SUM(AO70:AZ70)</f>
        <v>34230.360000000008</v>
      </c>
    </row>
    <row r="71" spans="1:56" x14ac:dyDescent="0.25">
      <c r="A71" t="str">
        <f t="shared" si="5"/>
        <v>VQW.IEW2</v>
      </c>
      <c r="B71" s="1" t="s">
        <v>29</v>
      </c>
      <c r="C71" s="1" t="s">
        <v>119</v>
      </c>
      <c r="D71" s="1" t="s">
        <v>119</v>
      </c>
      <c r="E71" s="17">
        <v>0</v>
      </c>
      <c r="F71" s="17">
        <v>1953.2400000000007</v>
      </c>
      <c r="G71" s="17">
        <v>9031.1799999999985</v>
      </c>
      <c r="H71" s="17">
        <v>6494.6999999999989</v>
      </c>
      <c r="I71" s="17">
        <v>5459.22</v>
      </c>
      <c r="J71" s="17">
        <v>3199.2100000000019</v>
      </c>
      <c r="K71" s="17">
        <v>3085.56</v>
      </c>
      <c r="L71" s="17">
        <v>3655.1500000000005</v>
      </c>
      <c r="M71" s="17">
        <v>2785.380000000001</v>
      </c>
      <c r="N71" s="17">
        <v>5344.48</v>
      </c>
      <c r="O71" s="17">
        <v>4773.380000000001</v>
      </c>
      <c r="P71" s="17">
        <v>7779.7899999999991</v>
      </c>
      <c r="Q71" s="20">
        <v>0</v>
      </c>
      <c r="R71" s="20">
        <v>97.66</v>
      </c>
      <c r="S71" s="20">
        <v>451.56</v>
      </c>
      <c r="T71" s="20">
        <v>324.74</v>
      </c>
      <c r="U71" s="20">
        <v>272.95999999999998</v>
      </c>
      <c r="V71" s="20">
        <v>159.96</v>
      </c>
      <c r="W71" s="20">
        <v>154.28</v>
      </c>
      <c r="X71" s="20">
        <v>182.76</v>
      </c>
      <c r="Y71" s="20">
        <v>139.27000000000001</v>
      </c>
      <c r="Z71" s="20">
        <v>267.22000000000003</v>
      </c>
      <c r="AA71" s="20">
        <v>238.67</v>
      </c>
      <c r="AB71" s="20">
        <v>388.99</v>
      </c>
      <c r="AC71" s="17">
        <v>0</v>
      </c>
      <c r="AD71" s="17">
        <v>574.58000000000004</v>
      </c>
      <c r="AE71" s="17">
        <v>2642.85</v>
      </c>
      <c r="AF71" s="17">
        <v>1889.55</v>
      </c>
      <c r="AG71" s="17">
        <v>1579.32</v>
      </c>
      <c r="AH71" s="17">
        <v>920.08</v>
      </c>
      <c r="AI71" s="17">
        <v>881.68</v>
      </c>
      <c r="AJ71" s="17">
        <v>1036.68</v>
      </c>
      <c r="AK71" s="17">
        <v>784.08</v>
      </c>
      <c r="AL71" s="17">
        <v>1492.39</v>
      </c>
      <c r="AM71" s="17">
        <v>1321.76</v>
      </c>
      <c r="AN71" s="17">
        <v>2136.66</v>
      </c>
      <c r="AO71" s="20">
        <v>0</v>
      </c>
      <c r="AP71" s="20">
        <v>2625.4800000000005</v>
      </c>
      <c r="AQ71" s="20">
        <v>12125.589999999998</v>
      </c>
      <c r="AR71" s="20">
        <v>8708.989999999998</v>
      </c>
      <c r="AS71" s="20">
        <v>7311.5</v>
      </c>
      <c r="AT71" s="20">
        <v>4279.2500000000018</v>
      </c>
      <c r="AU71" s="20">
        <v>4121.5200000000004</v>
      </c>
      <c r="AV71" s="20">
        <v>4874.5900000000011</v>
      </c>
      <c r="AW71" s="20">
        <v>3708.7300000000009</v>
      </c>
      <c r="AX71" s="20">
        <v>7104.09</v>
      </c>
      <c r="AY71" s="20">
        <v>6333.8100000000013</v>
      </c>
      <c r="AZ71" s="20">
        <v>10305.439999999999</v>
      </c>
      <c r="BA71" s="17">
        <f t="shared" si="6"/>
        <v>53561.29</v>
      </c>
      <c r="BB71" s="17">
        <f t="shared" si="7"/>
        <v>2678.0699999999997</v>
      </c>
      <c r="BC71" s="17">
        <f t="shared" si="8"/>
        <v>15259.63</v>
      </c>
      <c r="BD71" s="17">
        <f t="shared" si="9"/>
        <v>71498.990000000005</v>
      </c>
    </row>
    <row r="72" spans="1:56" x14ac:dyDescent="0.25">
      <c r="A72" t="str">
        <f t="shared" si="5"/>
        <v>TAU.INT</v>
      </c>
      <c r="B72" s="1" t="s">
        <v>31</v>
      </c>
      <c r="C72" s="1" t="s">
        <v>120</v>
      </c>
      <c r="D72" s="1" t="s">
        <v>120</v>
      </c>
      <c r="E72" s="17">
        <v>601.99</v>
      </c>
      <c r="F72" s="17">
        <v>455.24000000000007</v>
      </c>
      <c r="G72" s="17">
        <v>356.03000000000003</v>
      </c>
      <c r="H72" s="17">
        <v>190.3</v>
      </c>
      <c r="I72" s="17">
        <v>997.89</v>
      </c>
      <c r="J72" s="17">
        <v>16.059999999999999</v>
      </c>
      <c r="K72" s="17">
        <v>6.6900000000000013</v>
      </c>
      <c r="L72" s="17">
        <v>38.6</v>
      </c>
      <c r="M72" s="17">
        <v>30.23</v>
      </c>
      <c r="N72" s="17">
        <v>67.33</v>
      </c>
      <c r="O72" s="17">
        <v>221.71999999999997</v>
      </c>
      <c r="P72" s="17">
        <v>365.9</v>
      </c>
      <c r="Q72" s="20">
        <v>30.1</v>
      </c>
      <c r="R72" s="20">
        <v>22.76</v>
      </c>
      <c r="S72" s="20">
        <v>17.8</v>
      </c>
      <c r="T72" s="20">
        <v>9.52</v>
      </c>
      <c r="U72" s="20">
        <v>49.89</v>
      </c>
      <c r="V72" s="20">
        <v>0.8</v>
      </c>
      <c r="W72" s="20">
        <v>0.33</v>
      </c>
      <c r="X72" s="20">
        <v>1.93</v>
      </c>
      <c r="Y72" s="20">
        <v>1.51</v>
      </c>
      <c r="Z72" s="20">
        <v>3.37</v>
      </c>
      <c r="AA72" s="20">
        <v>11.09</v>
      </c>
      <c r="AB72" s="20">
        <v>18.3</v>
      </c>
      <c r="AC72" s="17">
        <v>178.11</v>
      </c>
      <c r="AD72" s="17">
        <v>133.91999999999999</v>
      </c>
      <c r="AE72" s="17">
        <v>104.19</v>
      </c>
      <c r="AF72" s="17">
        <v>55.37</v>
      </c>
      <c r="AG72" s="17">
        <v>288.68</v>
      </c>
      <c r="AH72" s="17">
        <v>4.62</v>
      </c>
      <c r="AI72" s="17">
        <v>1.91</v>
      </c>
      <c r="AJ72" s="17">
        <v>10.95</v>
      </c>
      <c r="AK72" s="17">
        <v>8.51</v>
      </c>
      <c r="AL72" s="17">
        <v>18.8</v>
      </c>
      <c r="AM72" s="17">
        <v>61.39</v>
      </c>
      <c r="AN72" s="17">
        <v>100.49</v>
      </c>
      <c r="AO72" s="20">
        <v>810.2</v>
      </c>
      <c r="AP72" s="20">
        <v>611.92000000000007</v>
      </c>
      <c r="AQ72" s="20">
        <v>478.02000000000004</v>
      </c>
      <c r="AR72" s="20">
        <v>255.19000000000003</v>
      </c>
      <c r="AS72" s="20">
        <v>1336.46</v>
      </c>
      <c r="AT72" s="20">
        <v>21.48</v>
      </c>
      <c r="AU72" s="20">
        <v>8.9300000000000015</v>
      </c>
      <c r="AV72" s="20">
        <v>51.480000000000004</v>
      </c>
      <c r="AW72" s="20">
        <v>40.25</v>
      </c>
      <c r="AX72" s="20">
        <v>89.5</v>
      </c>
      <c r="AY72" s="20">
        <v>294.2</v>
      </c>
      <c r="AZ72" s="20">
        <v>484.69</v>
      </c>
      <c r="BA72" s="17">
        <f t="shared" si="6"/>
        <v>3347.9799999999996</v>
      </c>
      <c r="BB72" s="17">
        <f t="shared" si="7"/>
        <v>167.40000000000003</v>
      </c>
      <c r="BC72" s="17">
        <f t="shared" si="8"/>
        <v>966.93999999999994</v>
      </c>
      <c r="BD72" s="17">
        <f t="shared" si="9"/>
        <v>4482.32</v>
      </c>
    </row>
    <row r="73" spans="1:56" x14ac:dyDescent="0.25">
      <c r="A73" t="str">
        <f t="shared" si="5"/>
        <v>ESSO.IOR1</v>
      </c>
      <c r="B73" s="1" t="s">
        <v>121</v>
      </c>
      <c r="C73" s="1" t="s">
        <v>122</v>
      </c>
      <c r="D73" s="1" t="s">
        <v>122</v>
      </c>
      <c r="E73" s="17">
        <v>-11998.329999999998</v>
      </c>
      <c r="F73" s="17">
        <v>-10213.570000000002</v>
      </c>
      <c r="G73" s="17">
        <v>-8449.8400000000056</v>
      </c>
      <c r="H73" s="17">
        <v>-6749.7000000000007</v>
      </c>
      <c r="I73" s="17">
        <v>-38960.519999999982</v>
      </c>
      <c r="J73" s="17">
        <v>-14137.140000000003</v>
      </c>
      <c r="K73" s="17">
        <v>-15379.750000000011</v>
      </c>
      <c r="L73" s="17">
        <v>-14931.140000000001</v>
      </c>
      <c r="M73" s="17">
        <v>-14043.509999999993</v>
      </c>
      <c r="N73" s="17">
        <v>-15419.499999999996</v>
      </c>
      <c r="O73" s="17">
        <v>-23725.539999999994</v>
      </c>
      <c r="P73" s="17">
        <v>-28423.89</v>
      </c>
      <c r="Q73" s="20">
        <v>-599.91999999999996</v>
      </c>
      <c r="R73" s="20">
        <v>-510.68</v>
      </c>
      <c r="S73" s="20">
        <v>-422.49</v>
      </c>
      <c r="T73" s="20">
        <v>-337.49</v>
      </c>
      <c r="U73" s="20">
        <v>-1948.03</v>
      </c>
      <c r="V73" s="20">
        <v>-706.86</v>
      </c>
      <c r="W73" s="20">
        <v>-768.99</v>
      </c>
      <c r="X73" s="20">
        <v>-746.56</v>
      </c>
      <c r="Y73" s="20">
        <v>-702.18</v>
      </c>
      <c r="Z73" s="20">
        <v>-770.98</v>
      </c>
      <c r="AA73" s="20">
        <v>-1186.28</v>
      </c>
      <c r="AB73" s="20">
        <v>-1421.19</v>
      </c>
      <c r="AC73" s="17">
        <v>-3549.93</v>
      </c>
      <c r="AD73" s="17">
        <v>-3004.53</v>
      </c>
      <c r="AE73" s="17">
        <v>-2472.73</v>
      </c>
      <c r="AF73" s="17">
        <v>-1963.74</v>
      </c>
      <c r="AG73" s="17">
        <v>-11271.02</v>
      </c>
      <c r="AH73" s="17">
        <v>-4065.77</v>
      </c>
      <c r="AI73" s="17">
        <v>-4394.6899999999996</v>
      </c>
      <c r="AJ73" s="17">
        <v>-4234.8</v>
      </c>
      <c r="AK73" s="17">
        <v>-3953.23</v>
      </c>
      <c r="AL73" s="17">
        <v>-4305.72</v>
      </c>
      <c r="AM73" s="17">
        <v>-6569.67</v>
      </c>
      <c r="AN73" s="17">
        <v>-7806.42</v>
      </c>
      <c r="AO73" s="20">
        <v>-16148.179999999998</v>
      </c>
      <c r="AP73" s="20">
        <v>-13728.780000000002</v>
      </c>
      <c r="AQ73" s="20">
        <v>-11345.060000000005</v>
      </c>
      <c r="AR73" s="20">
        <v>-9050.93</v>
      </c>
      <c r="AS73" s="20">
        <v>-52179.569999999978</v>
      </c>
      <c r="AT73" s="20">
        <v>-18909.770000000004</v>
      </c>
      <c r="AU73" s="20">
        <v>-20543.430000000011</v>
      </c>
      <c r="AV73" s="20">
        <v>-19912.5</v>
      </c>
      <c r="AW73" s="20">
        <v>-18698.919999999995</v>
      </c>
      <c r="AX73" s="20">
        <v>-20496.199999999997</v>
      </c>
      <c r="AY73" s="20">
        <v>-31481.489999999991</v>
      </c>
      <c r="AZ73" s="20">
        <v>-37651.5</v>
      </c>
      <c r="BA73" s="17">
        <f t="shared" si="6"/>
        <v>-202432.43</v>
      </c>
      <c r="BB73" s="17">
        <f t="shared" si="7"/>
        <v>-10121.65</v>
      </c>
      <c r="BC73" s="17">
        <f t="shared" si="8"/>
        <v>-57592.25</v>
      </c>
      <c r="BD73" s="17">
        <f t="shared" si="9"/>
        <v>-270146.32999999996</v>
      </c>
    </row>
    <row r="74" spans="1:56" x14ac:dyDescent="0.25">
      <c r="A74" t="str">
        <f t="shared" si="5"/>
        <v>TAU.KAN</v>
      </c>
      <c r="B74" s="1" t="s">
        <v>31</v>
      </c>
      <c r="C74" s="1" t="s">
        <v>125</v>
      </c>
      <c r="D74" s="1" t="s">
        <v>125</v>
      </c>
      <c r="E74" s="17">
        <v>-10298.35</v>
      </c>
      <c r="F74" s="17">
        <v>-8367.3499999999985</v>
      </c>
      <c r="G74" s="17">
        <v>-7112.58</v>
      </c>
      <c r="H74" s="17">
        <v>-9702.2900000000009</v>
      </c>
      <c r="I74" s="17">
        <v>-35722.44</v>
      </c>
      <c r="J74" s="17">
        <v>-25914.680000000004</v>
      </c>
      <c r="K74" s="17">
        <v>-18209.560000000001</v>
      </c>
      <c r="L74" s="17">
        <v>-14318.130000000001</v>
      </c>
      <c r="M74" s="17">
        <v>-7408.1899999999987</v>
      </c>
      <c r="N74" s="17">
        <v>-8899.61</v>
      </c>
      <c r="O74" s="17">
        <v>-10818.07</v>
      </c>
      <c r="P74" s="17">
        <v>-17581.059999999998</v>
      </c>
      <c r="Q74" s="20">
        <v>-514.91999999999996</v>
      </c>
      <c r="R74" s="20">
        <v>-418.37</v>
      </c>
      <c r="S74" s="20">
        <v>-355.63</v>
      </c>
      <c r="T74" s="20">
        <v>-485.11</v>
      </c>
      <c r="U74" s="20">
        <v>-1786.12</v>
      </c>
      <c r="V74" s="20">
        <v>-1295.73</v>
      </c>
      <c r="W74" s="20">
        <v>-910.48</v>
      </c>
      <c r="X74" s="20">
        <v>-715.91</v>
      </c>
      <c r="Y74" s="20">
        <v>-370.41</v>
      </c>
      <c r="Z74" s="20">
        <v>-444.98</v>
      </c>
      <c r="AA74" s="20">
        <v>-540.9</v>
      </c>
      <c r="AB74" s="20">
        <v>-879.05</v>
      </c>
      <c r="AC74" s="17">
        <v>-3046.96</v>
      </c>
      <c r="AD74" s="17">
        <v>-2461.42</v>
      </c>
      <c r="AE74" s="17">
        <v>-2081.4</v>
      </c>
      <c r="AF74" s="17">
        <v>-2822.76</v>
      </c>
      <c r="AG74" s="17">
        <v>-10334.27</v>
      </c>
      <c r="AH74" s="17">
        <v>-7452.93</v>
      </c>
      <c r="AI74" s="17">
        <v>-5203.3</v>
      </c>
      <c r="AJ74" s="17">
        <v>-4060.94</v>
      </c>
      <c r="AK74" s="17">
        <v>-2085.4</v>
      </c>
      <c r="AL74" s="17">
        <v>-2485.12</v>
      </c>
      <c r="AM74" s="17">
        <v>-2995.56</v>
      </c>
      <c r="AN74" s="17">
        <v>-4828.51</v>
      </c>
      <c r="AO74" s="20">
        <v>-13860.23</v>
      </c>
      <c r="AP74" s="20">
        <v>-11247.14</v>
      </c>
      <c r="AQ74" s="20">
        <v>-9549.61</v>
      </c>
      <c r="AR74" s="20">
        <v>-13010.160000000002</v>
      </c>
      <c r="AS74" s="20">
        <v>-47842.83</v>
      </c>
      <c r="AT74" s="20">
        <v>-34663.340000000004</v>
      </c>
      <c r="AU74" s="20">
        <v>-24323.34</v>
      </c>
      <c r="AV74" s="20">
        <v>-19094.98</v>
      </c>
      <c r="AW74" s="20">
        <v>-9863.9999999999982</v>
      </c>
      <c r="AX74" s="20">
        <v>-11829.71</v>
      </c>
      <c r="AY74" s="20">
        <v>-14354.529999999999</v>
      </c>
      <c r="AZ74" s="20">
        <v>-23288.619999999995</v>
      </c>
      <c r="BA74" s="17">
        <f t="shared" si="6"/>
        <v>-174352.31</v>
      </c>
      <c r="BB74" s="17">
        <f t="shared" si="7"/>
        <v>-8717.6099999999988</v>
      </c>
      <c r="BC74" s="17">
        <f t="shared" si="8"/>
        <v>-49858.570000000007</v>
      </c>
      <c r="BD74" s="17">
        <f t="shared" si="9"/>
        <v>-232928.49</v>
      </c>
    </row>
    <row r="75" spans="1:56" x14ac:dyDescent="0.25">
      <c r="A75" t="str">
        <f t="shared" si="5"/>
        <v>EEC.KH1</v>
      </c>
      <c r="B75" s="1" t="s">
        <v>24</v>
      </c>
      <c r="C75" s="1" t="s">
        <v>126</v>
      </c>
      <c r="D75" s="1" t="s">
        <v>126</v>
      </c>
      <c r="E75" s="17">
        <v>261082.38000000006</v>
      </c>
      <c r="F75" s="17">
        <v>240757.72999999992</v>
      </c>
      <c r="G75" s="17">
        <v>203930.41999999998</v>
      </c>
      <c r="H75" s="17">
        <v>257234.34999999998</v>
      </c>
      <c r="I75" s="17">
        <v>694494.48999999964</v>
      </c>
      <c r="J75" s="17">
        <v>282224.83</v>
      </c>
      <c r="K75" s="17">
        <v>177196.92</v>
      </c>
      <c r="L75" s="17">
        <v>157011.5400000001</v>
      </c>
      <c r="M75" s="17">
        <v>122628.32000000011</v>
      </c>
      <c r="N75" s="17">
        <v>111971.19</v>
      </c>
      <c r="O75" s="17">
        <v>197785.54</v>
      </c>
      <c r="P75" s="17">
        <v>195051.64</v>
      </c>
      <c r="Q75" s="20">
        <v>13054.12</v>
      </c>
      <c r="R75" s="20">
        <v>12037.89</v>
      </c>
      <c r="S75" s="20">
        <v>10196.52</v>
      </c>
      <c r="T75" s="20">
        <v>12861.72</v>
      </c>
      <c r="U75" s="20">
        <v>34724.720000000001</v>
      </c>
      <c r="V75" s="20">
        <v>14111.24</v>
      </c>
      <c r="W75" s="20">
        <v>8859.85</v>
      </c>
      <c r="X75" s="20">
        <v>7850.58</v>
      </c>
      <c r="Y75" s="20">
        <v>6131.42</v>
      </c>
      <c r="Z75" s="20">
        <v>5598.56</v>
      </c>
      <c r="AA75" s="20">
        <v>9889.2800000000007</v>
      </c>
      <c r="AB75" s="20">
        <v>9752.58</v>
      </c>
      <c r="AC75" s="17">
        <v>77246.13</v>
      </c>
      <c r="AD75" s="17">
        <v>70823.75</v>
      </c>
      <c r="AE75" s="17">
        <v>59677.37</v>
      </c>
      <c r="AF75" s="17">
        <v>74839.070000000007</v>
      </c>
      <c r="AG75" s="17">
        <v>200912.72</v>
      </c>
      <c r="AH75" s="17">
        <v>81166.41</v>
      </c>
      <c r="AI75" s="17">
        <v>50633.23</v>
      </c>
      <c r="AJ75" s="17">
        <v>44531.96</v>
      </c>
      <c r="AK75" s="17">
        <v>34519.74</v>
      </c>
      <c r="AL75" s="17">
        <v>31266.69</v>
      </c>
      <c r="AM75" s="17">
        <v>54767.42</v>
      </c>
      <c r="AN75" s="17">
        <v>53569.53</v>
      </c>
      <c r="AO75" s="20">
        <v>351382.63000000006</v>
      </c>
      <c r="AP75" s="20">
        <v>323619.36999999994</v>
      </c>
      <c r="AQ75" s="20">
        <v>273804.31</v>
      </c>
      <c r="AR75" s="20">
        <v>344935.13999999996</v>
      </c>
      <c r="AS75" s="20">
        <v>930131.92999999959</v>
      </c>
      <c r="AT75" s="20">
        <v>377502.48</v>
      </c>
      <c r="AU75" s="20">
        <v>236690.00000000003</v>
      </c>
      <c r="AV75" s="20">
        <v>209394.08000000007</v>
      </c>
      <c r="AW75" s="20">
        <v>163279.4800000001</v>
      </c>
      <c r="AX75" s="20">
        <v>148836.44</v>
      </c>
      <c r="AY75" s="20">
        <v>262442.23999999999</v>
      </c>
      <c r="AZ75" s="20">
        <v>258373.75</v>
      </c>
      <c r="BA75" s="17">
        <f t="shared" si="6"/>
        <v>2901369.35</v>
      </c>
      <c r="BB75" s="17">
        <f t="shared" si="7"/>
        <v>145068.48000000001</v>
      </c>
      <c r="BC75" s="17">
        <f t="shared" si="8"/>
        <v>833954.02</v>
      </c>
      <c r="BD75" s="17">
        <f t="shared" si="9"/>
        <v>3880391.8499999996</v>
      </c>
    </row>
    <row r="76" spans="1:56" x14ac:dyDescent="0.25">
      <c r="A76" t="str">
        <f t="shared" si="5"/>
        <v>EEC.KH2</v>
      </c>
      <c r="B76" s="1" t="s">
        <v>24</v>
      </c>
      <c r="C76" s="1" t="s">
        <v>127</v>
      </c>
      <c r="D76" s="1" t="s">
        <v>127</v>
      </c>
      <c r="E76" s="17">
        <v>231705.52</v>
      </c>
      <c r="F76" s="17">
        <v>216456.55000000002</v>
      </c>
      <c r="G76" s="17">
        <v>205099.31</v>
      </c>
      <c r="H76" s="17">
        <v>275736.99999999988</v>
      </c>
      <c r="I76" s="17">
        <v>701482.3600000001</v>
      </c>
      <c r="J76" s="17">
        <v>228383.57000000007</v>
      </c>
      <c r="K76" s="17">
        <v>156790.71999999991</v>
      </c>
      <c r="L76" s="17">
        <v>165746.50000000006</v>
      </c>
      <c r="M76" s="17">
        <v>110879.73999999999</v>
      </c>
      <c r="N76" s="17">
        <v>128622.68</v>
      </c>
      <c r="O76" s="17">
        <v>189430.86</v>
      </c>
      <c r="P76" s="17">
        <v>198767.35999999993</v>
      </c>
      <c r="Q76" s="20">
        <v>11585.28</v>
      </c>
      <c r="R76" s="20">
        <v>10822.83</v>
      </c>
      <c r="S76" s="20">
        <v>10254.969999999999</v>
      </c>
      <c r="T76" s="20">
        <v>13786.85</v>
      </c>
      <c r="U76" s="20">
        <v>35074.120000000003</v>
      </c>
      <c r="V76" s="20">
        <v>11419.18</v>
      </c>
      <c r="W76" s="20">
        <v>7839.54</v>
      </c>
      <c r="X76" s="20">
        <v>8287.33</v>
      </c>
      <c r="Y76" s="20">
        <v>5543.99</v>
      </c>
      <c r="Z76" s="20">
        <v>6431.13</v>
      </c>
      <c r="AA76" s="20">
        <v>9471.5400000000009</v>
      </c>
      <c r="AB76" s="20">
        <v>9938.3700000000008</v>
      </c>
      <c r="AC76" s="17">
        <v>68554.44</v>
      </c>
      <c r="AD76" s="17">
        <v>63675.06</v>
      </c>
      <c r="AE76" s="17">
        <v>60019.43</v>
      </c>
      <c r="AF76" s="17">
        <v>80222.179999999993</v>
      </c>
      <c r="AG76" s="17">
        <v>202934.27</v>
      </c>
      <c r="AH76" s="17">
        <v>65681.94</v>
      </c>
      <c r="AI76" s="17">
        <v>44802.25</v>
      </c>
      <c r="AJ76" s="17">
        <v>47009.39</v>
      </c>
      <c r="AK76" s="17">
        <v>31212.53</v>
      </c>
      <c r="AL76" s="17">
        <v>35916.43</v>
      </c>
      <c r="AM76" s="17">
        <v>52453.99</v>
      </c>
      <c r="AN76" s="17">
        <v>54590.02</v>
      </c>
      <c r="AO76" s="20">
        <v>311845.24</v>
      </c>
      <c r="AP76" s="20">
        <v>290954.44</v>
      </c>
      <c r="AQ76" s="20">
        <v>275373.71000000002</v>
      </c>
      <c r="AR76" s="20">
        <v>369746.02999999985</v>
      </c>
      <c r="AS76" s="20">
        <v>939490.75000000012</v>
      </c>
      <c r="AT76" s="20">
        <v>305484.69000000006</v>
      </c>
      <c r="AU76" s="20">
        <v>209432.50999999992</v>
      </c>
      <c r="AV76" s="20">
        <v>221043.22000000003</v>
      </c>
      <c r="AW76" s="20">
        <v>147636.26</v>
      </c>
      <c r="AX76" s="20">
        <v>170970.23999999999</v>
      </c>
      <c r="AY76" s="20">
        <v>251356.38999999998</v>
      </c>
      <c r="AZ76" s="20">
        <v>263295.74999999994</v>
      </c>
      <c r="BA76" s="17">
        <f t="shared" si="6"/>
        <v>2809102.1700000004</v>
      </c>
      <c r="BB76" s="17">
        <f t="shared" si="7"/>
        <v>140455.13</v>
      </c>
      <c r="BC76" s="17">
        <f t="shared" si="8"/>
        <v>807071.93000000017</v>
      </c>
      <c r="BD76" s="17">
        <f t="shared" si="9"/>
        <v>3756629.23</v>
      </c>
    </row>
    <row r="77" spans="1:56" x14ac:dyDescent="0.25">
      <c r="A77" t="str">
        <f t="shared" si="5"/>
        <v>KHW.KHW1</v>
      </c>
      <c r="B77" s="1" t="s">
        <v>130</v>
      </c>
      <c r="C77" s="1" t="s">
        <v>131</v>
      </c>
      <c r="D77" s="1" t="s">
        <v>131</v>
      </c>
      <c r="E77" s="17">
        <v>-756.06000000000051</v>
      </c>
      <c r="F77" s="17">
        <v>-743.30999999999938</v>
      </c>
      <c r="G77" s="17">
        <v>-888.89999999999918</v>
      </c>
      <c r="H77" s="17">
        <v>-1290.3100000000004</v>
      </c>
      <c r="I77" s="17">
        <v>-1319.8999999999987</v>
      </c>
      <c r="J77" s="17">
        <v>-726.13000000000011</v>
      </c>
      <c r="K77" s="17">
        <v>-2801.06</v>
      </c>
      <c r="L77" s="17">
        <v>-2612.4899999999998</v>
      </c>
      <c r="M77" s="17">
        <v>-1684.1499999999996</v>
      </c>
      <c r="N77" s="17">
        <v>-4165.2099999999991</v>
      </c>
      <c r="O77" s="17">
        <v>-4091.1</v>
      </c>
      <c r="P77" s="17">
        <v>-6195.4600000000009</v>
      </c>
      <c r="Q77" s="20">
        <v>-37.799999999999997</v>
      </c>
      <c r="R77" s="20">
        <v>-37.17</v>
      </c>
      <c r="S77" s="20">
        <v>-44.45</v>
      </c>
      <c r="T77" s="20">
        <v>-64.52</v>
      </c>
      <c r="U77" s="20">
        <v>-65.989999999999995</v>
      </c>
      <c r="V77" s="20">
        <v>-36.31</v>
      </c>
      <c r="W77" s="20">
        <v>-140.05000000000001</v>
      </c>
      <c r="X77" s="20">
        <v>-130.62</v>
      </c>
      <c r="Y77" s="20">
        <v>-84.21</v>
      </c>
      <c r="Z77" s="20">
        <v>-208.26</v>
      </c>
      <c r="AA77" s="20">
        <v>-204.56</v>
      </c>
      <c r="AB77" s="20">
        <v>-309.77</v>
      </c>
      <c r="AC77" s="17">
        <v>-223.69</v>
      </c>
      <c r="AD77" s="17">
        <v>-218.66</v>
      </c>
      <c r="AE77" s="17">
        <v>-260.12</v>
      </c>
      <c r="AF77" s="17">
        <v>-375.4</v>
      </c>
      <c r="AG77" s="17">
        <v>-381.84</v>
      </c>
      <c r="AH77" s="17">
        <v>-208.83</v>
      </c>
      <c r="AI77" s="17">
        <v>-800.39</v>
      </c>
      <c r="AJ77" s="17">
        <v>-740.96</v>
      </c>
      <c r="AK77" s="17">
        <v>-474.09</v>
      </c>
      <c r="AL77" s="17">
        <v>-1163.0899999999999</v>
      </c>
      <c r="AM77" s="17">
        <v>-1132.8399999999999</v>
      </c>
      <c r="AN77" s="17">
        <v>-1701.54</v>
      </c>
      <c r="AO77" s="20">
        <v>-1017.5500000000004</v>
      </c>
      <c r="AP77" s="20">
        <v>-999.1399999999993</v>
      </c>
      <c r="AQ77" s="20">
        <v>-1193.4699999999993</v>
      </c>
      <c r="AR77" s="20">
        <v>-1730.2300000000005</v>
      </c>
      <c r="AS77" s="20">
        <v>-1767.7299999999987</v>
      </c>
      <c r="AT77" s="20">
        <v>-971.2700000000001</v>
      </c>
      <c r="AU77" s="20">
        <v>-3741.5</v>
      </c>
      <c r="AV77" s="20">
        <v>-3484.0699999999997</v>
      </c>
      <c r="AW77" s="20">
        <v>-2242.4499999999998</v>
      </c>
      <c r="AX77" s="20">
        <v>-5536.5599999999995</v>
      </c>
      <c r="AY77" s="20">
        <v>-5428.5</v>
      </c>
      <c r="AZ77" s="20">
        <v>-8206.77</v>
      </c>
      <c r="BA77" s="17">
        <f t="shared" si="6"/>
        <v>-27274.079999999994</v>
      </c>
      <c r="BB77" s="17">
        <f t="shared" si="7"/>
        <v>-1363.71</v>
      </c>
      <c r="BC77" s="17">
        <f t="shared" si="8"/>
        <v>-7681.45</v>
      </c>
      <c r="BD77" s="17">
        <f t="shared" si="9"/>
        <v>-36319.240000000005</v>
      </c>
    </row>
    <row r="78" spans="1:56" x14ac:dyDescent="0.25">
      <c r="A78" t="str">
        <f t="shared" si="5"/>
        <v>MANH.SPCIMP</v>
      </c>
      <c r="B78" s="1" t="s">
        <v>132</v>
      </c>
      <c r="C78" s="1" t="s">
        <v>133</v>
      </c>
      <c r="D78" s="1" t="s">
        <v>73</v>
      </c>
      <c r="E78" s="17">
        <v>-3883.9800000000005</v>
      </c>
      <c r="F78" s="17">
        <v>-1545.3799999999999</v>
      </c>
      <c r="G78" s="17">
        <v>-1351.74</v>
      </c>
      <c r="H78" s="17">
        <v>0</v>
      </c>
      <c r="I78" s="17">
        <v>-29.2</v>
      </c>
      <c r="J78" s="17">
        <v>-3779.2799999999997</v>
      </c>
      <c r="K78" s="17">
        <v>0</v>
      </c>
      <c r="L78" s="17">
        <v>-965.83999999999992</v>
      </c>
      <c r="M78" s="17">
        <v>-107.36000000000001</v>
      </c>
      <c r="N78" s="17">
        <v>-9800.48</v>
      </c>
      <c r="O78" s="17">
        <v>-1611.06</v>
      </c>
      <c r="P78" s="17">
        <v>-1966.1899999999998</v>
      </c>
      <c r="Q78" s="20">
        <v>-194.2</v>
      </c>
      <c r="R78" s="20">
        <v>-77.27</v>
      </c>
      <c r="S78" s="20">
        <v>-67.59</v>
      </c>
      <c r="T78" s="20">
        <v>0</v>
      </c>
      <c r="U78" s="20">
        <v>-1.46</v>
      </c>
      <c r="V78" s="20">
        <v>-188.96</v>
      </c>
      <c r="W78" s="20">
        <v>0</v>
      </c>
      <c r="X78" s="20">
        <v>-48.29</v>
      </c>
      <c r="Y78" s="20">
        <v>-5.37</v>
      </c>
      <c r="Z78" s="20">
        <v>-490.02</v>
      </c>
      <c r="AA78" s="20">
        <v>-80.55</v>
      </c>
      <c r="AB78" s="20">
        <v>-98.31</v>
      </c>
      <c r="AC78" s="17">
        <v>-1149.1500000000001</v>
      </c>
      <c r="AD78" s="17">
        <v>-454.6</v>
      </c>
      <c r="AE78" s="17">
        <v>-395.57</v>
      </c>
      <c r="AF78" s="17">
        <v>0</v>
      </c>
      <c r="AG78" s="17">
        <v>-8.4499999999999993</v>
      </c>
      <c r="AH78" s="17">
        <v>-1086.9000000000001</v>
      </c>
      <c r="AI78" s="17">
        <v>0</v>
      </c>
      <c r="AJ78" s="17">
        <v>-273.93</v>
      </c>
      <c r="AK78" s="17">
        <v>-30.22</v>
      </c>
      <c r="AL78" s="17">
        <v>-2736.67</v>
      </c>
      <c r="AM78" s="17">
        <v>-446.11</v>
      </c>
      <c r="AN78" s="17">
        <v>-540</v>
      </c>
      <c r="AO78" s="20">
        <v>-5227.33</v>
      </c>
      <c r="AP78" s="20">
        <v>-2077.25</v>
      </c>
      <c r="AQ78" s="20">
        <v>-1814.8999999999999</v>
      </c>
      <c r="AR78" s="20">
        <v>0</v>
      </c>
      <c r="AS78" s="20">
        <v>-39.11</v>
      </c>
      <c r="AT78" s="20">
        <v>-5055.1399999999994</v>
      </c>
      <c r="AU78" s="20">
        <v>0</v>
      </c>
      <c r="AV78" s="20">
        <v>-1288.06</v>
      </c>
      <c r="AW78" s="20">
        <v>-142.95000000000002</v>
      </c>
      <c r="AX78" s="20">
        <v>-13027.17</v>
      </c>
      <c r="AY78" s="20">
        <v>-2137.7199999999998</v>
      </c>
      <c r="AZ78" s="20">
        <v>-2604.5</v>
      </c>
      <c r="BA78" s="17">
        <f t="shared" si="6"/>
        <v>-25040.510000000002</v>
      </c>
      <c r="BB78" s="17">
        <f t="shared" si="7"/>
        <v>-1252.0199999999998</v>
      </c>
      <c r="BC78" s="17">
        <f t="shared" si="8"/>
        <v>-7121.5999999999995</v>
      </c>
      <c r="BD78" s="17">
        <f t="shared" si="9"/>
        <v>-33414.130000000005</v>
      </c>
    </row>
    <row r="79" spans="1:56" x14ac:dyDescent="0.25">
      <c r="A79" t="str">
        <f t="shared" si="5"/>
        <v>MEGE.MEG1</v>
      </c>
      <c r="B79" s="1" t="s">
        <v>134</v>
      </c>
      <c r="C79" s="1" t="s">
        <v>135</v>
      </c>
      <c r="D79" s="1" t="s">
        <v>135</v>
      </c>
      <c r="E79" s="17">
        <v>54529.999999999985</v>
      </c>
      <c r="F79" s="17">
        <v>45488.509999999995</v>
      </c>
      <c r="G79" s="17">
        <v>37841.119999999988</v>
      </c>
      <c r="H79" s="17">
        <v>51023.650000000016</v>
      </c>
      <c r="I79" s="17">
        <v>130065.93000000005</v>
      </c>
      <c r="J79" s="17">
        <v>54915.309999999976</v>
      </c>
      <c r="K79" s="17">
        <v>27111.15</v>
      </c>
      <c r="L79" s="17">
        <v>29115.209999999977</v>
      </c>
      <c r="M79" s="17">
        <v>4631.5000000000009</v>
      </c>
      <c r="N79" s="17">
        <v>22623.07</v>
      </c>
      <c r="O79" s="17">
        <v>40426.070000000022</v>
      </c>
      <c r="P79" s="17">
        <v>42126.130000000019</v>
      </c>
      <c r="Q79" s="20">
        <v>2726.5</v>
      </c>
      <c r="R79" s="20">
        <v>2274.4299999999998</v>
      </c>
      <c r="S79" s="20">
        <v>1892.06</v>
      </c>
      <c r="T79" s="20">
        <v>2551.1799999999998</v>
      </c>
      <c r="U79" s="20">
        <v>6503.3</v>
      </c>
      <c r="V79" s="20">
        <v>2745.77</v>
      </c>
      <c r="W79" s="20">
        <v>1355.56</v>
      </c>
      <c r="X79" s="20">
        <v>1455.76</v>
      </c>
      <c r="Y79" s="20">
        <v>231.58</v>
      </c>
      <c r="Z79" s="20">
        <v>1131.1500000000001</v>
      </c>
      <c r="AA79" s="20">
        <v>2021.3</v>
      </c>
      <c r="AB79" s="20">
        <v>2106.31</v>
      </c>
      <c r="AC79" s="17">
        <v>16133.73</v>
      </c>
      <c r="AD79" s="17">
        <v>13381.36</v>
      </c>
      <c r="AE79" s="17">
        <v>11073.67</v>
      </c>
      <c r="AF79" s="17">
        <v>14844.68</v>
      </c>
      <c r="AG79" s="17">
        <v>37627.22</v>
      </c>
      <c r="AH79" s="17">
        <v>15793.36</v>
      </c>
      <c r="AI79" s="17">
        <v>7746.89</v>
      </c>
      <c r="AJ79" s="17">
        <v>8257.7199999999993</v>
      </c>
      <c r="AK79" s="17">
        <v>1303.76</v>
      </c>
      <c r="AL79" s="17">
        <v>6317.24</v>
      </c>
      <c r="AM79" s="17">
        <v>11194.1</v>
      </c>
      <c r="AN79" s="17">
        <v>11569.64</v>
      </c>
      <c r="AO79" s="20">
        <v>73390.229999999981</v>
      </c>
      <c r="AP79" s="20">
        <v>61144.299999999996</v>
      </c>
      <c r="AQ79" s="20">
        <v>50806.849999999984</v>
      </c>
      <c r="AR79" s="20">
        <v>68419.510000000009</v>
      </c>
      <c r="AS79" s="20">
        <v>174196.45000000004</v>
      </c>
      <c r="AT79" s="20">
        <v>73454.439999999973</v>
      </c>
      <c r="AU79" s="20">
        <v>36213.600000000006</v>
      </c>
      <c r="AV79" s="20">
        <v>38828.689999999973</v>
      </c>
      <c r="AW79" s="20">
        <v>6166.8400000000011</v>
      </c>
      <c r="AX79" s="20">
        <v>30071.46</v>
      </c>
      <c r="AY79" s="20">
        <v>53641.470000000023</v>
      </c>
      <c r="AZ79" s="20">
        <v>55802.080000000016</v>
      </c>
      <c r="BA79" s="17">
        <f t="shared" si="6"/>
        <v>539897.65000000014</v>
      </c>
      <c r="BB79" s="17">
        <f t="shared" si="7"/>
        <v>26994.900000000005</v>
      </c>
      <c r="BC79" s="17">
        <f t="shared" si="8"/>
        <v>155243.37</v>
      </c>
      <c r="BD79" s="17">
        <f t="shared" si="9"/>
        <v>722135.91999999969</v>
      </c>
    </row>
    <row r="80" spans="1:56" x14ac:dyDescent="0.25">
      <c r="A80" t="str">
        <f t="shared" si="5"/>
        <v>SCE.MKR1</v>
      </c>
      <c r="B80" s="1" t="s">
        <v>137</v>
      </c>
      <c r="C80" s="1" t="s">
        <v>138</v>
      </c>
      <c r="D80" s="1" t="s">
        <v>138</v>
      </c>
      <c r="E80" s="17">
        <v>52877.480000000025</v>
      </c>
      <c r="F80" s="17">
        <v>46305.93</v>
      </c>
      <c r="G80" s="17">
        <v>39083.560000000012</v>
      </c>
      <c r="H80" s="17">
        <v>24656.5</v>
      </c>
      <c r="I80" s="17">
        <v>168808.95000000004</v>
      </c>
      <c r="J80" s="17">
        <v>54323.98000000001</v>
      </c>
      <c r="K80" s="17">
        <v>27079.319999999989</v>
      </c>
      <c r="L80" s="17">
        <v>25972.720000000001</v>
      </c>
      <c r="M80" s="17">
        <v>13875.730000000012</v>
      </c>
      <c r="N80" s="17">
        <v>16546.370000000003</v>
      </c>
      <c r="O80" s="17">
        <v>30916.48000000001</v>
      </c>
      <c r="P80" s="17">
        <v>36478.87999999999</v>
      </c>
      <c r="Q80" s="20">
        <v>2643.87</v>
      </c>
      <c r="R80" s="20">
        <v>2315.3000000000002</v>
      </c>
      <c r="S80" s="20">
        <v>1954.18</v>
      </c>
      <c r="T80" s="20">
        <v>1232.83</v>
      </c>
      <c r="U80" s="20">
        <v>8440.4500000000007</v>
      </c>
      <c r="V80" s="20">
        <v>2716.2</v>
      </c>
      <c r="W80" s="20">
        <v>1353.97</v>
      </c>
      <c r="X80" s="20">
        <v>1298.6400000000001</v>
      </c>
      <c r="Y80" s="20">
        <v>693.79</v>
      </c>
      <c r="Z80" s="20">
        <v>827.32</v>
      </c>
      <c r="AA80" s="20">
        <v>1545.82</v>
      </c>
      <c r="AB80" s="20">
        <v>1823.94</v>
      </c>
      <c r="AC80" s="17">
        <v>15644.8</v>
      </c>
      <c r="AD80" s="17">
        <v>13621.82</v>
      </c>
      <c r="AE80" s="17">
        <v>11437.25</v>
      </c>
      <c r="AF80" s="17">
        <v>7173.5</v>
      </c>
      <c r="AG80" s="17">
        <v>48835.33</v>
      </c>
      <c r="AH80" s="17">
        <v>15623.3</v>
      </c>
      <c r="AI80" s="17">
        <v>7737.79</v>
      </c>
      <c r="AJ80" s="17">
        <v>7366.44</v>
      </c>
      <c r="AK80" s="17">
        <v>3906</v>
      </c>
      <c r="AL80" s="17">
        <v>4620.3900000000003</v>
      </c>
      <c r="AM80" s="17">
        <v>8560.8700000000008</v>
      </c>
      <c r="AN80" s="17">
        <v>10018.66</v>
      </c>
      <c r="AO80" s="20">
        <v>71166.150000000023</v>
      </c>
      <c r="AP80" s="20">
        <v>62243.05</v>
      </c>
      <c r="AQ80" s="20">
        <v>52474.990000000013</v>
      </c>
      <c r="AR80" s="20">
        <v>33062.83</v>
      </c>
      <c r="AS80" s="20">
        <v>226084.73000000004</v>
      </c>
      <c r="AT80" s="20">
        <v>72663.48000000001</v>
      </c>
      <c r="AU80" s="20">
        <v>36171.079999999987</v>
      </c>
      <c r="AV80" s="20">
        <v>34637.800000000003</v>
      </c>
      <c r="AW80" s="20">
        <v>18475.520000000011</v>
      </c>
      <c r="AX80" s="20">
        <v>21994.080000000002</v>
      </c>
      <c r="AY80" s="20">
        <v>41023.170000000013</v>
      </c>
      <c r="AZ80" s="20">
        <v>48321.479999999996</v>
      </c>
      <c r="BA80" s="17">
        <f t="shared" si="6"/>
        <v>536925.90000000014</v>
      </c>
      <c r="BB80" s="17">
        <f t="shared" si="7"/>
        <v>26846.31</v>
      </c>
      <c r="BC80" s="17">
        <f t="shared" si="8"/>
        <v>154546.15</v>
      </c>
      <c r="BD80" s="17">
        <f t="shared" si="9"/>
        <v>718318.3600000001</v>
      </c>
    </row>
    <row r="81" spans="1:56" x14ac:dyDescent="0.25">
      <c r="A81" t="str">
        <f t="shared" si="5"/>
        <v>TCN.MKRC</v>
      </c>
      <c r="B81" s="1" t="s">
        <v>33</v>
      </c>
      <c r="C81" s="1" t="s">
        <v>139</v>
      </c>
      <c r="D81" s="1" t="s">
        <v>139</v>
      </c>
      <c r="E81" s="17">
        <v>29123.469999999998</v>
      </c>
      <c r="F81" s="17">
        <v>28345.010000000013</v>
      </c>
      <c r="G81" s="17">
        <v>22517.049999999977</v>
      </c>
      <c r="H81" s="17">
        <v>28461.030000000042</v>
      </c>
      <c r="I81" s="17">
        <v>83785.540000000052</v>
      </c>
      <c r="J81" s="17">
        <v>33366.970000000008</v>
      </c>
      <c r="K81" s="17">
        <v>4213.2299999999886</v>
      </c>
      <c r="L81" s="17">
        <v>4128.3399999999801</v>
      </c>
      <c r="M81" s="17">
        <v>1917.2700000000095</v>
      </c>
      <c r="N81" s="17">
        <v>-1.0000000011132215E-2</v>
      </c>
      <c r="O81" s="17">
        <v>-9.9999999656574801E-3</v>
      </c>
      <c r="P81" s="17">
        <v>0</v>
      </c>
      <c r="Q81" s="20">
        <v>1456.17</v>
      </c>
      <c r="R81" s="20">
        <v>1417.25</v>
      </c>
      <c r="S81" s="20">
        <v>1125.8499999999999</v>
      </c>
      <c r="T81" s="20">
        <v>1423.05</v>
      </c>
      <c r="U81" s="20">
        <v>4189.28</v>
      </c>
      <c r="V81" s="20">
        <v>1668.35</v>
      </c>
      <c r="W81" s="20">
        <v>210.66</v>
      </c>
      <c r="X81" s="20">
        <v>206.42</v>
      </c>
      <c r="Y81" s="20">
        <v>95.86</v>
      </c>
      <c r="Z81" s="20">
        <v>0</v>
      </c>
      <c r="AA81" s="20">
        <v>0</v>
      </c>
      <c r="AB81" s="20">
        <v>0</v>
      </c>
      <c r="AC81" s="17">
        <v>8616.73</v>
      </c>
      <c r="AD81" s="17">
        <v>8338.26</v>
      </c>
      <c r="AE81" s="17">
        <v>6589.3</v>
      </c>
      <c r="AF81" s="17">
        <v>8280.3799999999992</v>
      </c>
      <c r="AG81" s="17">
        <v>24238.61</v>
      </c>
      <c r="AH81" s="17">
        <v>9596.17</v>
      </c>
      <c r="AI81" s="17">
        <v>1203.9100000000001</v>
      </c>
      <c r="AJ81" s="17">
        <v>1170.8900000000001</v>
      </c>
      <c r="AK81" s="17">
        <v>539.71</v>
      </c>
      <c r="AL81" s="17">
        <v>0</v>
      </c>
      <c r="AM81" s="17">
        <v>0</v>
      </c>
      <c r="AN81" s="17">
        <v>0</v>
      </c>
      <c r="AO81" s="20">
        <v>39196.369999999995</v>
      </c>
      <c r="AP81" s="20">
        <v>38100.520000000011</v>
      </c>
      <c r="AQ81" s="20">
        <v>30232.199999999975</v>
      </c>
      <c r="AR81" s="20">
        <v>38164.460000000043</v>
      </c>
      <c r="AS81" s="20">
        <v>112213.43000000005</v>
      </c>
      <c r="AT81" s="20">
        <v>44631.490000000005</v>
      </c>
      <c r="AU81" s="20">
        <v>5627.7999999999884</v>
      </c>
      <c r="AV81" s="20">
        <v>5505.6499999999805</v>
      </c>
      <c r="AW81" s="20">
        <v>2552.8400000000092</v>
      </c>
      <c r="AX81" s="20">
        <v>-1.0000000011132215E-2</v>
      </c>
      <c r="AY81" s="20">
        <v>-9.9999999656574801E-3</v>
      </c>
      <c r="AZ81" s="20">
        <v>0</v>
      </c>
      <c r="BA81" s="17">
        <f t="shared" si="6"/>
        <v>235857.89000000007</v>
      </c>
      <c r="BB81" s="17">
        <f t="shared" si="7"/>
        <v>11792.89</v>
      </c>
      <c r="BC81" s="17">
        <f t="shared" si="8"/>
        <v>68573.960000000006</v>
      </c>
      <c r="BD81" s="17">
        <f t="shared" si="9"/>
        <v>316224.74000000011</v>
      </c>
    </row>
    <row r="82" spans="1:56" x14ac:dyDescent="0.25">
      <c r="A82" t="str">
        <f t="shared" si="5"/>
        <v>MSCG.BCHIMP</v>
      </c>
      <c r="B82" s="1" t="s">
        <v>140</v>
      </c>
      <c r="C82" s="1" t="s">
        <v>141</v>
      </c>
      <c r="D82" s="1" t="s">
        <v>21</v>
      </c>
      <c r="E82" s="17">
        <v>0</v>
      </c>
      <c r="F82" s="17">
        <v>-72.010000000000005</v>
      </c>
      <c r="G82" s="17">
        <v>-64.72</v>
      </c>
      <c r="H82" s="17">
        <v>-6767.62</v>
      </c>
      <c r="I82" s="17">
        <v>-9533.6899999999987</v>
      </c>
      <c r="J82" s="17">
        <v>-20531.97</v>
      </c>
      <c r="K82" s="17">
        <v>-30888.67</v>
      </c>
      <c r="L82" s="17">
        <v>-17081.5</v>
      </c>
      <c r="M82" s="17">
        <v>-294.22000000000003</v>
      </c>
      <c r="N82" s="17">
        <v>-8148.68</v>
      </c>
      <c r="O82" s="17">
        <v>-27193.93</v>
      </c>
      <c r="P82" s="17">
        <v>-17560.04</v>
      </c>
      <c r="Q82" s="20">
        <v>0</v>
      </c>
      <c r="R82" s="20">
        <v>-3.6</v>
      </c>
      <c r="S82" s="20">
        <v>-3.24</v>
      </c>
      <c r="T82" s="20">
        <v>-338.38</v>
      </c>
      <c r="U82" s="20">
        <v>-476.68</v>
      </c>
      <c r="V82" s="20">
        <v>-1026.5999999999999</v>
      </c>
      <c r="W82" s="20">
        <v>-1544.43</v>
      </c>
      <c r="X82" s="20">
        <v>-854.08</v>
      </c>
      <c r="Y82" s="20">
        <v>-14.71</v>
      </c>
      <c r="Z82" s="20">
        <v>-407.43</v>
      </c>
      <c r="AA82" s="20">
        <v>-1359.7</v>
      </c>
      <c r="AB82" s="20">
        <v>-878</v>
      </c>
      <c r="AC82" s="17">
        <v>0</v>
      </c>
      <c r="AD82" s="17">
        <v>-21.18</v>
      </c>
      <c r="AE82" s="17">
        <v>-18.940000000000001</v>
      </c>
      <c r="AF82" s="17">
        <v>-1968.95</v>
      </c>
      <c r="AG82" s="17">
        <v>-2758.03</v>
      </c>
      <c r="AH82" s="17">
        <v>-5904.89</v>
      </c>
      <c r="AI82" s="17">
        <v>-8826.2999999999993</v>
      </c>
      <c r="AJ82" s="17">
        <v>-4844.6899999999996</v>
      </c>
      <c r="AK82" s="17">
        <v>-82.82</v>
      </c>
      <c r="AL82" s="17">
        <v>-2275.4299999999998</v>
      </c>
      <c r="AM82" s="17">
        <v>-7530.08</v>
      </c>
      <c r="AN82" s="17">
        <v>-4822.74</v>
      </c>
      <c r="AO82" s="20">
        <v>0</v>
      </c>
      <c r="AP82" s="20">
        <v>-96.789999999999992</v>
      </c>
      <c r="AQ82" s="20">
        <v>-86.899999999999991</v>
      </c>
      <c r="AR82" s="20">
        <v>-9074.9500000000007</v>
      </c>
      <c r="AS82" s="20">
        <v>-12768.4</v>
      </c>
      <c r="AT82" s="20">
        <v>-27463.46</v>
      </c>
      <c r="AU82" s="20">
        <v>-41259.399999999994</v>
      </c>
      <c r="AV82" s="20">
        <v>-22780.27</v>
      </c>
      <c r="AW82" s="20">
        <v>-391.75</v>
      </c>
      <c r="AX82" s="20">
        <v>-10831.54</v>
      </c>
      <c r="AY82" s="20">
        <v>-36083.71</v>
      </c>
      <c r="AZ82" s="20">
        <v>-23260.78</v>
      </c>
      <c r="BA82" s="17">
        <f t="shared" si="6"/>
        <v>-138137.04999999999</v>
      </c>
      <c r="BB82" s="17">
        <f t="shared" si="7"/>
        <v>-6906.85</v>
      </c>
      <c r="BC82" s="17">
        <f t="shared" si="8"/>
        <v>-39054.049999999996</v>
      </c>
      <c r="BD82" s="17">
        <f t="shared" si="9"/>
        <v>-184097.94999999998</v>
      </c>
    </row>
    <row r="83" spans="1:56" x14ac:dyDescent="0.25">
      <c r="A83" t="str">
        <f t="shared" si="5"/>
        <v>MSCG.SPCIMP</v>
      </c>
      <c r="B83" s="1" t="s">
        <v>140</v>
      </c>
      <c r="C83" s="1" t="s">
        <v>684</v>
      </c>
      <c r="D83" s="1" t="s">
        <v>73</v>
      </c>
      <c r="E83" s="17">
        <v>0</v>
      </c>
      <c r="F83" s="17">
        <v>0</v>
      </c>
      <c r="G83" s="17">
        <v>0</v>
      </c>
      <c r="H83" s="17">
        <v>0</v>
      </c>
      <c r="I83" s="17">
        <v>0</v>
      </c>
      <c r="J83" s="17">
        <v>0</v>
      </c>
      <c r="K83" s="17">
        <v>0</v>
      </c>
      <c r="L83" s="17">
        <v>-81.8</v>
      </c>
      <c r="M83" s="17">
        <v>0</v>
      </c>
      <c r="N83" s="17">
        <v>0</v>
      </c>
      <c r="O83" s="17">
        <v>-139.62</v>
      </c>
      <c r="P83" s="17">
        <v>0</v>
      </c>
      <c r="Q83" s="20">
        <v>0</v>
      </c>
      <c r="R83" s="20">
        <v>0</v>
      </c>
      <c r="S83" s="20">
        <v>0</v>
      </c>
      <c r="T83" s="20">
        <v>0</v>
      </c>
      <c r="U83" s="20">
        <v>0</v>
      </c>
      <c r="V83" s="20">
        <v>0</v>
      </c>
      <c r="W83" s="20">
        <v>0</v>
      </c>
      <c r="X83" s="20">
        <v>-4.09</v>
      </c>
      <c r="Y83" s="20">
        <v>0</v>
      </c>
      <c r="Z83" s="20">
        <v>0</v>
      </c>
      <c r="AA83" s="20">
        <v>-6.98</v>
      </c>
      <c r="AB83" s="20">
        <v>0</v>
      </c>
      <c r="AC83" s="17">
        <v>0</v>
      </c>
      <c r="AD83" s="17">
        <v>0</v>
      </c>
      <c r="AE83" s="17">
        <v>0</v>
      </c>
      <c r="AF83" s="17">
        <v>0</v>
      </c>
      <c r="AG83" s="17">
        <v>0</v>
      </c>
      <c r="AH83" s="17">
        <v>0</v>
      </c>
      <c r="AI83" s="17">
        <v>0</v>
      </c>
      <c r="AJ83" s="17">
        <v>-23.2</v>
      </c>
      <c r="AK83" s="17">
        <v>0</v>
      </c>
      <c r="AL83" s="17">
        <v>0</v>
      </c>
      <c r="AM83" s="17">
        <v>-38.659999999999997</v>
      </c>
      <c r="AN83" s="17">
        <v>0</v>
      </c>
      <c r="AO83" s="20">
        <v>0</v>
      </c>
      <c r="AP83" s="20">
        <v>0</v>
      </c>
      <c r="AQ83" s="20">
        <v>0</v>
      </c>
      <c r="AR83" s="20">
        <v>0</v>
      </c>
      <c r="AS83" s="20">
        <v>0</v>
      </c>
      <c r="AT83" s="20">
        <v>0</v>
      </c>
      <c r="AU83" s="20">
        <v>0</v>
      </c>
      <c r="AV83" s="20">
        <v>-109.09</v>
      </c>
      <c r="AW83" s="20">
        <v>0</v>
      </c>
      <c r="AX83" s="20">
        <v>0</v>
      </c>
      <c r="AY83" s="20">
        <v>-185.26</v>
      </c>
      <c r="AZ83" s="20">
        <v>0</v>
      </c>
      <c r="BA83" s="17">
        <f t="shared" si="6"/>
        <v>-221.42000000000002</v>
      </c>
      <c r="BB83" s="17">
        <f t="shared" si="7"/>
        <v>-11.07</v>
      </c>
      <c r="BC83" s="17">
        <f t="shared" si="8"/>
        <v>-61.86</v>
      </c>
      <c r="BD83" s="17">
        <f t="shared" si="9"/>
        <v>-294.35000000000002</v>
      </c>
    </row>
    <row r="84" spans="1:56" x14ac:dyDescent="0.25">
      <c r="A84" t="str">
        <f t="shared" si="5"/>
        <v>MSCG.BCHEXP</v>
      </c>
      <c r="B84" s="1" t="s">
        <v>140</v>
      </c>
      <c r="C84" s="1" t="s">
        <v>143</v>
      </c>
      <c r="D84" s="1" t="s">
        <v>28</v>
      </c>
      <c r="E84" s="17">
        <v>0</v>
      </c>
      <c r="F84" s="17">
        <v>0</v>
      </c>
      <c r="G84" s="17">
        <v>54.279999999999987</v>
      </c>
      <c r="H84" s="17">
        <v>145.90999999999997</v>
      </c>
      <c r="I84" s="17">
        <v>0</v>
      </c>
      <c r="J84" s="17">
        <v>0</v>
      </c>
      <c r="K84" s="17">
        <v>0</v>
      </c>
      <c r="L84" s="17">
        <v>-9.2999999999999901</v>
      </c>
      <c r="M84" s="17">
        <v>-86.119999999999891</v>
      </c>
      <c r="N84" s="17">
        <v>-142.5</v>
      </c>
      <c r="O84" s="17">
        <v>-128.67000000000002</v>
      </c>
      <c r="P84" s="17">
        <v>-55.680000000000007</v>
      </c>
      <c r="Q84" s="20">
        <v>0</v>
      </c>
      <c r="R84" s="20">
        <v>0</v>
      </c>
      <c r="S84" s="20">
        <v>2.71</v>
      </c>
      <c r="T84" s="20">
        <v>7.3</v>
      </c>
      <c r="U84" s="20">
        <v>0</v>
      </c>
      <c r="V84" s="20">
        <v>0</v>
      </c>
      <c r="W84" s="20">
        <v>0</v>
      </c>
      <c r="X84" s="20">
        <v>-0.47</v>
      </c>
      <c r="Y84" s="20">
        <v>-4.3099999999999996</v>
      </c>
      <c r="Z84" s="20">
        <v>-7.13</v>
      </c>
      <c r="AA84" s="20">
        <v>-6.43</v>
      </c>
      <c r="AB84" s="20">
        <v>-2.78</v>
      </c>
      <c r="AC84" s="17">
        <v>0</v>
      </c>
      <c r="AD84" s="17">
        <v>0</v>
      </c>
      <c r="AE84" s="17">
        <v>15.88</v>
      </c>
      <c r="AF84" s="17">
        <v>42.45</v>
      </c>
      <c r="AG84" s="17">
        <v>0</v>
      </c>
      <c r="AH84" s="17">
        <v>0</v>
      </c>
      <c r="AI84" s="17">
        <v>0</v>
      </c>
      <c r="AJ84" s="17">
        <v>-2.64</v>
      </c>
      <c r="AK84" s="17">
        <v>-24.24</v>
      </c>
      <c r="AL84" s="17">
        <v>-39.79</v>
      </c>
      <c r="AM84" s="17">
        <v>-35.630000000000003</v>
      </c>
      <c r="AN84" s="17">
        <v>-15.29</v>
      </c>
      <c r="AO84" s="20">
        <v>0</v>
      </c>
      <c r="AP84" s="20">
        <v>0</v>
      </c>
      <c r="AQ84" s="20">
        <v>72.86999999999999</v>
      </c>
      <c r="AR84" s="20">
        <v>195.65999999999997</v>
      </c>
      <c r="AS84" s="20">
        <v>0</v>
      </c>
      <c r="AT84" s="20">
        <v>0</v>
      </c>
      <c r="AU84" s="20">
        <v>0</v>
      </c>
      <c r="AV84" s="20">
        <v>-12.409999999999991</v>
      </c>
      <c r="AW84" s="20">
        <v>-114.66999999999989</v>
      </c>
      <c r="AX84" s="20">
        <v>-189.42</v>
      </c>
      <c r="AY84" s="20">
        <v>-170.73000000000002</v>
      </c>
      <c r="AZ84" s="20">
        <v>-73.75</v>
      </c>
      <c r="BA84" s="17">
        <f t="shared" si="6"/>
        <v>-222.07999999999996</v>
      </c>
      <c r="BB84" s="17">
        <f t="shared" si="7"/>
        <v>-11.11</v>
      </c>
      <c r="BC84" s="17">
        <f t="shared" si="8"/>
        <v>-59.26</v>
      </c>
      <c r="BD84" s="17">
        <f t="shared" si="9"/>
        <v>-292.44999999999993</v>
      </c>
    </row>
    <row r="85" spans="1:56" x14ac:dyDescent="0.25">
      <c r="A85" t="str">
        <f t="shared" si="5"/>
        <v>GPWF.NEP1</v>
      </c>
      <c r="B85" s="1" t="s">
        <v>144</v>
      </c>
      <c r="C85" s="1" t="s">
        <v>145</v>
      </c>
      <c r="D85" s="1" t="s">
        <v>145</v>
      </c>
      <c r="E85" s="17">
        <v>0</v>
      </c>
      <c r="F85" s="17">
        <v>0</v>
      </c>
      <c r="G85" s="17">
        <v>0</v>
      </c>
      <c r="H85" s="17">
        <v>0</v>
      </c>
      <c r="I85" s="17">
        <v>0</v>
      </c>
      <c r="J85" s="17">
        <v>0</v>
      </c>
      <c r="K85" s="17">
        <v>0</v>
      </c>
      <c r="L85" s="17">
        <v>0</v>
      </c>
      <c r="M85" s="17">
        <v>0</v>
      </c>
      <c r="N85" s="17">
        <v>0</v>
      </c>
      <c r="O85" s="17">
        <v>0</v>
      </c>
      <c r="P85" s="17">
        <v>0</v>
      </c>
      <c r="Q85" s="20">
        <v>0</v>
      </c>
      <c r="R85" s="20">
        <v>0</v>
      </c>
      <c r="S85" s="20">
        <v>0</v>
      </c>
      <c r="T85" s="20">
        <v>0</v>
      </c>
      <c r="U85" s="20">
        <v>0</v>
      </c>
      <c r="V85" s="20">
        <v>0</v>
      </c>
      <c r="W85" s="20">
        <v>0</v>
      </c>
      <c r="X85" s="20">
        <v>0</v>
      </c>
      <c r="Y85" s="20">
        <v>0</v>
      </c>
      <c r="Z85" s="20">
        <v>0</v>
      </c>
      <c r="AA85" s="20">
        <v>0</v>
      </c>
      <c r="AB85" s="20">
        <v>0</v>
      </c>
      <c r="AC85" s="17">
        <v>0</v>
      </c>
      <c r="AD85" s="17">
        <v>0</v>
      </c>
      <c r="AE85" s="17">
        <v>0</v>
      </c>
      <c r="AF85" s="17">
        <v>0</v>
      </c>
      <c r="AG85" s="17">
        <v>0</v>
      </c>
      <c r="AH85" s="17">
        <v>0</v>
      </c>
      <c r="AI85" s="17">
        <v>0</v>
      </c>
      <c r="AJ85" s="17">
        <v>0</v>
      </c>
      <c r="AK85" s="17">
        <v>0</v>
      </c>
      <c r="AL85" s="17">
        <v>0</v>
      </c>
      <c r="AM85" s="17">
        <v>0</v>
      </c>
      <c r="AN85" s="17">
        <v>0</v>
      </c>
      <c r="AO85" s="20">
        <v>0</v>
      </c>
      <c r="AP85" s="20">
        <v>0</v>
      </c>
      <c r="AQ85" s="20">
        <v>0</v>
      </c>
      <c r="AR85" s="20">
        <v>0</v>
      </c>
      <c r="AS85" s="20">
        <v>0</v>
      </c>
      <c r="AT85" s="20">
        <v>0</v>
      </c>
      <c r="AU85" s="20">
        <v>0</v>
      </c>
      <c r="AV85" s="20">
        <v>0</v>
      </c>
      <c r="AW85" s="20">
        <v>0</v>
      </c>
      <c r="AX85" s="20">
        <v>0</v>
      </c>
      <c r="AY85" s="20">
        <v>0</v>
      </c>
      <c r="AZ85" s="20">
        <v>0</v>
      </c>
      <c r="BA85" s="17">
        <f t="shared" si="6"/>
        <v>0</v>
      </c>
      <c r="BB85" s="17">
        <f t="shared" si="7"/>
        <v>0</v>
      </c>
      <c r="BC85" s="17">
        <f t="shared" si="8"/>
        <v>0</v>
      </c>
      <c r="BD85" s="17">
        <f t="shared" si="9"/>
        <v>0</v>
      </c>
    </row>
    <row r="86" spans="1:56" x14ac:dyDescent="0.25">
      <c r="A86" t="str">
        <f t="shared" si="5"/>
        <v>APNC.NOVAGEN15M</v>
      </c>
      <c r="B86" s="1" t="s">
        <v>146</v>
      </c>
      <c r="C86" s="1" t="s">
        <v>147</v>
      </c>
      <c r="D86" s="1" t="s">
        <v>147</v>
      </c>
      <c r="E86" s="17">
        <v>-9793.0599999999977</v>
      </c>
      <c r="F86" s="17">
        <v>-9601.3300000000017</v>
      </c>
      <c r="G86" s="17">
        <v>-9359.3000000000011</v>
      </c>
      <c r="H86" s="17">
        <v>-30811.79</v>
      </c>
      <c r="I86" s="17">
        <v>-92114.15</v>
      </c>
      <c r="J86" s="17">
        <v>-22688.26</v>
      </c>
      <c r="K86" s="17">
        <v>-38790.590000000004</v>
      </c>
      <c r="L86" s="17">
        <v>-28823.109999999997</v>
      </c>
      <c r="M86" s="17">
        <v>-12861.53</v>
      </c>
      <c r="N86" s="17">
        <v>-29204.1</v>
      </c>
      <c r="O86" s="17">
        <v>-43646.62</v>
      </c>
      <c r="P86" s="17">
        <v>-58621.770000000004</v>
      </c>
      <c r="Q86" s="20">
        <v>-489.65</v>
      </c>
      <c r="R86" s="20">
        <v>-480.07</v>
      </c>
      <c r="S86" s="20">
        <v>-467.97</v>
      </c>
      <c r="T86" s="20">
        <v>-1540.59</v>
      </c>
      <c r="U86" s="20">
        <v>-4605.71</v>
      </c>
      <c r="V86" s="20">
        <v>-1134.4100000000001</v>
      </c>
      <c r="W86" s="20">
        <v>-1939.53</v>
      </c>
      <c r="X86" s="20">
        <v>-1441.16</v>
      </c>
      <c r="Y86" s="20">
        <v>-643.08000000000004</v>
      </c>
      <c r="Z86" s="20">
        <v>-1460.21</v>
      </c>
      <c r="AA86" s="20">
        <v>-2182.33</v>
      </c>
      <c r="AB86" s="20">
        <v>-2931.09</v>
      </c>
      <c r="AC86" s="17">
        <v>-2897.46</v>
      </c>
      <c r="AD86" s="17">
        <v>-2824.43</v>
      </c>
      <c r="AE86" s="17">
        <v>-2738.87</v>
      </c>
      <c r="AF86" s="17">
        <v>-8964.2999999999993</v>
      </c>
      <c r="AG86" s="17">
        <v>-26648.02</v>
      </c>
      <c r="AH86" s="17">
        <v>-6525.03</v>
      </c>
      <c r="AI86" s="17">
        <v>-11084.24</v>
      </c>
      <c r="AJ86" s="17">
        <v>-8174.88</v>
      </c>
      <c r="AK86" s="17">
        <v>-3620.51</v>
      </c>
      <c r="AL86" s="17">
        <v>-8154.91</v>
      </c>
      <c r="AM86" s="17">
        <v>-12085.88</v>
      </c>
      <c r="AN86" s="17">
        <v>-16100.05</v>
      </c>
      <c r="AO86" s="20">
        <v>-13180.169999999998</v>
      </c>
      <c r="AP86" s="20">
        <v>-12905.830000000002</v>
      </c>
      <c r="AQ86" s="20">
        <v>-12566.14</v>
      </c>
      <c r="AR86" s="20">
        <v>-41316.68</v>
      </c>
      <c r="AS86" s="20">
        <v>-123367.88</v>
      </c>
      <c r="AT86" s="20">
        <v>-30347.699999999997</v>
      </c>
      <c r="AU86" s="20">
        <v>-51814.36</v>
      </c>
      <c r="AV86" s="20">
        <v>-38439.149999999994</v>
      </c>
      <c r="AW86" s="20">
        <v>-17125.120000000003</v>
      </c>
      <c r="AX86" s="20">
        <v>-38819.22</v>
      </c>
      <c r="AY86" s="20">
        <v>-57914.83</v>
      </c>
      <c r="AZ86" s="20">
        <v>-77652.91</v>
      </c>
      <c r="BA86" s="17">
        <f t="shared" si="6"/>
        <v>-386315.61</v>
      </c>
      <c r="BB86" s="17">
        <f t="shared" si="7"/>
        <v>-19315.8</v>
      </c>
      <c r="BC86" s="17">
        <f t="shared" si="8"/>
        <v>-109818.58</v>
      </c>
      <c r="BD86" s="17">
        <f t="shared" si="9"/>
        <v>-515449.99</v>
      </c>
    </row>
    <row r="87" spans="1:56" x14ac:dyDescent="0.25">
      <c r="A87" t="str">
        <f t="shared" si="5"/>
        <v>NPC.NPC1</v>
      </c>
      <c r="B87" s="1" t="s">
        <v>148</v>
      </c>
      <c r="C87" s="1" t="s">
        <v>149</v>
      </c>
      <c r="D87" s="1" t="s">
        <v>149</v>
      </c>
      <c r="E87" s="17">
        <v>-486.44</v>
      </c>
      <c r="F87" s="17">
        <v>-354.73000000000008</v>
      </c>
      <c r="G87" s="17">
        <v>-2949.9199999999996</v>
      </c>
      <c r="H87" s="17">
        <v>-6754.81</v>
      </c>
      <c r="I87" s="17">
        <v>-27915.320000000003</v>
      </c>
      <c r="J87" s="17">
        <v>-6478.5299999999988</v>
      </c>
      <c r="K87" s="17">
        <v>-2922.9699999999993</v>
      </c>
      <c r="L87" s="17">
        <v>-2528.81</v>
      </c>
      <c r="M87" s="17">
        <v>-614.22</v>
      </c>
      <c r="N87" s="17">
        <v>-787.63</v>
      </c>
      <c r="O87" s="17">
        <v>-4895.22</v>
      </c>
      <c r="P87" s="17">
        <v>-13250.31</v>
      </c>
      <c r="Q87" s="20">
        <v>-24.32</v>
      </c>
      <c r="R87" s="20">
        <v>-17.739999999999998</v>
      </c>
      <c r="S87" s="20">
        <v>-147.5</v>
      </c>
      <c r="T87" s="20">
        <v>-337.74</v>
      </c>
      <c r="U87" s="20">
        <v>-1395.77</v>
      </c>
      <c r="V87" s="20">
        <v>-323.93</v>
      </c>
      <c r="W87" s="20">
        <v>-146.15</v>
      </c>
      <c r="X87" s="20">
        <v>-126.44</v>
      </c>
      <c r="Y87" s="20">
        <v>-30.71</v>
      </c>
      <c r="Z87" s="20">
        <v>-39.380000000000003</v>
      </c>
      <c r="AA87" s="20">
        <v>-244.76</v>
      </c>
      <c r="AB87" s="20">
        <v>-662.52</v>
      </c>
      <c r="AC87" s="17">
        <v>-143.91999999999999</v>
      </c>
      <c r="AD87" s="17">
        <v>-104.35</v>
      </c>
      <c r="AE87" s="17">
        <v>-863.25</v>
      </c>
      <c r="AF87" s="17">
        <v>-1965.23</v>
      </c>
      <c r="AG87" s="17">
        <v>-8075.72</v>
      </c>
      <c r="AH87" s="17">
        <v>-1863.19</v>
      </c>
      <c r="AI87" s="17">
        <v>-835.23</v>
      </c>
      <c r="AJ87" s="17">
        <v>-717.23</v>
      </c>
      <c r="AK87" s="17">
        <v>-172.9</v>
      </c>
      <c r="AL87" s="17">
        <v>-219.94</v>
      </c>
      <c r="AM87" s="17">
        <v>-1355.5</v>
      </c>
      <c r="AN87" s="17">
        <v>-3639.1</v>
      </c>
      <c r="AO87" s="20">
        <v>-654.67999999999995</v>
      </c>
      <c r="AP87" s="20">
        <v>-476.82000000000005</v>
      </c>
      <c r="AQ87" s="20">
        <v>-3960.6699999999996</v>
      </c>
      <c r="AR87" s="20">
        <v>-9057.7800000000007</v>
      </c>
      <c r="AS87" s="20">
        <v>-37386.810000000005</v>
      </c>
      <c r="AT87" s="20">
        <v>-8665.65</v>
      </c>
      <c r="AU87" s="20">
        <v>-3904.3499999999995</v>
      </c>
      <c r="AV87" s="20">
        <v>-3372.48</v>
      </c>
      <c r="AW87" s="20">
        <v>-817.83</v>
      </c>
      <c r="AX87" s="20">
        <v>-1046.95</v>
      </c>
      <c r="AY87" s="20">
        <v>-6495.4800000000005</v>
      </c>
      <c r="AZ87" s="20">
        <v>-17551.93</v>
      </c>
      <c r="BA87" s="17">
        <f t="shared" si="6"/>
        <v>-69938.91</v>
      </c>
      <c r="BB87" s="17">
        <f t="shared" si="7"/>
        <v>-3496.9600000000005</v>
      </c>
      <c r="BC87" s="17">
        <f t="shared" si="8"/>
        <v>-19955.560000000001</v>
      </c>
      <c r="BD87" s="17">
        <f t="shared" si="9"/>
        <v>-93391.43</v>
      </c>
    </row>
    <row r="88" spans="1:56" x14ac:dyDescent="0.25">
      <c r="A88" t="str">
        <f t="shared" si="5"/>
        <v>GPI.NPP1</v>
      </c>
      <c r="B88" s="1" t="s">
        <v>150</v>
      </c>
      <c r="C88" s="1" t="s">
        <v>151</v>
      </c>
      <c r="D88" s="1" t="s">
        <v>151</v>
      </c>
      <c r="E88" s="17">
        <v>0</v>
      </c>
      <c r="F88" s="17">
        <v>-6.7099999999999991</v>
      </c>
      <c r="G88" s="17">
        <v>-164.73000000000002</v>
      </c>
      <c r="H88" s="17">
        <v>-5804.4199999999992</v>
      </c>
      <c r="I88" s="17">
        <v>-332194.72000000009</v>
      </c>
      <c r="J88" s="17">
        <v>-81379.39</v>
      </c>
      <c r="K88" s="17">
        <v>-49850.930000000008</v>
      </c>
      <c r="L88" s="17">
        <v>-53447.63</v>
      </c>
      <c r="M88" s="17">
        <v>-9413.8999999999978</v>
      </c>
      <c r="N88" s="17">
        <v>-13909.980000000001</v>
      </c>
      <c r="O88" s="17">
        <v>-90803.180000000008</v>
      </c>
      <c r="P88" s="17">
        <v>-130409.15999999999</v>
      </c>
      <c r="Q88" s="20">
        <v>0</v>
      </c>
      <c r="R88" s="20">
        <v>-0.34</v>
      </c>
      <c r="S88" s="20">
        <v>-8.24</v>
      </c>
      <c r="T88" s="20">
        <v>-290.22000000000003</v>
      </c>
      <c r="U88" s="20">
        <v>-16609.740000000002</v>
      </c>
      <c r="V88" s="20">
        <v>-4068.97</v>
      </c>
      <c r="W88" s="20">
        <v>-2492.5500000000002</v>
      </c>
      <c r="X88" s="20">
        <v>-2672.38</v>
      </c>
      <c r="Y88" s="20">
        <v>-470.7</v>
      </c>
      <c r="Z88" s="20">
        <v>-695.5</v>
      </c>
      <c r="AA88" s="20">
        <v>-4540.16</v>
      </c>
      <c r="AB88" s="20">
        <v>-6520.46</v>
      </c>
      <c r="AC88" s="17">
        <v>0</v>
      </c>
      <c r="AD88" s="17">
        <v>-1.97</v>
      </c>
      <c r="AE88" s="17">
        <v>-48.21</v>
      </c>
      <c r="AF88" s="17">
        <v>-1688.72</v>
      </c>
      <c r="AG88" s="17">
        <v>-96101.759999999995</v>
      </c>
      <c r="AH88" s="17">
        <v>-23404.29</v>
      </c>
      <c r="AI88" s="17">
        <v>-14244.68</v>
      </c>
      <c r="AJ88" s="17">
        <v>-15158.94</v>
      </c>
      <c r="AK88" s="17">
        <v>-2650</v>
      </c>
      <c r="AL88" s="17">
        <v>-3884.2</v>
      </c>
      <c r="AM88" s="17">
        <v>-25143.68</v>
      </c>
      <c r="AN88" s="17">
        <v>-35815.94</v>
      </c>
      <c r="AO88" s="20">
        <v>0</v>
      </c>
      <c r="AP88" s="20">
        <v>-9.02</v>
      </c>
      <c r="AQ88" s="20">
        <v>-221.18000000000004</v>
      </c>
      <c r="AR88" s="20">
        <v>-7783.36</v>
      </c>
      <c r="AS88" s="20">
        <v>-444906.22000000009</v>
      </c>
      <c r="AT88" s="20">
        <v>-108852.65</v>
      </c>
      <c r="AU88" s="20">
        <v>-66588.160000000003</v>
      </c>
      <c r="AV88" s="20">
        <v>-71278.95</v>
      </c>
      <c r="AW88" s="20">
        <v>-12534.599999999999</v>
      </c>
      <c r="AX88" s="20">
        <v>-18489.68</v>
      </c>
      <c r="AY88" s="20">
        <v>-120487.02000000002</v>
      </c>
      <c r="AZ88" s="20">
        <v>-172745.56</v>
      </c>
      <c r="BA88" s="17">
        <f t="shared" si="6"/>
        <v>-767384.75000000012</v>
      </c>
      <c r="BB88" s="17">
        <f t="shared" si="7"/>
        <v>-38369.26</v>
      </c>
      <c r="BC88" s="17">
        <f t="shared" si="8"/>
        <v>-218142.38999999998</v>
      </c>
      <c r="BD88" s="17">
        <f t="shared" si="9"/>
        <v>-1023896.4000000001</v>
      </c>
    </row>
    <row r="89" spans="1:56" x14ac:dyDescent="0.25">
      <c r="A89" t="str">
        <f t="shared" si="5"/>
        <v>NXI.NX01</v>
      </c>
      <c r="B89" s="1" t="s">
        <v>154</v>
      </c>
      <c r="C89" s="1" t="s">
        <v>155</v>
      </c>
      <c r="D89" s="1" t="s">
        <v>155</v>
      </c>
      <c r="E89" s="17">
        <v>-52272.329999999994</v>
      </c>
      <c r="F89" s="17">
        <v>-48568.62999999999</v>
      </c>
      <c r="G89" s="17">
        <v>-42492.270000000011</v>
      </c>
      <c r="H89" s="17">
        <v>-85554.170000000013</v>
      </c>
      <c r="I89" s="17">
        <v>-332982.37999999995</v>
      </c>
      <c r="J89" s="17">
        <v>-117278.97</v>
      </c>
      <c r="K89" s="17">
        <v>-90044.01</v>
      </c>
      <c r="L89" s="17">
        <v>-80319.569999999978</v>
      </c>
      <c r="M89" s="17">
        <v>-44502.58</v>
      </c>
      <c r="N89" s="17">
        <v>-63155.06</v>
      </c>
      <c r="O89" s="17">
        <v>-106938.93</v>
      </c>
      <c r="P89" s="17">
        <v>-130418.70999999999</v>
      </c>
      <c r="Q89" s="20">
        <v>-2613.62</v>
      </c>
      <c r="R89" s="20">
        <v>-2428.4299999999998</v>
      </c>
      <c r="S89" s="20">
        <v>-2124.61</v>
      </c>
      <c r="T89" s="20">
        <v>-4277.71</v>
      </c>
      <c r="U89" s="20">
        <v>-16649.12</v>
      </c>
      <c r="V89" s="20">
        <v>-5863.95</v>
      </c>
      <c r="W89" s="20">
        <v>-4502.2</v>
      </c>
      <c r="X89" s="20">
        <v>-4015.98</v>
      </c>
      <c r="Y89" s="20">
        <v>-2225.13</v>
      </c>
      <c r="Z89" s="20">
        <v>-3157.75</v>
      </c>
      <c r="AA89" s="20">
        <v>-5346.95</v>
      </c>
      <c r="AB89" s="20">
        <v>-6520.94</v>
      </c>
      <c r="AC89" s="17">
        <v>-15465.75</v>
      </c>
      <c r="AD89" s="17">
        <v>-14287.44</v>
      </c>
      <c r="AE89" s="17">
        <v>-12434.77</v>
      </c>
      <c r="AF89" s="17">
        <v>-24890.9</v>
      </c>
      <c r="AG89" s="17">
        <v>-96329.63</v>
      </c>
      <c r="AH89" s="17">
        <v>-33728.83</v>
      </c>
      <c r="AI89" s="17">
        <v>-25729.67</v>
      </c>
      <c r="AJ89" s="17">
        <v>-22780.42</v>
      </c>
      <c r="AK89" s="17">
        <v>-12527.43</v>
      </c>
      <c r="AL89" s="17">
        <v>-17635.34</v>
      </c>
      <c r="AM89" s="17">
        <v>-29611.72</v>
      </c>
      <c r="AN89" s="17">
        <v>-35818.559999999998</v>
      </c>
      <c r="AO89" s="20">
        <v>-70351.7</v>
      </c>
      <c r="AP89" s="20">
        <v>-65284.499999999993</v>
      </c>
      <c r="AQ89" s="20">
        <v>-57051.650000000009</v>
      </c>
      <c r="AR89" s="20">
        <v>-114722.78000000003</v>
      </c>
      <c r="AS89" s="20">
        <v>-445961.12999999995</v>
      </c>
      <c r="AT89" s="20">
        <v>-156871.75</v>
      </c>
      <c r="AU89" s="20">
        <v>-120275.87999999999</v>
      </c>
      <c r="AV89" s="20">
        <v>-107115.96999999997</v>
      </c>
      <c r="AW89" s="20">
        <v>-59255.14</v>
      </c>
      <c r="AX89" s="20">
        <v>-83948.15</v>
      </c>
      <c r="AY89" s="20">
        <v>-141897.59999999998</v>
      </c>
      <c r="AZ89" s="20">
        <v>-172758.21</v>
      </c>
      <c r="BA89" s="17">
        <f t="shared" si="6"/>
        <v>-1194527.6099999999</v>
      </c>
      <c r="BB89" s="17">
        <f t="shared" si="7"/>
        <v>-59726.389999999992</v>
      </c>
      <c r="BC89" s="17">
        <f t="shared" si="8"/>
        <v>-341240.46</v>
      </c>
      <c r="BD89" s="17">
        <f t="shared" si="9"/>
        <v>-1595494.4599999995</v>
      </c>
    </row>
    <row r="90" spans="1:56" x14ac:dyDescent="0.25">
      <c r="A90" t="str">
        <f t="shared" si="5"/>
        <v>NXI.NX02</v>
      </c>
      <c r="B90" s="1" t="s">
        <v>154</v>
      </c>
      <c r="C90" s="1" t="s">
        <v>156</v>
      </c>
      <c r="D90" s="1" t="s">
        <v>156</v>
      </c>
      <c r="E90" s="17">
        <v>70775.190000000017</v>
      </c>
      <c r="F90" s="17">
        <v>72902.51999999999</v>
      </c>
      <c r="G90" s="17">
        <v>49494.270000000019</v>
      </c>
      <c r="H90" s="17">
        <v>56328.540000000023</v>
      </c>
      <c r="I90" s="17">
        <v>147992.16</v>
      </c>
      <c r="J90" s="17">
        <v>34517.89</v>
      </c>
      <c r="K90" s="17">
        <v>38943.569999999992</v>
      </c>
      <c r="L90" s="17">
        <v>42608.679999999986</v>
      </c>
      <c r="M90" s="17">
        <v>19835.440000000002</v>
      </c>
      <c r="N90" s="17">
        <v>16947.760000000002</v>
      </c>
      <c r="O90" s="17">
        <v>33910.689999999988</v>
      </c>
      <c r="P90" s="17">
        <v>53770.709999999977</v>
      </c>
      <c r="Q90" s="20">
        <v>3538.76</v>
      </c>
      <c r="R90" s="20">
        <v>3645.13</v>
      </c>
      <c r="S90" s="20">
        <v>2474.71</v>
      </c>
      <c r="T90" s="20">
        <v>2816.43</v>
      </c>
      <c r="U90" s="20">
        <v>7399.61</v>
      </c>
      <c r="V90" s="20">
        <v>1725.89</v>
      </c>
      <c r="W90" s="20">
        <v>1947.18</v>
      </c>
      <c r="X90" s="20">
        <v>2130.4299999999998</v>
      </c>
      <c r="Y90" s="20">
        <v>991.77</v>
      </c>
      <c r="Z90" s="20">
        <v>847.39</v>
      </c>
      <c r="AA90" s="20">
        <v>1695.53</v>
      </c>
      <c r="AB90" s="20">
        <v>2688.54</v>
      </c>
      <c r="AC90" s="17">
        <v>20940.169999999998</v>
      </c>
      <c r="AD90" s="17">
        <v>21445.75</v>
      </c>
      <c r="AE90" s="17">
        <v>14483.8</v>
      </c>
      <c r="AF90" s="17">
        <v>16388.07</v>
      </c>
      <c r="AG90" s="17">
        <v>42813.17</v>
      </c>
      <c r="AH90" s="17">
        <v>9927.17</v>
      </c>
      <c r="AI90" s="17">
        <v>11127.95</v>
      </c>
      <c r="AJ90" s="17">
        <v>12084.77</v>
      </c>
      <c r="AK90" s="17">
        <v>5583.66</v>
      </c>
      <c r="AL90" s="17">
        <v>4732.47</v>
      </c>
      <c r="AM90" s="17">
        <v>9389.9699999999993</v>
      </c>
      <c r="AN90" s="17">
        <v>14767.74</v>
      </c>
      <c r="AO90" s="20">
        <v>95254.12000000001</v>
      </c>
      <c r="AP90" s="20">
        <v>97993.4</v>
      </c>
      <c r="AQ90" s="20">
        <v>66452.780000000013</v>
      </c>
      <c r="AR90" s="20">
        <v>75533.040000000023</v>
      </c>
      <c r="AS90" s="20">
        <v>198204.94</v>
      </c>
      <c r="AT90" s="20">
        <v>46170.95</v>
      </c>
      <c r="AU90" s="20">
        <v>52018.7</v>
      </c>
      <c r="AV90" s="20">
        <v>56823.87999999999</v>
      </c>
      <c r="AW90" s="20">
        <v>26410.870000000003</v>
      </c>
      <c r="AX90" s="20">
        <v>22527.620000000003</v>
      </c>
      <c r="AY90" s="20">
        <v>44996.189999999988</v>
      </c>
      <c r="AZ90" s="20">
        <v>71226.989999999976</v>
      </c>
      <c r="BA90" s="17">
        <f t="shared" si="6"/>
        <v>638027.41999999993</v>
      </c>
      <c r="BB90" s="17">
        <f t="shared" si="7"/>
        <v>31901.37</v>
      </c>
      <c r="BC90" s="17">
        <f t="shared" si="8"/>
        <v>183684.69</v>
      </c>
      <c r="BD90" s="17">
        <f t="shared" si="9"/>
        <v>853613.47999999986</v>
      </c>
    </row>
    <row r="91" spans="1:56" x14ac:dyDescent="0.25">
      <c r="A91" t="str">
        <f t="shared" si="5"/>
        <v>CUPC.OMRH</v>
      </c>
      <c r="B91" s="1" t="s">
        <v>157</v>
      </c>
      <c r="C91" s="1" t="s">
        <v>158</v>
      </c>
      <c r="D91" s="1" t="s">
        <v>158</v>
      </c>
      <c r="E91" s="17">
        <v>-759.97</v>
      </c>
      <c r="F91" s="17">
        <v>-814.8</v>
      </c>
      <c r="G91" s="17">
        <v>-537.46</v>
      </c>
      <c r="H91" s="17">
        <v>-3101.77</v>
      </c>
      <c r="I91" s="17">
        <v>-20791.149999999998</v>
      </c>
      <c r="J91" s="17">
        <v>-11546.539999999999</v>
      </c>
      <c r="K91" s="17">
        <v>-9132.5800000000017</v>
      </c>
      <c r="L91" s="17">
        <v>-5488.7500000000009</v>
      </c>
      <c r="M91" s="17">
        <v>-720.12999999999988</v>
      </c>
      <c r="N91" s="17">
        <v>-712.48</v>
      </c>
      <c r="O91" s="17">
        <v>-5250.21</v>
      </c>
      <c r="P91" s="17">
        <v>-2322.7599999999998</v>
      </c>
      <c r="Q91" s="20">
        <v>-38</v>
      </c>
      <c r="R91" s="20">
        <v>-40.74</v>
      </c>
      <c r="S91" s="20">
        <v>-26.87</v>
      </c>
      <c r="T91" s="20">
        <v>-155.09</v>
      </c>
      <c r="U91" s="20">
        <v>-1039.56</v>
      </c>
      <c r="V91" s="20">
        <v>-577.33000000000004</v>
      </c>
      <c r="W91" s="20">
        <v>-456.63</v>
      </c>
      <c r="X91" s="20">
        <v>-274.44</v>
      </c>
      <c r="Y91" s="20">
        <v>-36.01</v>
      </c>
      <c r="Z91" s="20">
        <v>-35.619999999999997</v>
      </c>
      <c r="AA91" s="20">
        <v>-262.51</v>
      </c>
      <c r="AB91" s="20">
        <v>-116.14</v>
      </c>
      <c r="AC91" s="17">
        <v>-224.85</v>
      </c>
      <c r="AD91" s="17">
        <v>-239.69</v>
      </c>
      <c r="AE91" s="17">
        <v>-157.28</v>
      </c>
      <c r="AF91" s="17">
        <v>-902.42</v>
      </c>
      <c r="AG91" s="17">
        <v>-6014.74</v>
      </c>
      <c r="AH91" s="17">
        <v>-3320.73</v>
      </c>
      <c r="AI91" s="17">
        <v>-2609.59</v>
      </c>
      <c r="AJ91" s="17">
        <v>-1556.73</v>
      </c>
      <c r="AK91" s="17">
        <v>-202.72</v>
      </c>
      <c r="AL91" s="17">
        <v>-198.95</v>
      </c>
      <c r="AM91" s="17">
        <v>-1453.8</v>
      </c>
      <c r="AN91" s="17">
        <v>-637.92999999999995</v>
      </c>
      <c r="AO91" s="20">
        <v>-1022.82</v>
      </c>
      <c r="AP91" s="20">
        <v>-1095.23</v>
      </c>
      <c r="AQ91" s="20">
        <v>-721.61</v>
      </c>
      <c r="AR91" s="20">
        <v>-4159.28</v>
      </c>
      <c r="AS91" s="20">
        <v>-27845.449999999997</v>
      </c>
      <c r="AT91" s="20">
        <v>-15444.599999999999</v>
      </c>
      <c r="AU91" s="20">
        <v>-12198.800000000001</v>
      </c>
      <c r="AV91" s="20">
        <v>-7319.92</v>
      </c>
      <c r="AW91" s="20">
        <v>-958.8599999999999</v>
      </c>
      <c r="AX91" s="20">
        <v>-947.05</v>
      </c>
      <c r="AY91" s="20">
        <v>-6966.52</v>
      </c>
      <c r="AZ91" s="20">
        <v>-3076.8299999999995</v>
      </c>
      <c r="BA91" s="17">
        <f t="shared" si="6"/>
        <v>-61178.6</v>
      </c>
      <c r="BB91" s="17">
        <f t="shared" si="7"/>
        <v>-3058.94</v>
      </c>
      <c r="BC91" s="17">
        <f t="shared" si="8"/>
        <v>-17519.43</v>
      </c>
      <c r="BD91" s="17">
        <f t="shared" si="9"/>
        <v>-81756.970000000016</v>
      </c>
    </row>
    <row r="92" spans="1:56" x14ac:dyDescent="0.25">
      <c r="A92" t="str">
        <f t="shared" si="5"/>
        <v>CUPC.PH1</v>
      </c>
      <c r="B92" s="1" t="s">
        <v>157</v>
      </c>
      <c r="C92" s="1" t="s">
        <v>161</v>
      </c>
      <c r="D92" s="1" t="s">
        <v>161</v>
      </c>
      <c r="E92" s="17">
        <v>-2945.360000000001</v>
      </c>
      <c r="F92" s="17">
        <v>-538.79999999999995</v>
      </c>
      <c r="G92" s="17">
        <v>-843.46000000000015</v>
      </c>
      <c r="H92" s="17">
        <v>-3973.4300000000003</v>
      </c>
      <c r="I92" s="17">
        <v>-26444.18</v>
      </c>
      <c r="J92" s="17">
        <v>-10337.49</v>
      </c>
      <c r="K92" s="17">
        <v>-10909.57</v>
      </c>
      <c r="L92" s="17">
        <v>-815.22</v>
      </c>
      <c r="M92" s="17">
        <v>-594.47</v>
      </c>
      <c r="N92" s="17">
        <v>-385.01</v>
      </c>
      <c r="O92" s="17">
        <v>-6197.409999999998</v>
      </c>
      <c r="P92" s="17">
        <v>-6482.04</v>
      </c>
      <c r="Q92" s="20">
        <v>-147.27000000000001</v>
      </c>
      <c r="R92" s="20">
        <v>-26.94</v>
      </c>
      <c r="S92" s="20">
        <v>-42.17</v>
      </c>
      <c r="T92" s="20">
        <v>-198.67</v>
      </c>
      <c r="U92" s="20">
        <v>-1322.21</v>
      </c>
      <c r="V92" s="20">
        <v>-516.87</v>
      </c>
      <c r="W92" s="20">
        <v>-545.48</v>
      </c>
      <c r="X92" s="20">
        <v>-40.76</v>
      </c>
      <c r="Y92" s="20">
        <v>-29.72</v>
      </c>
      <c r="Z92" s="20">
        <v>-19.25</v>
      </c>
      <c r="AA92" s="20">
        <v>-309.87</v>
      </c>
      <c r="AB92" s="20">
        <v>-324.10000000000002</v>
      </c>
      <c r="AC92" s="17">
        <v>-871.44</v>
      </c>
      <c r="AD92" s="17">
        <v>-158.5</v>
      </c>
      <c r="AE92" s="17">
        <v>-246.83</v>
      </c>
      <c r="AF92" s="17">
        <v>-1156.02</v>
      </c>
      <c r="AG92" s="17">
        <v>-7650.13</v>
      </c>
      <c r="AH92" s="17">
        <v>-2973.01</v>
      </c>
      <c r="AI92" s="17">
        <v>-3117.36</v>
      </c>
      <c r="AJ92" s="17">
        <v>-231.21</v>
      </c>
      <c r="AK92" s="17">
        <v>-167.34</v>
      </c>
      <c r="AL92" s="17">
        <v>-107.51</v>
      </c>
      <c r="AM92" s="17">
        <v>-1716.08</v>
      </c>
      <c r="AN92" s="17">
        <v>-1780.25</v>
      </c>
      <c r="AO92" s="20">
        <v>-3964.0700000000011</v>
      </c>
      <c r="AP92" s="20">
        <v>-724.24</v>
      </c>
      <c r="AQ92" s="20">
        <v>-1132.46</v>
      </c>
      <c r="AR92" s="20">
        <v>-5328.1200000000008</v>
      </c>
      <c r="AS92" s="20">
        <v>-35416.519999999997</v>
      </c>
      <c r="AT92" s="20">
        <v>-13827.37</v>
      </c>
      <c r="AU92" s="20">
        <v>-14572.41</v>
      </c>
      <c r="AV92" s="20">
        <v>-1087.19</v>
      </c>
      <c r="AW92" s="20">
        <v>-791.53000000000009</v>
      </c>
      <c r="AX92" s="20">
        <v>-511.77</v>
      </c>
      <c r="AY92" s="20">
        <v>-8223.3599999999969</v>
      </c>
      <c r="AZ92" s="20">
        <v>-8586.39</v>
      </c>
      <c r="BA92" s="17">
        <f t="shared" si="6"/>
        <v>-70466.44</v>
      </c>
      <c r="BB92" s="17">
        <f t="shared" si="7"/>
        <v>-3523.31</v>
      </c>
      <c r="BC92" s="17">
        <f t="shared" si="8"/>
        <v>-20175.68</v>
      </c>
      <c r="BD92" s="17">
        <f t="shared" si="9"/>
        <v>-94165.430000000008</v>
      </c>
    </row>
    <row r="93" spans="1:56" x14ac:dyDescent="0.25">
      <c r="A93" t="str">
        <f t="shared" si="5"/>
        <v>CHD.PKNE</v>
      </c>
      <c r="B93" s="1" t="s">
        <v>240</v>
      </c>
      <c r="C93" s="1" t="s">
        <v>162</v>
      </c>
      <c r="D93" s="1" t="s">
        <v>162</v>
      </c>
      <c r="E93" s="17">
        <v>5132.16</v>
      </c>
      <c r="F93" s="17">
        <v>4551.13</v>
      </c>
      <c r="G93" s="17">
        <v>6116.64</v>
      </c>
      <c r="H93" s="17">
        <v>4684.7299999999996</v>
      </c>
      <c r="I93" s="17">
        <v>5340.16</v>
      </c>
      <c r="J93" s="17">
        <v>4492.88</v>
      </c>
      <c r="K93" s="17">
        <v>3437.7799999999997</v>
      </c>
      <c r="L93" s="17">
        <v>2848.5299999999997</v>
      </c>
      <c r="M93" s="17">
        <v>2147.9</v>
      </c>
      <c r="N93" s="17">
        <v>2714.82</v>
      </c>
      <c r="O93" s="17">
        <v>3521.66</v>
      </c>
      <c r="P93" s="17">
        <v>5862.42</v>
      </c>
      <c r="Q93" s="20">
        <v>256.61</v>
      </c>
      <c r="R93" s="20">
        <v>227.56</v>
      </c>
      <c r="S93" s="20">
        <v>305.83</v>
      </c>
      <c r="T93" s="20">
        <v>234.24</v>
      </c>
      <c r="U93" s="20">
        <v>267.01</v>
      </c>
      <c r="V93" s="20">
        <v>224.64</v>
      </c>
      <c r="W93" s="20">
        <v>171.89</v>
      </c>
      <c r="X93" s="20">
        <v>142.43</v>
      </c>
      <c r="Y93" s="20">
        <v>107.4</v>
      </c>
      <c r="Z93" s="20">
        <v>135.74</v>
      </c>
      <c r="AA93" s="20">
        <v>176.08</v>
      </c>
      <c r="AB93" s="20">
        <v>293.12</v>
      </c>
      <c r="AC93" s="17">
        <v>1518.45</v>
      </c>
      <c r="AD93" s="17">
        <v>1338.81</v>
      </c>
      <c r="AE93" s="17">
        <v>1789.95</v>
      </c>
      <c r="AF93" s="17">
        <v>1362.96</v>
      </c>
      <c r="AG93" s="17">
        <v>1544.87</v>
      </c>
      <c r="AH93" s="17">
        <v>1292.1300000000001</v>
      </c>
      <c r="AI93" s="17">
        <v>982.33</v>
      </c>
      <c r="AJ93" s="17">
        <v>807.91</v>
      </c>
      <c r="AK93" s="17">
        <v>604.63</v>
      </c>
      <c r="AL93" s="17">
        <v>758.08</v>
      </c>
      <c r="AM93" s="17">
        <v>975.16</v>
      </c>
      <c r="AN93" s="17">
        <v>1610.07</v>
      </c>
      <c r="AO93" s="20">
        <v>6907.2199999999993</v>
      </c>
      <c r="AP93" s="20">
        <v>6117.5</v>
      </c>
      <c r="AQ93" s="20">
        <v>8212.42</v>
      </c>
      <c r="AR93" s="20">
        <v>6281.9299999999994</v>
      </c>
      <c r="AS93" s="20">
        <v>7152.04</v>
      </c>
      <c r="AT93" s="20">
        <v>6009.6500000000005</v>
      </c>
      <c r="AU93" s="20">
        <v>4592</v>
      </c>
      <c r="AV93" s="20">
        <v>3798.8699999999994</v>
      </c>
      <c r="AW93" s="20">
        <v>2859.9300000000003</v>
      </c>
      <c r="AX93" s="20">
        <v>3608.6400000000003</v>
      </c>
      <c r="AY93" s="20">
        <v>4672.8999999999996</v>
      </c>
      <c r="AZ93" s="20">
        <v>7765.61</v>
      </c>
      <c r="BA93" s="17">
        <f t="shared" si="6"/>
        <v>50850.81</v>
      </c>
      <c r="BB93" s="17">
        <f t="shared" si="7"/>
        <v>2542.5499999999997</v>
      </c>
      <c r="BC93" s="17">
        <f t="shared" si="8"/>
        <v>14585.349999999999</v>
      </c>
      <c r="BD93" s="17">
        <f t="shared" si="9"/>
        <v>67978.710000000006</v>
      </c>
    </row>
    <row r="94" spans="1:56" x14ac:dyDescent="0.25">
      <c r="A94" t="str">
        <f t="shared" si="5"/>
        <v>TAU.POC</v>
      </c>
      <c r="B94" s="1" t="s">
        <v>31</v>
      </c>
      <c r="C94" s="1" t="s">
        <v>163</v>
      </c>
      <c r="D94" s="1" t="s">
        <v>163</v>
      </c>
      <c r="E94" s="17">
        <v>-2029.3700000000001</v>
      </c>
      <c r="F94" s="17">
        <v>-2026.9599999999998</v>
      </c>
      <c r="G94" s="17">
        <v>-1940.77</v>
      </c>
      <c r="H94" s="17">
        <v>-2153.6999999999994</v>
      </c>
      <c r="I94" s="17">
        <v>-6469.6099999999988</v>
      </c>
      <c r="J94" s="17">
        <v>-93.149999999999977</v>
      </c>
      <c r="K94" s="17">
        <v>-98.100000000000009</v>
      </c>
      <c r="L94" s="17">
        <v>-367.67</v>
      </c>
      <c r="M94" s="17">
        <v>-412.97</v>
      </c>
      <c r="N94" s="17">
        <v>-855.88000000000011</v>
      </c>
      <c r="O94" s="17">
        <v>-3874.32</v>
      </c>
      <c r="P94" s="17">
        <v>-6443.2100000000009</v>
      </c>
      <c r="Q94" s="20">
        <v>-101.47</v>
      </c>
      <c r="R94" s="20">
        <v>-101.35</v>
      </c>
      <c r="S94" s="20">
        <v>-97.04</v>
      </c>
      <c r="T94" s="20">
        <v>-107.69</v>
      </c>
      <c r="U94" s="20">
        <v>-323.48</v>
      </c>
      <c r="V94" s="20">
        <v>-4.66</v>
      </c>
      <c r="W94" s="20">
        <v>-4.91</v>
      </c>
      <c r="X94" s="20">
        <v>-18.38</v>
      </c>
      <c r="Y94" s="20">
        <v>-20.65</v>
      </c>
      <c r="Z94" s="20">
        <v>-42.79</v>
      </c>
      <c r="AA94" s="20">
        <v>-193.72</v>
      </c>
      <c r="AB94" s="20">
        <v>-322.16000000000003</v>
      </c>
      <c r="AC94" s="17">
        <v>-600.42999999999995</v>
      </c>
      <c r="AD94" s="17">
        <v>-596.27</v>
      </c>
      <c r="AE94" s="17">
        <v>-567.94000000000005</v>
      </c>
      <c r="AF94" s="17">
        <v>-626.59</v>
      </c>
      <c r="AG94" s="17">
        <v>-1871.62</v>
      </c>
      <c r="AH94" s="17">
        <v>-26.79</v>
      </c>
      <c r="AI94" s="17">
        <v>-28.03</v>
      </c>
      <c r="AJ94" s="17">
        <v>-104.28</v>
      </c>
      <c r="AK94" s="17">
        <v>-116.25</v>
      </c>
      <c r="AL94" s="17">
        <v>-238.99</v>
      </c>
      <c r="AM94" s="17">
        <v>-1072.81</v>
      </c>
      <c r="AN94" s="17">
        <v>-1769.58</v>
      </c>
      <c r="AO94" s="20">
        <v>-2731.27</v>
      </c>
      <c r="AP94" s="20">
        <v>-2724.58</v>
      </c>
      <c r="AQ94" s="20">
        <v>-2605.75</v>
      </c>
      <c r="AR94" s="20">
        <v>-2887.9799999999996</v>
      </c>
      <c r="AS94" s="20">
        <v>-8664.7099999999991</v>
      </c>
      <c r="AT94" s="20">
        <v>-124.59999999999997</v>
      </c>
      <c r="AU94" s="20">
        <v>-131.04000000000002</v>
      </c>
      <c r="AV94" s="20">
        <v>-490.33000000000004</v>
      </c>
      <c r="AW94" s="20">
        <v>-549.87</v>
      </c>
      <c r="AX94" s="20">
        <v>-1137.6600000000001</v>
      </c>
      <c r="AY94" s="20">
        <v>-5140.8500000000004</v>
      </c>
      <c r="AZ94" s="20">
        <v>-8534.9500000000007</v>
      </c>
      <c r="BA94" s="17">
        <f t="shared" si="6"/>
        <v>-26765.71</v>
      </c>
      <c r="BB94" s="17">
        <f t="shared" si="7"/>
        <v>-1338.3</v>
      </c>
      <c r="BC94" s="17">
        <f t="shared" si="8"/>
        <v>-7619.58</v>
      </c>
      <c r="BD94" s="17">
        <f t="shared" si="9"/>
        <v>-35723.589999999997</v>
      </c>
    </row>
    <row r="95" spans="1:56" x14ac:dyDescent="0.25">
      <c r="A95" t="str">
        <f t="shared" si="5"/>
        <v>ACRL.PR1</v>
      </c>
      <c r="B95" s="1" t="s">
        <v>164</v>
      </c>
      <c r="C95" s="1" t="s">
        <v>165</v>
      </c>
      <c r="D95" s="1" t="s">
        <v>165</v>
      </c>
      <c r="E95" s="17">
        <v>12199.380000000003</v>
      </c>
      <c r="F95" s="17">
        <v>11591.84</v>
      </c>
      <c r="G95" s="17">
        <v>9536.4100000000017</v>
      </c>
      <c r="H95" s="17">
        <v>11198.570000000003</v>
      </c>
      <c r="I95" s="17">
        <v>16372.480000000003</v>
      </c>
      <c r="J95" s="17">
        <v>1917.2499999999993</v>
      </c>
      <c r="K95" s="17">
        <v>2248.5499999999988</v>
      </c>
      <c r="L95" s="17">
        <v>4397.4700000000012</v>
      </c>
      <c r="M95" s="17">
        <v>4808.2999999999993</v>
      </c>
      <c r="N95" s="17">
        <v>2471.900000000001</v>
      </c>
      <c r="O95" s="17">
        <v>1558.1399999999994</v>
      </c>
      <c r="P95" s="17">
        <v>3631.5299999999979</v>
      </c>
      <c r="Q95" s="20">
        <v>609.97</v>
      </c>
      <c r="R95" s="20">
        <v>579.59</v>
      </c>
      <c r="S95" s="20">
        <v>476.82</v>
      </c>
      <c r="T95" s="20">
        <v>559.92999999999995</v>
      </c>
      <c r="U95" s="20">
        <v>818.62</v>
      </c>
      <c r="V95" s="20">
        <v>95.86</v>
      </c>
      <c r="W95" s="20">
        <v>112.43</v>
      </c>
      <c r="X95" s="20">
        <v>219.87</v>
      </c>
      <c r="Y95" s="20">
        <v>240.42</v>
      </c>
      <c r="Z95" s="20">
        <v>123.6</v>
      </c>
      <c r="AA95" s="20">
        <v>77.91</v>
      </c>
      <c r="AB95" s="20">
        <v>181.58</v>
      </c>
      <c r="AC95" s="17">
        <v>3609.42</v>
      </c>
      <c r="AD95" s="17">
        <v>3409.97</v>
      </c>
      <c r="AE95" s="17">
        <v>2790.7</v>
      </c>
      <c r="AF95" s="17">
        <v>3258.08</v>
      </c>
      <c r="AG95" s="17">
        <v>4736.45</v>
      </c>
      <c r="AH95" s="17">
        <v>551.39</v>
      </c>
      <c r="AI95" s="17">
        <v>642.51</v>
      </c>
      <c r="AJ95" s="17">
        <v>1247.22</v>
      </c>
      <c r="AK95" s="17">
        <v>1353.53</v>
      </c>
      <c r="AL95" s="17">
        <v>690.25</v>
      </c>
      <c r="AM95" s="17">
        <v>431.45</v>
      </c>
      <c r="AN95" s="17">
        <v>997.37</v>
      </c>
      <c r="AO95" s="20">
        <v>16418.770000000004</v>
      </c>
      <c r="AP95" s="20">
        <v>15581.4</v>
      </c>
      <c r="AQ95" s="20">
        <v>12803.93</v>
      </c>
      <c r="AR95" s="20">
        <v>15016.580000000004</v>
      </c>
      <c r="AS95" s="20">
        <v>21927.550000000003</v>
      </c>
      <c r="AT95" s="20">
        <v>2564.4999999999991</v>
      </c>
      <c r="AU95" s="20">
        <v>3003.4899999999989</v>
      </c>
      <c r="AV95" s="20">
        <v>5864.5600000000013</v>
      </c>
      <c r="AW95" s="20">
        <v>6402.2499999999991</v>
      </c>
      <c r="AX95" s="20">
        <v>3285.7500000000009</v>
      </c>
      <c r="AY95" s="20">
        <v>2067.4999999999995</v>
      </c>
      <c r="AZ95" s="20">
        <v>4810.4799999999977</v>
      </c>
      <c r="BA95" s="17">
        <f t="shared" si="6"/>
        <v>81931.820000000007</v>
      </c>
      <c r="BB95" s="17">
        <f t="shared" si="7"/>
        <v>4096.5999999999995</v>
      </c>
      <c r="BC95" s="17">
        <f t="shared" si="8"/>
        <v>23718.339999999997</v>
      </c>
      <c r="BD95" s="17">
        <f t="shared" si="9"/>
        <v>109746.76000000001</v>
      </c>
    </row>
    <row r="96" spans="1:56" x14ac:dyDescent="0.25">
      <c r="A96" t="str">
        <f t="shared" si="5"/>
        <v>PWX.BCHEXP</v>
      </c>
      <c r="B96" s="1" t="s">
        <v>101</v>
      </c>
      <c r="C96" s="1" t="s">
        <v>166</v>
      </c>
      <c r="D96" s="1" t="s">
        <v>28</v>
      </c>
      <c r="E96" s="17">
        <v>3250.1099999999988</v>
      </c>
      <c r="F96" s="17">
        <v>2151.17</v>
      </c>
      <c r="G96" s="17">
        <v>4556.3600000000024</v>
      </c>
      <c r="H96" s="17">
        <v>1695.08</v>
      </c>
      <c r="I96" s="17">
        <v>53.36</v>
      </c>
      <c r="J96" s="17">
        <v>0</v>
      </c>
      <c r="K96" s="17">
        <v>-93.689999999999941</v>
      </c>
      <c r="L96" s="17">
        <v>-359.88999999999965</v>
      </c>
      <c r="M96" s="17">
        <v>-828.85000000000036</v>
      </c>
      <c r="N96" s="17">
        <v>-1137.9099999999999</v>
      </c>
      <c r="O96" s="17">
        <v>-795.48000000000093</v>
      </c>
      <c r="P96" s="17">
        <v>-266.19999999999993</v>
      </c>
      <c r="Q96" s="20">
        <v>162.51</v>
      </c>
      <c r="R96" s="20">
        <v>107.56</v>
      </c>
      <c r="S96" s="20">
        <v>227.82</v>
      </c>
      <c r="T96" s="20">
        <v>84.75</v>
      </c>
      <c r="U96" s="20">
        <v>2.67</v>
      </c>
      <c r="V96" s="20">
        <v>0</v>
      </c>
      <c r="W96" s="20">
        <v>-4.68</v>
      </c>
      <c r="X96" s="20">
        <v>-17.989999999999998</v>
      </c>
      <c r="Y96" s="20">
        <v>-41.44</v>
      </c>
      <c r="Z96" s="20">
        <v>-56.9</v>
      </c>
      <c r="AA96" s="20">
        <v>-39.770000000000003</v>
      </c>
      <c r="AB96" s="20">
        <v>-13.31</v>
      </c>
      <c r="AC96" s="17">
        <v>961.61</v>
      </c>
      <c r="AD96" s="17">
        <v>632.80999999999995</v>
      </c>
      <c r="AE96" s="17">
        <v>1333.35</v>
      </c>
      <c r="AF96" s="17">
        <v>493.16</v>
      </c>
      <c r="AG96" s="17">
        <v>15.44</v>
      </c>
      <c r="AH96" s="17">
        <v>0</v>
      </c>
      <c r="AI96" s="17">
        <v>-26.77</v>
      </c>
      <c r="AJ96" s="17">
        <v>-102.07</v>
      </c>
      <c r="AK96" s="17">
        <v>-233.32</v>
      </c>
      <c r="AL96" s="17">
        <v>-317.75</v>
      </c>
      <c r="AM96" s="17">
        <v>-220.27</v>
      </c>
      <c r="AN96" s="17">
        <v>-73.11</v>
      </c>
      <c r="AO96" s="20">
        <v>4374.2299999999987</v>
      </c>
      <c r="AP96" s="20">
        <v>2891.54</v>
      </c>
      <c r="AQ96" s="20">
        <v>6117.5300000000025</v>
      </c>
      <c r="AR96" s="20">
        <v>2272.9899999999998</v>
      </c>
      <c r="AS96" s="20">
        <v>71.47</v>
      </c>
      <c r="AT96" s="20">
        <v>0</v>
      </c>
      <c r="AU96" s="20">
        <v>-125.13999999999994</v>
      </c>
      <c r="AV96" s="20">
        <v>-479.94999999999965</v>
      </c>
      <c r="AW96" s="20">
        <v>-1103.6100000000004</v>
      </c>
      <c r="AX96" s="20">
        <v>-1512.56</v>
      </c>
      <c r="AY96" s="20">
        <v>-1055.5200000000009</v>
      </c>
      <c r="AZ96" s="20">
        <v>-352.61999999999995</v>
      </c>
      <c r="BA96" s="17">
        <f t="shared" si="6"/>
        <v>8224.06</v>
      </c>
      <c r="BB96" s="17">
        <f t="shared" si="7"/>
        <v>411.22000000000008</v>
      </c>
      <c r="BC96" s="17">
        <f t="shared" si="8"/>
        <v>2463.0799999999995</v>
      </c>
      <c r="BD96" s="17">
        <f t="shared" si="9"/>
        <v>11098.36</v>
      </c>
    </row>
    <row r="97" spans="1:56" x14ac:dyDescent="0.25">
      <c r="A97" t="str">
        <f t="shared" si="5"/>
        <v>PWX.SPCEXP</v>
      </c>
      <c r="B97" s="1" t="s">
        <v>101</v>
      </c>
      <c r="C97" s="1" t="s">
        <v>231</v>
      </c>
      <c r="D97" s="1" t="s">
        <v>74</v>
      </c>
      <c r="E97" s="17">
        <v>139.34</v>
      </c>
      <c r="F97" s="17">
        <v>44.800000000000026</v>
      </c>
      <c r="G97" s="17">
        <v>0</v>
      </c>
      <c r="H97" s="17">
        <v>0</v>
      </c>
      <c r="I97" s="17">
        <v>0</v>
      </c>
      <c r="J97" s="17">
        <v>0</v>
      </c>
      <c r="K97" s="17">
        <v>0</v>
      </c>
      <c r="L97" s="17">
        <v>-20.499999999999972</v>
      </c>
      <c r="M97" s="17">
        <v>0</v>
      </c>
      <c r="N97" s="17">
        <v>-4.2399999999999967</v>
      </c>
      <c r="O97" s="17">
        <v>0</v>
      </c>
      <c r="P97" s="17">
        <v>0</v>
      </c>
      <c r="Q97" s="20">
        <v>6.97</v>
      </c>
      <c r="R97" s="20">
        <v>2.2400000000000002</v>
      </c>
      <c r="S97" s="20">
        <v>0</v>
      </c>
      <c r="T97" s="20">
        <v>0</v>
      </c>
      <c r="U97" s="20">
        <v>0</v>
      </c>
      <c r="V97" s="20">
        <v>0</v>
      </c>
      <c r="W97" s="20">
        <v>0</v>
      </c>
      <c r="X97" s="20">
        <v>-1.03</v>
      </c>
      <c r="Y97" s="20">
        <v>0</v>
      </c>
      <c r="Z97" s="20">
        <v>-0.21</v>
      </c>
      <c r="AA97" s="20">
        <v>0</v>
      </c>
      <c r="AB97" s="20">
        <v>0</v>
      </c>
      <c r="AC97" s="17">
        <v>41.23</v>
      </c>
      <c r="AD97" s="17">
        <v>13.18</v>
      </c>
      <c r="AE97" s="17">
        <v>0</v>
      </c>
      <c r="AF97" s="17">
        <v>0</v>
      </c>
      <c r="AG97" s="17">
        <v>0</v>
      </c>
      <c r="AH97" s="17">
        <v>0</v>
      </c>
      <c r="AI97" s="17">
        <v>0</v>
      </c>
      <c r="AJ97" s="17">
        <v>-5.81</v>
      </c>
      <c r="AK97" s="17">
        <v>0</v>
      </c>
      <c r="AL97" s="17">
        <v>-1.18</v>
      </c>
      <c r="AM97" s="17">
        <v>0</v>
      </c>
      <c r="AN97" s="17">
        <v>0</v>
      </c>
      <c r="AO97" s="20">
        <v>187.54</v>
      </c>
      <c r="AP97" s="20">
        <v>60.220000000000027</v>
      </c>
      <c r="AQ97" s="20">
        <v>0</v>
      </c>
      <c r="AR97" s="20">
        <v>0</v>
      </c>
      <c r="AS97" s="20">
        <v>0</v>
      </c>
      <c r="AT97" s="20">
        <v>0</v>
      </c>
      <c r="AU97" s="20">
        <v>0</v>
      </c>
      <c r="AV97" s="20">
        <v>-27.339999999999971</v>
      </c>
      <c r="AW97" s="20">
        <v>0</v>
      </c>
      <c r="AX97" s="20">
        <v>-5.6299999999999963</v>
      </c>
      <c r="AY97" s="20">
        <v>0</v>
      </c>
      <c r="AZ97" s="20">
        <v>0</v>
      </c>
      <c r="BA97" s="17">
        <f t="shared" si="6"/>
        <v>159.40000000000006</v>
      </c>
      <c r="BB97" s="17">
        <f t="shared" si="7"/>
        <v>7.9700000000000015</v>
      </c>
      <c r="BC97" s="17">
        <f t="shared" si="8"/>
        <v>47.419999999999995</v>
      </c>
      <c r="BD97" s="17">
        <f t="shared" si="9"/>
        <v>214.79000000000005</v>
      </c>
    </row>
    <row r="98" spans="1:56" x14ac:dyDescent="0.25">
      <c r="A98" t="str">
        <f t="shared" si="5"/>
        <v>PWX.BCHIMP</v>
      </c>
      <c r="B98" s="1" t="s">
        <v>101</v>
      </c>
      <c r="C98" s="1" t="s">
        <v>167</v>
      </c>
      <c r="D98" s="1" t="s">
        <v>21</v>
      </c>
      <c r="E98" s="17">
        <v>-63336.020000000004</v>
      </c>
      <c r="F98" s="17">
        <v>-68774.060000000012</v>
      </c>
      <c r="G98" s="17">
        <v>-45509.48</v>
      </c>
      <c r="H98" s="17">
        <v>-138329.35999999999</v>
      </c>
      <c r="I98" s="17">
        <v>-686998.2</v>
      </c>
      <c r="J98" s="17">
        <v>-266668.36</v>
      </c>
      <c r="K98" s="17">
        <v>-198069.63</v>
      </c>
      <c r="L98" s="17">
        <v>-111724.46</v>
      </c>
      <c r="M98" s="17">
        <v>-6314.98</v>
      </c>
      <c r="N98" s="17">
        <v>-75121.600000000006</v>
      </c>
      <c r="O98" s="17">
        <v>-217723.51</v>
      </c>
      <c r="P98" s="17">
        <v>-345432.89</v>
      </c>
      <c r="Q98" s="20">
        <v>-3166.8</v>
      </c>
      <c r="R98" s="20">
        <v>-3438.7</v>
      </c>
      <c r="S98" s="20">
        <v>-2275.4699999999998</v>
      </c>
      <c r="T98" s="20">
        <v>-6916.47</v>
      </c>
      <c r="U98" s="20">
        <v>-34349.910000000003</v>
      </c>
      <c r="V98" s="20">
        <v>-13333.42</v>
      </c>
      <c r="W98" s="20">
        <v>-9903.48</v>
      </c>
      <c r="X98" s="20">
        <v>-5586.22</v>
      </c>
      <c r="Y98" s="20">
        <v>-315.75</v>
      </c>
      <c r="Z98" s="20">
        <v>-3756.08</v>
      </c>
      <c r="AA98" s="20">
        <v>-10886.18</v>
      </c>
      <c r="AB98" s="20">
        <v>-17271.64</v>
      </c>
      <c r="AC98" s="17">
        <v>-18739.150000000001</v>
      </c>
      <c r="AD98" s="17">
        <v>-20231.28</v>
      </c>
      <c r="AE98" s="17">
        <v>-13317.71</v>
      </c>
      <c r="AF98" s="17">
        <v>-40245.17</v>
      </c>
      <c r="AG98" s="17">
        <v>-198744.09</v>
      </c>
      <c r="AH98" s="17">
        <v>-76692.44</v>
      </c>
      <c r="AI98" s="17">
        <v>-56597.51</v>
      </c>
      <c r="AJ98" s="17">
        <v>-31687.54</v>
      </c>
      <c r="AK98" s="17">
        <v>-1777.66</v>
      </c>
      <c r="AL98" s="17">
        <v>-20976.86</v>
      </c>
      <c r="AM98" s="17">
        <v>-60288.31</v>
      </c>
      <c r="AN98" s="17">
        <v>-94870.65</v>
      </c>
      <c r="AO98" s="20">
        <v>-85241.97</v>
      </c>
      <c r="AP98" s="20">
        <v>-92444.040000000008</v>
      </c>
      <c r="AQ98" s="20">
        <v>-61102.66</v>
      </c>
      <c r="AR98" s="20">
        <v>-185491</v>
      </c>
      <c r="AS98" s="20">
        <v>-920092.2</v>
      </c>
      <c r="AT98" s="20">
        <v>-356694.22</v>
      </c>
      <c r="AU98" s="20">
        <v>-264570.62</v>
      </c>
      <c r="AV98" s="20">
        <v>-148998.22</v>
      </c>
      <c r="AW98" s="20">
        <v>-8408.39</v>
      </c>
      <c r="AX98" s="20">
        <v>-99854.540000000008</v>
      </c>
      <c r="AY98" s="20">
        <v>-288898</v>
      </c>
      <c r="AZ98" s="20">
        <v>-457575.18000000005</v>
      </c>
      <c r="BA98" s="17">
        <f t="shared" si="6"/>
        <v>-2224002.5499999998</v>
      </c>
      <c r="BB98" s="17">
        <f t="shared" si="7"/>
        <v>-111200.12000000001</v>
      </c>
      <c r="BC98" s="17">
        <f t="shared" si="8"/>
        <v>-634168.37</v>
      </c>
      <c r="BD98" s="17">
        <f t="shared" si="9"/>
        <v>-2969371.0400000005</v>
      </c>
    </row>
    <row r="99" spans="1:56" x14ac:dyDescent="0.25">
      <c r="A99" t="str">
        <f t="shared" si="5"/>
        <v>PWX.SPCIMP</v>
      </c>
      <c r="B99" s="1" t="s">
        <v>101</v>
      </c>
      <c r="C99" s="1" t="s">
        <v>232</v>
      </c>
      <c r="D99" s="1" t="s">
        <v>73</v>
      </c>
      <c r="E99" s="17">
        <v>-53930.889999999992</v>
      </c>
      <c r="F99" s="17">
        <v>-15832.25</v>
      </c>
      <c r="G99" s="17">
        <v>-10517.39</v>
      </c>
      <c r="H99" s="17">
        <v>-5382.3200000000006</v>
      </c>
      <c r="I99" s="17">
        <v>-7453.15</v>
      </c>
      <c r="J99" s="17">
        <v>-16591.760000000002</v>
      </c>
      <c r="K99" s="17">
        <v>-4280.1100000000006</v>
      </c>
      <c r="L99" s="17">
        <v>-70382.709999999992</v>
      </c>
      <c r="M99" s="17">
        <v>-26524.57</v>
      </c>
      <c r="N99" s="17">
        <v>-16925.46</v>
      </c>
      <c r="O99" s="17">
        <v>-22164.880000000001</v>
      </c>
      <c r="P99" s="17">
        <v>-35089.630000000005</v>
      </c>
      <c r="Q99" s="20">
        <v>-2696.54</v>
      </c>
      <c r="R99" s="20">
        <v>-791.61</v>
      </c>
      <c r="S99" s="20">
        <v>-525.87</v>
      </c>
      <c r="T99" s="20">
        <v>-269.12</v>
      </c>
      <c r="U99" s="20">
        <v>-372.66</v>
      </c>
      <c r="V99" s="20">
        <v>-829.59</v>
      </c>
      <c r="W99" s="20">
        <v>-214.01</v>
      </c>
      <c r="X99" s="20">
        <v>-3519.14</v>
      </c>
      <c r="Y99" s="20">
        <v>-1326.23</v>
      </c>
      <c r="Z99" s="20">
        <v>-846.27</v>
      </c>
      <c r="AA99" s="20">
        <v>-1108.24</v>
      </c>
      <c r="AB99" s="20">
        <v>-1754.48</v>
      </c>
      <c r="AC99" s="17">
        <v>-15956.47</v>
      </c>
      <c r="AD99" s="17">
        <v>-4657.38</v>
      </c>
      <c r="AE99" s="17">
        <v>-3077.77</v>
      </c>
      <c r="AF99" s="17">
        <v>-1565.92</v>
      </c>
      <c r="AG99" s="17">
        <v>-2156.15</v>
      </c>
      <c r="AH99" s="17">
        <v>-4771.7</v>
      </c>
      <c r="AI99" s="17">
        <v>-1223.02</v>
      </c>
      <c r="AJ99" s="17">
        <v>-19962.099999999999</v>
      </c>
      <c r="AK99" s="17">
        <v>-7466.64</v>
      </c>
      <c r="AL99" s="17">
        <v>-4726.24</v>
      </c>
      <c r="AM99" s="17">
        <v>-6137.52</v>
      </c>
      <c r="AN99" s="17">
        <v>-9637.11</v>
      </c>
      <c r="AO99" s="20">
        <v>-72583.899999999994</v>
      </c>
      <c r="AP99" s="20">
        <v>-21281.24</v>
      </c>
      <c r="AQ99" s="20">
        <v>-14121.03</v>
      </c>
      <c r="AR99" s="20">
        <v>-7217.3600000000006</v>
      </c>
      <c r="AS99" s="20">
        <v>-9981.9599999999991</v>
      </c>
      <c r="AT99" s="20">
        <v>-22193.050000000003</v>
      </c>
      <c r="AU99" s="20">
        <v>-5717.1400000000012</v>
      </c>
      <c r="AV99" s="20">
        <v>-93863.949999999983</v>
      </c>
      <c r="AW99" s="20">
        <v>-35317.440000000002</v>
      </c>
      <c r="AX99" s="20">
        <v>-22497.97</v>
      </c>
      <c r="AY99" s="20">
        <v>-29410.640000000003</v>
      </c>
      <c r="AZ99" s="20">
        <v>-46481.220000000008</v>
      </c>
      <c r="BA99" s="17">
        <f t="shared" si="6"/>
        <v>-285075.12</v>
      </c>
      <c r="BB99" s="17">
        <f t="shared" si="7"/>
        <v>-14253.76</v>
      </c>
      <c r="BC99" s="17">
        <f t="shared" si="8"/>
        <v>-81338.02</v>
      </c>
      <c r="BD99" s="17">
        <f t="shared" si="9"/>
        <v>-380666.89999999997</v>
      </c>
    </row>
    <row r="100" spans="1:56" x14ac:dyDescent="0.25">
      <c r="A100" t="str">
        <f t="shared" si="5"/>
        <v>CUPC.RB1</v>
      </c>
      <c r="B100" s="1" t="s">
        <v>157</v>
      </c>
      <c r="C100" s="1" t="s">
        <v>233</v>
      </c>
      <c r="D100" s="1" t="s">
        <v>233</v>
      </c>
      <c r="E100" s="17">
        <v>0</v>
      </c>
      <c r="F100" s="17">
        <v>0</v>
      </c>
      <c r="G100" s="17">
        <v>0</v>
      </c>
      <c r="H100" s="17">
        <v>0</v>
      </c>
      <c r="I100" s="17">
        <v>0</v>
      </c>
      <c r="J100" s="17">
        <v>0</v>
      </c>
      <c r="K100" s="17">
        <v>0</v>
      </c>
      <c r="L100" s="17">
        <v>0</v>
      </c>
      <c r="M100" s="17">
        <v>0</v>
      </c>
      <c r="N100" s="17">
        <v>0</v>
      </c>
      <c r="O100" s="17">
        <v>0</v>
      </c>
      <c r="P100" s="17">
        <v>0</v>
      </c>
      <c r="Q100" s="20">
        <v>0</v>
      </c>
      <c r="R100" s="20">
        <v>0</v>
      </c>
      <c r="S100" s="20">
        <v>0</v>
      </c>
      <c r="T100" s="20">
        <v>0</v>
      </c>
      <c r="U100" s="20">
        <v>0</v>
      </c>
      <c r="V100" s="20">
        <v>0</v>
      </c>
      <c r="W100" s="20">
        <v>0</v>
      </c>
      <c r="X100" s="20">
        <v>0</v>
      </c>
      <c r="Y100" s="20">
        <v>0</v>
      </c>
      <c r="Z100" s="20">
        <v>0</v>
      </c>
      <c r="AA100" s="20">
        <v>0</v>
      </c>
      <c r="AB100" s="20">
        <v>0</v>
      </c>
      <c r="AC100" s="17">
        <v>0</v>
      </c>
      <c r="AD100" s="17">
        <v>0</v>
      </c>
      <c r="AE100" s="17">
        <v>0</v>
      </c>
      <c r="AF100" s="17">
        <v>0</v>
      </c>
      <c r="AG100" s="17">
        <v>0</v>
      </c>
      <c r="AH100" s="17">
        <v>0</v>
      </c>
      <c r="AI100" s="17">
        <v>0</v>
      </c>
      <c r="AJ100" s="17">
        <v>0</v>
      </c>
      <c r="AK100" s="17">
        <v>0</v>
      </c>
      <c r="AL100" s="17">
        <v>0</v>
      </c>
      <c r="AM100" s="17">
        <v>0</v>
      </c>
      <c r="AN100" s="17">
        <v>0</v>
      </c>
      <c r="AO100" s="20">
        <v>0</v>
      </c>
      <c r="AP100" s="20">
        <v>0</v>
      </c>
      <c r="AQ100" s="20">
        <v>0</v>
      </c>
      <c r="AR100" s="20">
        <v>0</v>
      </c>
      <c r="AS100" s="20">
        <v>0</v>
      </c>
      <c r="AT100" s="20">
        <v>0</v>
      </c>
      <c r="AU100" s="20">
        <v>0</v>
      </c>
      <c r="AV100" s="20">
        <v>0</v>
      </c>
      <c r="AW100" s="20">
        <v>0</v>
      </c>
      <c r="AX100" s="20">
        <v>0</v>
      </c>
      <c r="AY100" s="20">
        <v>0</v>
      </c>
      <c r="AZ100" s="20">
        <v>0</v>
      </c>
      <c r="BA100" s="17">
        <f t="shared" si="6"/>
        <v>0</v>
      </c>
      <c r="BB100" s="17">
        <f t="shared" si="7"/>
        <v>0</v>
      </c>
      <c r="BC100" s="17">
        <f t="shared" si="8"/>
        <v>0</v>
      </c>
      <c r="BD100" s="17">
        <f t="shared" si="9"/>
        <v>0</v>
      </c>
    </row>
    <row r="101" spans="1:56" x14ac:dyDescent="0.25">
      <c r="A101" t="str">
        <f t="shared" si="5"/>
        <v>CUPC.RB2</v>
      </c>
      <c r="B101" s="1" t="s">
        <v>157</v>
      </c>
      <c r="C101" s="1" t="s">
        <v>234</v>
      </c>
      <c r="D101" s="1" t="s">
        <v>234</v>
      </c>
      <c r="E101" s="17">
        <v>-60.09</v>
      </c>
      <c r="F101" s="17">
        <v>-61.28</v>
      </c>
      <c r="G101" s="17">
        <v>-2.3800000000000003</v>
      </c>
      <c r="H101" s="17">
        <v>-8749.02</v>
      </c>
      <c r="I101" s="17">
        <v>-34170.699999999997</v>
      </c>
      <c r="J101" s="17">
        <v>-843.11</v>
      </c>
      <c r="K101" s="17">
        <v>-2.78</v>
      </c>
      <c r="L101" s="17">
        <v>-115.5</v>
      </c>
      <c r="M101" s="17">
        <v>-4917.5199999999995</v>
      </c>
      <c r="N101" s="17">
        <v>-2587.96</v>
      </c>
      <c r="O101" s="17">
        <v>-2312.2600000000002</v>
      </c>
      <c r="P101" s="17">
        <v>-1052.47</v>
      </c>
      <c r="Q101" s="20">
        <v>-3</v>
      </c>
      <c r="R101" s="20">
        <v>-3.06</v>
      </c>
      <c r="S101" s="20">
        <v>-0.12</v>
      </c>
      <c r="T101" s="20">
        <v>-437.45</v>
      </c>
      <c r="U101" s="20">
        <v>-1708.54</v>
      </c>
      <c r="V101" s="20">
        <v>-42.16</v>
      </c>
      <c r="W101" s="20">
        <v>-0.14000000000000001</v>
      </c>
      <c r="X101" s="20">
        <v>-5.78</v>
      </c>
      <c r="Y101" s="20">
        <v>-245.88</v>
      </c>
      <c r="Z101" s="20">
        <v>-129.4</v>
      </c>
      <c r="AA101" s="20">
        <v>-115.61</v>
      </c>
      <c r="AB101" s="20">
        <v>-52.62</v>
      </c>
      <c r="AC101" s="17">
        <v>-17.78</v>
      </c>
      <c r="AD101" s="17">
        <v>-18.03</v>
      </c>
      <c r="AE101" s="17">
        <v>-0.7</v>
      </c>
      <c r="AF101" s="17">
        <v>-2545.42</v>
      </c>
      <c r="AG101" s="17">
        <v>-9885.36</v>
      </c>
      <c r="AH101" s="17">
        <v>-242.47</v>
      </c>
      <c r="AI101" s="17">
        <v>-0.79</v>
      </c>
      <c r="AJ101" s="17">
        <v>-32.76</v>
      </c>
      <c r="AK101" s="17">
        <v>-1384.28</v>
      </c>
      <c r="AL101" s="17">
        <v>-722.66</v>
      </c>
      <c r="AM101" s="17">
        <v>-640.27</v>
      </c>
      <c r="AN101" s="17">
        <v>-289.05</v>
      </c>
      <c r="AO101" s="20">
        <v>-80.87</v>
      </c>
      <c r="AP101" s="20">
        <v>-82.37</v>
      </c>
      <c r="AQ101" s="20">
        <v>-3.2</v>
      </c>
      <c r="AR101" s="20">
        <v>-11731.890000000001</v>
      </c>
      <c r="AS101" s="20">
        <v>-45764.6</v>
      </c>
      <c r="AT101" s="20">
        <v>-1127.74</v>
      </c>
      <c r="AU101" s="20">
        <v>-3.71</v>
      </c>
      <c r="AV101" s="20">
        <v>-154.04</v>
      </c>
      <c r="AW101" s="20">
        <v>-6547.6799999999994</v>
      </c>
      <c r="AX101" s="20">
        <v>-3440.02</v>
      </c>
      <c r="AY101" s="20">
        <v>-3068.1400000000003</v>
      </c>
      <c r="AZ101" s="20">
        <v>-1394.1399999999999</v>
      </c>
      <c r="BA101" s="17">
        <f t="shared" si="6"/>
        <v>-54875.07</v>
      </c>
      <c r="BB101" s="17">
        <f t="shared" si="7"/>
        <v>-2743.76</v>
      </c>
      <c r="BC101" s="17">
        <f t="shared" si="8"/>
        <v>-15779.570000000002</v>
      </c>
      <c r="BD101" s="17">
        <f t="shared" si="9"/>
        <v>-73398.399999999994</v>
      </c>
    </row>
    <row r="102" spans="1:56" x14ac:dyDescent="0.25">
      <c r="A102" t="str">
        <f t="shared" si="5"/>
        <v>CUPC.RB3</v>
      </c>
      <c r="B102" s="1" t="s">
        <v>157</v>
      </c>
      <c r="C102" s="1" t="s">
        <v>235</v>
      </c>
      <c r="D102" s="1" t="s">
        <v>235</v>
      </c>
      <c r="E102" s="17">
        <v>0</v>
      </c>
      <c r="F102" s="17">
        <v>0</v>
      </c>
      <c r="G102" s="17">
        <v>0</v>
      </c>
      <c r="H102" s="17">
        <v>0</v>
      </c>
      <c r="I102" s="17">
        <v>0</v>
      </c>
      <c r="J102" s="17">
        <v>0</v>
      </c>
      <c r="K102" s="17">
        <v>0</v>
      </c>
      <c r="L102" s="17">
        <v>0</v>
      </c>
      <c r="M102" s="17">
        <v>0</v>
      </c>
      <c r="N102" s="17">
        <v>0</v>
      </c>
      <c r="O102" s="17">
        <v>0</v>
      </c>
      <c r="P102" s="17">
        <v>0</v>
      </c>
      <c r="Q102" s="20">
        <v>0</v>
      </c>
      <c r="R102" s="20">
        <v>0</v>
      </c>
      <c r="S102" s="20">
        <v>0</v>
      </c>
      <c r="T102" s="20">
        <v>0</v>
      </c>
      <c r="U102" s="20">
        <v>0</v>
      </c>
      <c r="V102" s="20">
        <v>0</v>
      </c>
      <c r="W102" s="20">
        <v>0</v>
      </c>
      <c r="X102" s="20">
        <v>0</v>
      </c>
      <c r="Y102" s="20">
        <v>0</v>
      </c>
      <c r="Z102" s="20">
        <v>0</v>
      </c>
      <c r="AA102" s="20">
        <v>0</v>
      </c>
      <c r="AB102" s="20">
        <v>0</v>
      </c>
      <c r="AC102" s="17">
        <v>0</v>
      </c>
      <c r="AD102" s="17">
        <v>0</v>
      </c>
      <c r="AE102" s="17">
        <v>0</v>
      </c>
      <c r="AF102" s="17">
        <v>0</v>
      </c>
      <c r="AG102" s="17">
        <v>0</v>
      </c>
      <c r="AH102" s="17">
        <v>0</v>
      </c>
      <c r="AI102" s="17">
        <v>0</v>
      </c>
      <c r="AJ102" s="17">
        <v>0</v>
      </c>
      <c r="AK102" s="17">
        <v>0</v>
      </c>
      <c r="AL102" s="17">
        <v>0</v>
      </c>
      <c r="AM102" s="17">
        <v>0</v>
      </c>
      <c r="AN102" s="17">
        <v>0</v>
      </c>
      <c r="AO102" s="20">
        <v>0</v>
      </c>
      <c r="AP102" s="20">
        <v>0</v>
      </c>
      <c r="AQ102" s="20">
        <v>0</v>
      </c>
      <c r="AR102" s="20">
        <v>0</v>
      </c>
      <c r="AS102" s="20">
        <v>0</v>
      </c>
      <c r="AT102" s="20">
        <v>0</v>
      </c>
      <c r="AU102" s="20">
        <v>0</v>
      </c>
      <c r="AV102" s="20">
        <v>0</v>
      </c>
      <c r="AW102" s="20">
        <v>0</v>
      </c>
      <c r="AX102" s="20">
        <v>0</v>
      </c>
      <c r="AY102" s="20">
        <v>0</v>
      </c>
      <c r="AZ102" s="20">
        <v>0</v>
      </c>
      <c r="BA102" s="17">
        <f t="shared" si="6"/>
        <v>0</v>
      </c>
      <c r="BB102" s="17">
        <f t="shared" si="7"/>
        <v>0</v>
      </c>
      <c r="BC102" s="17">
        <f t="shared" si="8"/>
        <v>0</v>
      </c>
      <c r="BD102" s="17">
        <f t="shared" si="9"/>
        <v>0</v>
      </c>
    </row>
    <row r="103" spans="1:56" x14ac:dyDescent="0.25">
      <c r="A103" t="str">
        <f t="shared" si="5"/>
        <v>CUPC.RB5</v>
      </c>
      <c r="B103" s="1" t="s">
        <v>157</v>
      </c>
      <c r="C103" s="1" t="s">
        <v>168</v>
      </c>
      <c r="D103" s="1" t="s">
        <v>168</v>
      </c>
      <c r="E103" s="17">
        <v>-50273.56</v>
      </c>
      <c r="F103" s="17">
        <v>-34568.910000000003</v>
      </c>
      <c r="G103" s="17">
        <v>-25678.789999999997</v>
      </c>
      <c r="H103" s="17">
        <v>-65339.549999999996</v>
      </c>
      <c r="I103" s="17">
        <v>-103112.09</v>
      </c>
      <c r="J103" s="17">
        <v>-52557.340000000004</v>
      </c>
      <c r="K103" s="17">
        <v>-41719.31</v>
      </c>
      <c r="L103" s="17">
        <v>-29797.58</v>
      </c>
      <c r="M103" s="17">
        <v>-31685.660000000003</v>
      </c>
      <c r="N103" s="17">
        <v>-31974.170000000002</v>
      </c>
      <c r="O103" s="17">
        <v>-57654.299999999996</v>
      </c>
      <c r="P103" s="17">
        <v>-76780.25</v>
      </c>
      <c r="Q103" s="20">
        <v>-2513.6799999999998</v>
      </c>
      <c r="R103" s="20">
        <v>-1728.45</v>
      </c>
      <c r="S103" s="20">
        <v>-1283.94</v>
      </c>
      <c r="T103" s="20">
        <v>-3266.98</v>
      </c>
      <c r="U103" s="20">
        <v>-5155.6000000000004</v>
      </c>
      <c r="V103" s="20">
        <v>-2627.87</v>
      </c>
      <c r="W103" s="20">
        <v>-2085.9699999999998</v>
      </c>
      <c r="X103" s="20">
        <v>-1489.88</v>
      </c>
      <c r="Y103" s="20">
        <v>-1584.28</v>
      </c>
      <c r="Z103" s="20">
        <v>-1598.71</v>
      </c>
      <c r="AA103" s="20">
        <v>-2882.72</v>
      </c>
      <c r="AB103" s="20">
        <v>-3839.01</v>
      </c>
      <c r="AC103" s="17">
        <v>-14874.38</v>
      </c>
      <c r="AD103" s="17">
        <v>-10169.14</v>
      </c>
      <c r="AE103" s="17">
        <v>-7514.54</v>
      </c>
      <c r="AF103" s="17">
        <v>-19009.71</v>
      </c>
      <c r="AG103" s="17">
        <v>-29829.65</v>
      </c>
      <c r="AH103" s="17">
        <v>-15115.22</v>
      </c>
      <c r="AI103" s="17">
        <v>-11921.11</v>
      </c>
      <c r="AJ103" s="17">
        <v>-8451.26</v>
      </c>
      <c r="AK103" s="17">
        <v>-8919.48</v>
      </c>
      <c r="AL103" s="17">
        <v>-8928.42</v>
      </c>
      <c r="AM103" s="17">
        <v>-15964.65</v>
      </c>
      <c r="AN103" s="17">
        <v>-21087.14</v>
      </c>
      <c r="AO103" s="20">
        <v>-67661.62</v>
      </c>
      <c r="AP103" s="20">
        <v>-46466.5</v>
      </c>
      <c r="AQ103" s="20">
        <v>-34477.269999999997</v>
      </c>
      <c r="AR103" s="20">
        <v>-87616.239999999991</v>
      </c>
      <c r="AS103" s="20">
        <v>-138097.34</v>
      </c>
      <c r="AT103" s="20">
        <v>-70300.430000000008</v>
      </c>
      <c r="AU103" s="20">
        <v>-55726.39</v>
      </c>
      <c r="AV103" s="20">
        <v>-39738.720000000001</v>
      </c>
      <c r="AW103" s="20">
        <v>-42189.42</v>
      </c>
      <c r="AX103" s="20">
        <v>-42501.3</v>
      </c>
      <c r="AY103" s="20">
        <v>-76501.67</v>
      </c>
      <c r="AZ103" s="20">
        <v>-101706.4</v>
      </c>
      <c r="BA103" s="17">
        <f t="shared" si="6"/>
        <v>-601141.51</v>
      </c>
      <c r="BB103" s="17">
        <f t="shared" si="7"/>
        <v>-30057.090000000004</v>
      </c>
      <c r="BC103" s="17">
        <f t="shared" si="8"/>
        <v>-171784.7</v>
      </c>
      <c r="BD103" s="17">
        <f t="shared" si="9"/>
        <v>-802983.30000000016</v>
      </c>
    </row>
    <row r="104" spans="1:56" x14ac:dyDescent="0.25">
      <c r="A104" t="str">
        <f t="shared" si="5"/>
        <v>REMC.BCHIMP</v>
      </c>
      <c r="B104" s="1" t="s">
        <v>169</v>
      </c>
      <c r="C104" s="1" t="s">
        <v>170</v>
      </c>
      <c r="D104" s="1" t="s">
        <v>21</v>
      </c>
      <c r="E104" s="17">
        <v>0</v>
      </c>
      <c r="F104" s="17">
        <v>0</v>
      </c>
      <c r="G104" s="17">
        <v>0</v>
      </c>
      <c r="H104" s="17">
        <v>0</v>
      </c>
      <c r="I104" s="17">
        <v>0</v>
      </c>
      <c r="J104" s="17">
        <v>0</v>
      </c>
      <c r="K104" s="17">
        <v>0</v>
      </c>
      <c r="L104" s="17">
        <v>0</v>
      </c>
      <c r="M104" s="17">
        <v>0</v>
      </c>
      <c r="N104" s="17">
        <v>-2361.12</v>
      </c>
      <c r="O104" s="17">
        <v>-17995.48</v>
      </c>
      <c r="P104" s="17">
        <v>-3042.1</v>
      </c>
      <c r="Q104" s="20">
        <v>0</v>
      </c>
      <c r="R104" s="20">
        <v>0</v>
      </c>
      <c r="S104" s="20">
        <v>0</v>
      </c>
      <c r="T104" s="20">
        <v>0</v>
      </c>
      <c r="U104" s="20">
        <v>0</v>
      </c>
      <c r="V104" s="20">
        <v>0</v>
      </c>
      <c r="W104" s="20">
        <v>0</v>
      </c>
      <c r="X104" s="20">
        <v>0</v>
      </c>
      <c r="Y104" s="20">
        <v>0</v>
      </c>
      <c r="Z104" s="20">
        <v>-118.06</v>
      </c>
      <c r="AA104" s="20">
        <v>-899.77</v>
      </c>
      <c r="AB104" s="20">
        <v>-152.11000000000001</v>
      </c>
      <c r="AC104" s="17">
        <v>0</v>
      </c>
      <c r="AD104" s="17">
        <v>0</v>
      </c>
      <c r="AE104" s="17">
        <v>0</v>
      </c>
      <c r="AF104" s="17">
        <v>0</v>
      </c>
      <c r="AG104" s="17">
        <v>0</v>
      </c>
      <c r="AH104" s="17">
        <v>0</v>
      </c>
      <c r="AI104" s="17">
        <v>0</v>
      </c>
      <c r="AJ104" s="17">
        <v>0</v>
      </c>
      <c r="AK104" s="17">
        <v>0</v>
      </c>
      <c r="AL104" s="17">
        <v>-659.32</v>
      </c>
      <c r="AM104" s="17">
        <v>-4983</v>
      </c>
      <c r="AN104" s="17">
        <v>-835.49</v>
      </c>
      <c r="AO104" s="20">
        <v>0</v>
      </c>
      <c r="AP104" s="20">
        <v>0</v>
      </c>
      <c r="AQ104" s="20">
        <v>0</v>
      </c>
      <c r="AR104" s="20">
        <v>0</v>
      </c>
      <c r="AS104" s="20">
        <v>0</v>
      </c>
      <c r="AT104" s="20">
        <v>0</v>
      </c>
      <c r="AU104" s="20">
        <v>0</v>
      </c>
      <c r="AV104" s="20">
        <v>0</v>
      </c>
      <c r="AW104" s="20">
        <v>0</v>
      </c>
      <c r="AX104" s="20">
        <v>-3138.5</v>
      </c>
      <c r="AY104" s="20">
        <v>-23878.25</v>
      </c>
      <c r="AZ104" s="20">
        <v>-4029.7</v>
      </c>
      <c r="BA104" s="17">
        <f t="shared" si="6"/>
        <v>-23398.699999999997</v>
      </c>
      <c r="BB104" s="17">
        <f t="shared" si="7"/>
        <v>-1169.94</v>
      </c>
      <c r="BC104" s="17">
        <f t="shared" si="8"/>
        <v>-6477.8099999999995</v>
      </c>
      <c r="BD104" s="17">
        <f t="shared" si="9"/>
        <v>-31046.45</v>
      </c>
    </row>
    <row r="105" spans="1:56" x14ac:dyDescent="0.25">
      <c r="A105" t="str">
        <f t="shared" si="5"/>
        <v>REMC.SPCIMP</v>
      </c>
      <c r="B105" s="1" t="s">
        <v>169</v>
      </c>
      <c r="C105" s="1" t="s">
        <v>171</v>
      </c>
      <c r="D105" s="1" t="s">
        <v>73</v>
      </c>
      <c r="E105" s="17">
        <v>0</v>
      </c>
      <c r="F105" s="17">
        <v>0</v>
      </c>
      <c r="G105" s="17">
        <v>0</v>
      </c>
      <c r="H105" s="17">
        <v>0</v>
      </c>
      <c r="I105" s="17">
        <v>0</v>
      </c>
      <c r="J105" s="17">
        <v>0</v>
      </c>
      <c r="K105" s="17">
        <v>0</v>
      </c>
      <c r="L105" s="17">
        <v>0</v>
      </c>
      <c r="M105" s="17">
        <v>-449.32</v>
      </c>
      <c r="N105" s="17">
        <v>0</v>
      </c>
      <c r="O105" s="17">
        <v>0</v>
      </c>
      <c r="P105" s="17">
        <v>-239.77</v>
      </c>
      <c r="Q105" s="20">
        <v>0</v>
      </c>
      <c r="R105" s="20">
        <v>0</v>
      </c>
      <c r="S105" s="20">
        <v>0</v>
      </c>
      <c r="T105" s="20">
        <v>0</v>
      </c>
      <c r="U105" s="20">
        <v>0</v>
      </c>
      <c r="V105" s="20">
        <v>0</v>
      </c>
      <c r="W105" s="20">
        <v>0</v>
      </c>
      <c r="X105" s="20">
        <v>0</v>
      </c>
      <c r="Y105" s="20">
        <v>-22.47</v>
      </c>
      <c r="Z105" s="20">
        <v>0</v>
      </c>
      <c r="AA105" s="20">
        <v>0</v>
      </c>
      <c r="AB105" s="20">
        <v>-11.99</v>
      </c>
      <c r="AC105" s="17">
        <v>0</v>
      </c>
      <c r="AD105" s="17">
        <v>0</v>
      </c>
      <c r="AE105" s="17">
        <v>0</v>
      </c>
      <c r="AF105" s="17">
        <v>0</v>
      </c>
      <c r="AG105" s="17">
        <v>0</v>
      </c>
      <c r="AH105" s="17">
        <v>0</v>
      </c>
      <c r="AI105" s="17">
        <v>0</v>
      </c>
      <c r="AJ105" s="17">
        <v>0</v>
      </c>
      <c r="AK105" s="17">
        <v>-126.48</v>
      </c>
      <c r="AL105" s="17">
        <v>0</v>
      </c>
      <c r="AM105" s="17">
        <v>0</v>
      </c>
      <c r="AN105" s="17">
        <v>-65.849999999999994</v>
      </c>
      <c r="AO105" s="20">
        <v>0</v>
      </c>
      <c r="AP105" s="20">
        <v>0</v>
      </c>
      <c r="AQ105" s="20">
        <v>0</v>
      </c>
      <c r="AR105" s="20">
        <v>0</v>
      </c>
      <c r="AS105" s="20">
        <v>0</v>
      </c>
      <c r="AT105" s="20">
        <v>0</v>
      </c>
      <c r="AU105" s="20">
        <v>0</v>
      </c>
      <c r="AV105" s="20">
        <v>0</v>
      </c>
      <c r="AW105" s="20">
        <v>-598.27</v>
      </c>
      <c r="AX105" s="20">
        <v>0</v>
      </c>
      <c r="AY105" s="20">
        <v>0</v>
      </c>
      <c r="AZ105" s="20">
        <v>-317.61</v>
      </c>
      <c r="BA105" s="17">
        <f t="shared" si="6"/>
        <v>-689.09</v>
      </c>
      <c r="BB105" s="17">
        <f t="shared" si="7"/>
        <v>-34.46</v>
      </c>
      <c r="BC105" s="17">
        <f t="shared" si="8"/>
        <v>-192.32999999999998</v>
      </c>
      <c r="BD105" s="17">
        <f t="shared" si="9"/>
        <v>-915.88</v>
      </c>
    </row>
    <row r="106" spans="1:56" x14ac:dyDescent="0.25">
      <c r="A106" t="str">
        <f t="shared" si="5"/>
        <v>CUPC.RL1</v>
      </c>
      <c r="B106" s="1" t="s">
        <v>157</v>
      </c>
      <c r="C106" s="1" t="s">
        <v>172</v>
      </c>
      <c r="D106" s="1" t="s">
        <v>172</v>
      </c>
      <c r="E106" s="17">
        <v>-204779.56</v>
      </c>
      <c r="F106" s="17">
        <v>-177545.50999999998</v>
      </c>
      <c r="G106" s="17">
        <v>-147171.24000000002</v>
      </c>
      <c r="H106" s="17">
        <v>-184089.40000000002</v>
      </c>
      <c r="I106" s="17">
        <v>-494668.12</v>
      </c>
      <c r="J106" s="17">
        <v>-200688.19</v>
      </c>
      <c r="K106" s="17">
        <v>-144141.82999999999</v>
      </c>
      <c r="L106" s="17">
        <v>-139423.12</v>
      </c>
      <c r="M106" s="17">
        <v>-112407.43000000001</v>
      </c>
      <c r="N106" s="17">
        <v>-113140.93000000001</v>
      </c>
      <c r="O106" s="17">
        <v>-215316.55000000002</v>
      </c>
      <c r="P106" s="17">
        <v>-300170.78999999998</v>
      </c>
      <c r="Q106" s="20">
        <v>-10238.98</v>
      </c>
      <c r="R106" s="20">
        <v>-8877.2800000000007</v>
      </c>
      <c r="S106" s="20">
        <v>-7358.56</v>
      </c>
      <c r="T106" s="20">
        <v>-9204.4699999999993</v>
      </c>
      <c r="U106" s="20">
        <v>-24733.41</v>
      </c>
      <c r="V106" s="20">
        <v>-10034.41</v>
      </c>
      <c r="W106" s="20">
        <v>-7207.09</v>
      </c>
      <c r="X106" s="20">
        <v>-6971.16</v>
      </c>
      <c r="Y106" s="20">
        <v>-5620.37</v>
      </c>
      <c r="Z106" s="20">
        <v>-5657.05</v>
      </c>
      <c r="AA106" s="20">
        <v>-10765.83</v>
      </c>
      <c r="AB106" s="20">
        <v>-15008.54</v>
      </c>
      <c r="AC106" s="17">
        <v>-60587.89</v>
      </c>
      <c r="AD106" s="17">
        <v>-52228.6</v>
      </c>
      <c r="AE106" s="17">
        <v>-43067.59</v>
      </c>
      <c r="AF106" s="17">
        <v>-53558.47</v>
      </c>
      <c r="AG106" s="17">
        <v>-143104.26</v>
      </c>
      <c r="AH106" s="17">
        <v>-57716.89</v>
      </c>
      <c r="AI106" s="17">
        <v>-41187.879999999997</v>
      </c>
      <c r="AJ106" s="17">
        <v>-39543.5</v>
      </c>
      <c r="AK106" s="17">
        <v>-31642.57</v>
      </c>
      <c r="AL106" s="17">
        <v>-31593.32</v>
      </c>
      <c r="AM106" s="17">
        <v>-59621.81</v>
      </c>
      <c r="AN106" s="17">
        <v>-82439.740000000005</v>
      </c>
      <c r="AO106" s="20">
        <v>-275606.43</v>
      </c>
      <c r="AP106" s="20">
        <v>-238651.38999999998</v>
      </c>
      <c r="AQ106" s="20">
        <v>-197597.39</v>
      </c>
      <c r="AR106" s="20">
        <v>-246852.34000000003</v>
      </c>
      <c r="AS106" s="20">
        <v>-662505.79</v>
      </c>
      <c r="AT106" s="20">
        <v>-268439.49</v>
      </c>
      <c r="AU106" s="20">
        <v>-192536.8</v>
      </c>
      <c r="AV106" s="20">
        <v>-185937.78</v>
      </c>
      <c r="AW106" s="20">
        <v>-149670.37</v>
      </c>
      <c r="AX106" s="20">
        <v>-150391.30000000002</v>
      </c>
      <c r="AY106" s="20">
        <v>-285704.19</v>
      </c>
      <c r="AZ106" s="20">
        <v>-397619.06999999995</v>
      </c>
      <c r="BA106" s="17">
        <f t="shared" si="6"/>
        <v>-2433542.67</v>
      </c>
      <c r="BB106" s="17">
        <f t="shared" si="7"/>
        <v>-121677.15</v>
      </c>
      <c r="BC106" s="17">
        <f t="shared" si="8"/>
        <v>-696292.52</v>
      </c>
      <c r="BD106" s="17">
        <f t="shared" si="9"/>
        <v>-3251512.34</v>
      </c>
    </row>
    <row r="107" spans="1:56" x14ac:dyDescent="0.25">
      <c r="A107" t="str">
        <f t="shared" ref="A107:A142" si="10">B107&amp;"."&amp;IF(D107="CES1/CES2",C107,IF(C107="CRE1/CRE2",C107,D107))</f>
        <v>TAU.RUN</v>
      </c>
      <c r="B107" s="1" t="s">
        <v>31</v>
      </c>
      <c r="C107" s="1" t="s">
        <v>173</v>
      </c>
      <c r="D107" s="1" t="s">
        <v>173</v>
      </c>
      <c r="E107" s="17">
        <v>-11689.48</v>
      </c>
      <c r="F107" s="17">
        <v>-9511.6799999999985</v>
      </c>
      <c r="G107" s="17">
        <v>-8207.94</v>
      </c>
      <c r="H107" s="17">
        <v>-7808.82</v>
      </c>
      <c r="I107" s="17">
        <v>-35492.919999999991</v>
      </c>
      <c r="J107" s="17">
        <v>-11552.81</v>
      </c>
      <c r="K107" s="17">
        <v>-6669.6</v>
      </c>
      <c r="L107" s="17">
        <v>-6003.7599999999993</v>
      </c>
      <c r="M107" s="17">
        <v>-4492.4199999999992</v>
      </c>
      <c r="N107" s="17">
        <v>-6813.829999999999</v>
      </c>
      <c r="O107" s="17">
        <v>-19032.159999999996</v>
      </c>
      <c r="P107" s="17">
        <v>-21517.859999999997</v>
      </c>
      <c r="Q107" s="20">
        <v>-584.47</v>
      </c>
      <c r="R107" s="20">
        <v>-475.58</v>
      </c>
      <c r="S107" s="20">
        <v>-410.4</v>
      </c>
      <c r="T107" s="20">
        <v>-390.44</v>
      </c>
      <c r="U107" s="20">
        <v>-1774.65</v>
      </c>
      <c r="V107" s="20">
        <v>-577.64</v>
      </c>
      <c r="W107" s="20">
        <v>-333.48</v>
      </c>
      <c r="X107" s="20">
        <v>-300.19</v>
      </c>
      <c r="Y107" s="20">
        <v>-224.62</v>
      </c>
      <c r="Z107" s="20">
        <v>-340.69</v>
      </c>
      <c r="AA107" s="20">
        <v>-951.61</v>
      </c>
      <c r="AB107" s="20">
        <v>-1075.8900000000001</v>
      </c>
      <c r="AC107" s="17">
        <v>-3458.55</v>
      </c>
      <c r="AD107" s="17">
        <v>-2798.05</v>
      </c>
      <c r="AE107" s="17">
        <v>-2401.94</v>
      </c>
      <c r="AF107" s="17">
        <v>-2271.88</v>
      </c>
      <c r="AG107" s="17">
        <v>-10267.870000000001</v>
      </c>
      <c r="AH107" s="17">
        <v>-3322.53</v>
      </c>
      <c r="AI107" s="17">
        <v>-1905.81</v>
      </c>
      <c r="AJ107" s="17">
        <v>-1702.8</v>
      </c>
      <c r="AK107" s="17">
        <v>-1264.6099999999999</v>
      </c>
      <c r="AL107" s="17">
        <v>-1902.68</v>
      </c>
      <c r="AM107" s="17">
        <v>-5270.06</v>
      </c>
      <c r="AN107" s="17">
        <v>-5909.73</v>
      </c>
      <c r="AO107" s="20">
        <v>-15732.5</v>
      </c>
      <c r="AP107" s="20">
        <v>-12785.309999999998</v>
      </c>
      <c r="AQ107" s="20">
        <v>-11020.28</v>
      </c>
      <c r="AR107" s="20">
        <v>-10471.14</v>
      </c>
      <c r="AS107" s="20">
        <v>-47535.439999999995</v>
      </c>
      <c r="AT107" s="20">
        <v>-15452.98</v>
      </c>
      <c r="AU107" s="20">
        <v>-8908.89</v>
      </c>
      <c r="AV107" s="20">
        <v>-8006.7499999999991</v>
      </c>
      <c r="AW107" s="20">
        <v>-5981.6499999999987</v>
      </c>
      <c r="AX107" s="20">
        <v>-9057.1999999999989</v>
      </c>
      <c r="AY107" s="20">
        <v>-25253.829999999998</v>
      </c>
      <c r="AZ107" s="20">
        <v>-28503.479999999996</v>
      </c>
      <c r="BA107" s="17">
        <f t="shared" si="6"/>
        <v>-148793.27999999997</v>
      </c>
      <c r="BB107" s="17">
        <f t="shared" si="7"/>
        <v>-7439.6599999999989</v>
      </c>
      <c r="BC107" s="17">
        <f t="shared" si="8"/>
        <v>-42476.509999999995</v>
      </c>
      <c r="BD107" s="17">
        <f t="shared" si="9"/>
        <v>-198709.44999999995</v>
      </c>
    </row>
    <row r="108" spans="1:56" x14ac:dyDescent="0.25">
      <c r="A108" t="str">
        <f t="shared" si="10"/>
        <v>SCL.SCL1</v>
      </c>
      <c r="B108" s="1" t="s">
        <v>175</v>
      </c>
      <c r="C108" s="1" t="s">
        <v>176</v>
      </c>
      <c r="D108" s="1" t="s">
        <v>176</v>
      </c>
      <c r="E108" s="17">
        <v>5073.4800000000032</v>
      </c>
      <c r="F108" s="17">
        <v>3388.0000000000009</v>
      </c>
      <c r="G108" s="17">
        <v>17820.409999999996</v>
      </c>
      <c r="H108" s="17">
        <v>30858.909999999996</v>
      </c>
      <c r="I108" s="17">
        <v>41549.769999999997</v>
      </c>
      <c r="J108" s="17">
        <v>15817.850000000004</v>
      </c>
      <c r="K108" s="17">
        <v>7127.0899999999965</v>
      </c>
      <c r="L108" s="17">
        <v>12662.96999999999</v>
      </c>
      <c r="M108" s="17">
        <v>11200.380000000001</v>
      </c>
      <c r="N108" s="17">
        <v>16744.460000000003</v>
      </c>
      <c r="O108" s="17">
        <v>18187.48000000001</v>
      </c>
      <c r="P108" s="17">
        <v>27033.62</v>
      </c>
      <c r="Q108" s="20">
        <v>253.67</v>
      </c>
      <c r="R108" s="20">
        <v>169.4</v>
      </c>
      <c r="S108" s="20">
        <v>891.02</v>
      </c>
      <c r="T108" s="20">
        <v>1542.95</v>
      </c>
      <c r="U108" s="20">
        <v>2077.4899999999998</v>
      </c>
      <c r="V108" s="20">
        <v>790.89</v>
      </c>
      <c r="W108" s="20">
        <v>356.35</v>
      </c>
      <c r="X108" s="20">
        <v>633.15</v>
      </c>
      <c r="Y108" s="20">
        <v>560.02</v>
      </c>
      <c r="Z108" s="20">
        <v>837.22</v>
      </c>
      <c r="AA108" s="20">
        <v>909.37</v>
      </c>
      <c r="AB108" s="20">
        <v>1351.68</v>
      </c>
      <c r="AC108" s="17">
        <v>1501.08</v>
      </c>
      <c r="AD108" s="17">
        <v>996.65</v>
      </c>
      <c r="AE108" s="17">
        <v>5214.8900000000003</v>
      </c>
      <c r="AF108" s="17">
        <v>8978.01</v>
      </c>
      <c r="AG108" s="17">
        <v>12020.08</v>
      </c>
      <c r="AH108" s="17">
        <v>4549.13</v>
      </c>
      <c r="AI108" s="17">
        <v>2036.53</v>
      </c>
      <c r="AJ108" s="17">
        <v>3591.5</v>
      </c>
      <c r="AK108" s="17">
        <v>3152.9</v>
      </c>
      <c r="AL108" s="17">
        <v>4675.7</v>
      </c>
      <c r="AM108" s="17">
        <v>5036.17</v>
      </c>
      <c r="AN108" s="17">
        <v>7424.59</v>
      </c>
      <c r="AO108" s="20">
        <v>6828.2300000000032</v>
      </c>
      <c r="AP108" s="20">
        <v>4554.0500000000011</v>
      </c>
      <c r="AQ108" s="20">
        <v>23926.319999999996</v>
      </c>
      <c r="AR108" s="20">
        <v>41379.869999999995</v>
      </c>
      <c r="AS108" s="20">
        <v>55647.34</v>
      </c>
      <c r="AT108" s="20">
        <v>21157.870000000006</v>
      </c>
      <c r="AU108" s="20">
        <v>9519.9699999999975</v>
      </c>
      <c r="AV108" s="20">
        <v>16887.619999999988</v>
      </c>
      <c r="AW108" s="20">
        <v>14913.300000000001</v>
      </c>
      <c r="AX108" s="20">
        <v>22257.380000000005</v>
      </c>
      <c r="AY108" s="20">
        <v>24133.020000000011</v>
      </c>
      <c r="AZ108" s="20">
        <v>35809.89</v>
      </c>
      <c r="BA108" s="17">
        <f t="shared" si="6"/>
        <v>207464.41999999998</v>
      </c>
      <c r="BB108" s="17">
        <f t="shared" si="7"/>
        <v>10373.210000000001</v>
      </c>
      <c r="BC108" s="17">
        <f t="shared" si="8"/>
        <v>59177.229999999996</v>
      </c>
      <c r="BD108" s="17">
        <f t="shared" si="9"/>
        <v>277014.86</v>
      </c>
    </row>
    <row r="109" spans="1:56" x14ac:dyDescent="0.25">
      <c r="A109" t="str">
        <f t="shared" si="10"/>
        <v>SCR.SCR1</v>
      </c>
      <c r="B109" s="1" t="s">
        <v>177</v>
      </c>
      <c r="C109" s="1" t="s">
        <v>178</v>
      </c>
      <c r="D109" s="1" t="s">
        <v>178</v>
      </c>
      <c r="E109" s="17">
        <v>58140.069999999978</v>
      </c>
      <c r="F109" s="17">
        <v>46487.460000000036</v>
      </c>
      <c r="G109" s="17">
        <v>40119.20999999997</v>
      </c>
      <c r="H109" s="17">
        <v>38260.48000000004</v>
      </c>
      <c r="I109" s="17">
        <v>127611.70000000001</v>
      </c>
      <c r="J109" s="17">
        <v>48508.620000000032</v>
      </c>
      <c r="K109" s="17">
        <v>14516.390000000019</v>
      </c>
      <c r="L109" s="17">
        <v>12140.360000000015</v>
      </c>
      <c r="M109" s="17">
        <v>10622.659999999987</v>
      </c>
      <c r="N109" s="17">
        <v>14492.310000000012</v>
      </c>
      <c r="O109" s="17">
        <v>19099.77000000004</v>
      </c>
      <c r="P109" s="17">
        <v>20270.590000000058</v>
      </c>
      <c r="Q109" s="20">
        <v>2907</v>
      </c>
      <c r="R109" s="20">
        <v>2324.37</v>
      </c>
      <c r="S109" s="20">
        <v>2005.96</v>
      </c>
      <c r="T109" s="20">
        <v>1913.02</v>
      </c>
      <c r="U109" s="20">
        <v>6380.59</v>
      </c>
      <c r="V109" s="20">
        <v>2425.4299999999998</v>
      </c>
      <c r="W109" s="20">
        <v>725.82</v>
      </c>
      <c r="X109" s="20">
        <v>607.02</v>
      </c>
      <c r="Y109" s="20">
        <v>531.13</v>
      </c>
      <c r="Z109" s="20">
        <v>724.62</v>
      </c>
      <c r="AA109" s="20">
        <v>954.99</v>
      </c>
      <c r="AB109" s="20">
        <v>1013.53</v>
      </c>
      <c r="AC109" s="17">
        <v>17201.830000000002</v>
      </c>
      <c r="AD109" s="17">
        <v>13675.22</v>
      </c>
      <c r="AE109" s="17">
        <v>11740.32</v>
      </c>
      <c r="AF109" s="17">
        <v>11131.4</v>
      </c>
      <c r="AG109" s="17">
        <v>36917.230000000003</v>
      </c>
      <c r="AH109" s="17">
        <v>13950.83</v>
      </c>
      <c r="AI109" s="17">
        <v>4147.99</v>
      </c>
      <c r="AJ109" s="17">
        <v>3443.28</v>
      </c>
      <c r="AK109" s="17">
        <v>2990.27</v>
      </c>
      <c r="AL109" s="17">
        <v>4046.81</v>
      </c>
      <c r="AM109" s="17">
        <v>5288.78</v>
      </c>
      <c r="AN109" s="17">
        <v>5567.17</v>
      </c>
      <c r="AO109" s="20">
        <v>78248.89999999998</v>
      </c>
      <c r="AP109" s="20">
        <v>62487.050000000039</v>
      </c>
      <c r="AQ109" s="20">
        <v>53865.489999999969</v>
      </c>
      <c r="AR109" s="20">
        <v>51304.900000000038</v>
      </c>
      <c r="AS109" s="20">
        <v>170909.52000000002</v>
      </c>
      <c r="AT109" s="20">
        <v>64884.880000000034</v>
      </c>
      <c r="AU109" s="20">
        <v>19390.200000000019</v>
      </c>
      <c r="AV109" s="20">
        <v>16190.660000000016</v>
      </c>
      <c r="AW109" s="20">
        <v>14144.059999999987</v>
      </c>
      <c r="AX109" s="20">
        <v>19263.740000000013</v>
      </c>
      <c r="AY109" s="20">
        <v>25343.540000000041</v>
      </c>
      <c r="AZ109" s="20">
        <v>26851.290000000059</v>
      </c>
      <c r="BA109" s="17">
        <f t="shared" si="6"/>
        <v>450269.62000000023</v>
      </c>
      <c r="BB109" s="17">
        <f t="shared" si="7"/>
        <v>22513.48</v>
      </c>
      <c r="BC109" s="17">
        <f t="shared" si="8"/>
        <v>130101.13</v>
      </c>
      <c r="BD109" s="17">
        <f t="shared" si="9"/>
        <v>602884.23000000021</v>
      </c>
    </row>
    <row r="110" spans="1:56" x14ac:dyDescent="0.25">
      <c r="A110" t="str">
        <f t="shared" si="10"/>
        <v>SEPI.SCR2</v>
      </c>
      <c r="B110" s="1" t="s">
        <v>179</v>
      </c>
      <c r="C110" s="1" t="s">
        <v>180</v>
      </c>
      <c r="D110" s="1" t="s">
        <v>180</v>
      </c>
      <c r="E110" s="17">
        <v>-5991.84</v>
      </c>
      <c r="F110" s="17">
        <v>-5458.7699999999995</v>
      </c>
      <c r="G110" s="17">
        <v>-6271.92</v>
      </c>
      <c r="H110" s="17">
        <v>-9377.619999999999</v>
      </c>
      <c r="I110" s="17">
        <v>-10345.009999999998</v>
      </c>
      <c r="J110" s="17">
        <v>-5765.9</v>
      </c>
      <c r="K110" s="17">
        <v>-5096.01</v>
      </c>
      <c r="L110" s="17">
        <v>-4632.99</v>
      </c>
      <c r="M110" s="17">
        <v>-3483.2999999999997</v>
      </c>
      <c r="N110" s="17">
        <v>-6067.87</v>
      </c>
      <c r="O110" s="17">
        <v>-7906.53</v>
      </c>
      <c r="P110" s="17">
        <v>-11545.54</v>
      </c>
      <c r="Q110" s="20">
        <v>-299.58999999999997</v>
      </c>
      <c r="R110" s="20">
        <v>-272.94</v>
      </c>
      <c r="S110" s="20">
        <v>-313.60000000000002</v>
      </c>
      <c r="T110" s="20">
        <v>-468.88</v>
      </c>
      <c r="U110" s="20">
        <v>-517.25</v>
      </c>
      <c r="V110" s="20">
        <v>-288.3</v>
      </c>
      <c r="W110" s="20">
        <v>-254.8</v>
      </c>
      <c r="X110" s="20">
        <v>-231.65</v>
      </c>
      <c r="Y110" s="20">
        <v>-174.17</v>
      </c>
      <c r="Z110" s="20">
        <v>-303.39</v>
      </c>
      <c r="AA110" s="20">
        <v>-395.33</v>
      </c>
      <c r="AB110" s="20">
        <v>-577.28</v>
      </c>
      <c r="AC110" s="17">
        <v>-1772.8</v>
      </c>
      <c r="AD110" s="17">
        <v>-1605.81</v>
      </c>
      <c r="AE110" s="17">
        <v>-1835.39</v>
      </c>
      <c r="AF110" s="17">
        <v>-2728.3</v>
      </c>
      <c r="AG110" s="17">
        <v>-2992.74</v>
      </c>
      <c r="AH110" s="17">
        <v>-1658.24</v>
      </c>
      <c r="AI110" s="17">
        <v>-1456.16</v>
      </c>
      <c r="AJ110" s="17">
        <v>-1314.02</v>
      </c>
      <c r="AK110" s="17">
        <v>-980.55</v>
      </c>
      <c r="AL110" s="17">
        <v>-1694.38</v>
      </c>
      <c r="AM110" s="17">
        <v>-2189.34</v>
      </c>
      <c r="AN110" s="17">
        <v>-3170.9</v>
      </c>
      <c r="AO110" s="20">
        <v>-8064.2300000000005</v>
      </c>
      <c r="AP110" s="20">
        <v>-7337.5199999999986</v>
      </c>
      <c r="AQ110" s="20">
        <v>-8420.91</v>
      </c>
      <c r="AR110" s="20">
        <v>-12574.8</v>
      </c>
      <c r="AS110" s="20">
        <v>-13854.999999999998</v>
      </c>
      <c r="AT110" s="20">
        <v>-7712.44</v>
      </c>
      <c r="AU110" s="20">
        <v>-6806.97</v>
      </c>
      <c r="AV110" s="20">
        <v>-6178.66</v>
      </c>
      <c r="AW110" s="20">
        <v>-4638.0199999999995</v>
      </c>
      <c r="AX110" s="20">
        <v>-8065.64</v>
      </c>
      <c r="AY110" s="20">
        <v>-10491.2</v>
      </c>
      <c r="AZ110" s="20">
        <v>-15293.720000000001</v>
      </c>
      <c r="BA110" s="17">
        <f t="shared" si="6"/>
        <v>-81943.300000000017</v>
      </c>
      <c r="BB110" s="17">
        <f t="shared" si="7"/>
        <v>-4097.18</v>
      </c>
      <c r="BC110" s="17">
        <f t="shared" si="8"/>
        <v>-23398.63</v>
      </c>
      <c r="BD110" s="17">
        <f t="shared" si="9"/>
        <v>-109439.11</v>
      </c>
    </row>
    <row r="111" spans="1:56" x14ac:dyDescent="0.25">
      <c r="A111" t="str">
        <f t="shared" si="10"/>
        <v>SEPI.SCR3</v>
      </c>
      <c r="B111" s="1" t="s">
        <v>179</v>
      </c>
      <c r="C111" s="1" t="s">
        <v>181</v>
      </c>
      <c r="D111" s="1" t="s">
        <v>181</v>
      </c>
      <c r="E111" s="17">
        <v>-11034.61</v>
      </c>
      <c r="F111" s="17">
        <v>-6380</v>
      </c>
      <c r="G111" s="17">
        <v>-11390.03</v>
      </c>
      <c r="H111" s="17">
        <v>-15002.61</v>
      </c>
      <c r="I111" s="17">
        <v>-16252.599999999999</v>
      </c>
      <c r="J111" s="17">
        <v>-9422.1299999999992</v>
      </c>
      <c r="K111" s="17">
        <v>-4566.380000000001</v>
      </c>
      <c r="L111" s="17">
        <v>-6952.88</v>
      </c>
      <c r="M111" s="17">
        <v>-6027.0800000000008</v>
      </c>
      <c r="N111" s="17">
        <v>-9234.36</v>
      </c>
      <c r="O111" s="17">
        <v>-11207.53</v>
      </c>
      <c r="P111" s="17">
        <v>-16843.169999999998</v>
      </c>
      <c r="Q111" s="20">
        <v>-551.73</v>
      </c>
      <c r="R111" s="20">
        <v>-319</v>
      </c>
      <c r="S111" s="20">
        <v>-569.5</v>
      </c>
      <c r="T111" s="20">
        <v>-750.13</v>
      </c>
      <c r="U111" s="20">
        <v>-812.63</v>
      </c>
      <c r="V111" s="20">
        <v>-471.11</v>
      </c>
      <c r="W111" s="20">
        <v>-228.32</v>
      </c>
      <c r="X111" s="20">
        <v>-347.64</v>
      </c>
      <c r="Y111" s="20">
        <v>-301.35000000000002</v>
      </c>
      <c r="Z111" s="20">
        <v>-461.72</v>
      </c>
      <c r="AA111" s="20">
        <v>-560.38</v>
      </c>
      <c r="AB111" s="20">
        <v>-842.16</v>
      </c>
      <c r="AC111" s="17">
        <v>-3264.8</v>
      </c>
      <c r="AD111" s="17">
        <v>-1876.81</v>
      </c>
      <c r="AE111" s="17">
        <v>-3333.13</v>
      </c>
      <c r="AF111" s="17">
        <v>-4364.82</v>
      </c>
      <c r="AG111" s="17">
        <v>-4701.7700000000004</v>
      </c>
      <c r="AH111" s="17">
        <v>-2709.76</v>
      </c>
      <c r="AI111" s="17">
        <v>-1304.82</v>
      </c>
      <c r="AJ111" s="17">
        <v>-1971.99</v>
      </c>
      <c r="AK111" s="17">
        <v>-1696.62</v>
      </c>
      <c r="AL111" s="17">
        <v>-2578.59</v>
      </c>
      <c r="AM111" s="17">
        <v>-3103.4</v>
      </c>
      <c r="AN111" s="17">
        <v>-4625.8599999999997</v>
      </c>
      <c r="AO111" s="20">
        <v>-14851.14</v>
      </c>
      <c r="AP111" s="20">
        <v>-8575.81</v>
      </c>
      <c r="AQ111" s="20">
        <v>-15292.66</v>
      </c>
      <c r="AR111" s="20">
        <v>-20117.559999999998</v>
      </c>
      <c r="AS111" s="20">
        <v>-21767</v>
      </c>
      <c r="AT111" s="20">
        <v>-12603</v>
      </c>
      <c r="AU111" s="20">
        <v>-6099.52</v>
      </c>
      <c r="AV111" s="20">
        <v>-9272.51</v>
      </c>
      <c r="AW111" s="20">
        <v>-8025.0500000000011</v>
      </c>
      <c r="AX111" s="20">
        <v>-12274.67</v>
      </c>
      <c r="AY111" s="20">
        <v>-14871.31</v>
      </c>
      <c r="AZ111" s="20">
        <v>-22311.19</v>
      </c>
      <c r="BA111" s="17">
        <f t="shared" si="6"/>
        <v>-124313.38</v>
      </c>
      <c r="BB111" s="17">
        <f t="shared" si="7"/>
        <v>-6215.670000000001</v>
      </c>
      <c r="BC111" s="17">
        <f t="shared" si="8"/>
        <v>-35532.370000000003</v>
      </c>
      <c r="BD111" s="17">
        <f t="shared" si="9"/>
        <v>-166061.42000000001</v>
      </c>
    </row>
    <row r="112" spans="1:56" x14ac:dyDescent="0.25">
      <c r="A112" t="str">
        <f t="shared" si="10"/>
        <v>SHEL.SCTG</v>
      </c>
      <c r="B112" s="1" t="s">
        <v>184</v>
      </c>
      <c r="C112" s="1" t="s">
        <v>185</v>
      </c>
      <c r="D112" s="1" t="s">
        <v>185</v>
      </c>
      <c r="E112" s="17">
        <v>74.27</v>
      </c>
      <c r="F112" s="17">
        <v>0.03</v>
      </c>
      <c r="G112" s="17">
        <v>4258.2800000000007</v>
      </c>
      <c r="H112" s="17">
        <v>5312.1499999999987</v>
      </c>
      <c r="I112" s="17">
        <v>23681.270000000008</v>
      </c>
      <c r="J112" s="17">
        <v>0</v>
      </c>
      <c r="K112" s="17">
        <v>0</v>
      </c>
      <c r="L112" s="17">
        <v>0</v>
      </c>
      <c r="M112" s="17">
        <v>430.42000000000007</v>
      </c>
      <c r="N112" s="17">
        <v>144.64000000000004</v>
      </c>
      <c r="O112" s="17">
        <v>0</v>
      </c>
      <c r="P112" s="17">
        <v>0</v>
      </c>
      <c r="Q112" s="20">
        <v>3.71</v>
      </c>
      <c r="R112" s="20">
        <v>0</v>
      </c>
      <c r="S112" s="20">
        <v>212.91</v>
      </c>
      <c r="T112" s="20">
        <v>265.61</v>
      </c>
      <c r="U112" s="20">
        <v>1184.06</v>
      </c>
      <c r="V112" s="20">
        <v>0</v>
      </c>
      <c r="W112" s="20">
        <v>0</v>
      </c>
      <c r="X112" s="20">
        <v>0</v>
      </c>
      <c r="Y112" s="20">
        <v>21.52</v>
      </c>
      <c r="Z112" s="20">
        <v>7.23</v>
      </c>
      <c r="AA112" s="20">
        <v>0</v>
      </c>
      <c r="AB112" s="20">
        <v>0</v>
      </c>
      <c r="AC112" s="17">
        <v>21.97</v>
      </c>
      <c r="AD112" s="17">
        <v>0.01</v>
      </c>
      <c r="AE112" s="17">
        <v>1246.1300000000001</v>
      </c>
      <c r="AF112" s="17">
        <v>1545.5</v>
      </c>
      <c r="AG112" s="17">
        <v>6850.84</v>
      </c>
      <c r="AH112" s="17">
        <v>0</v>
      </c>
      <c r="AI112" s="17">
        <v>0</v>
      </c>
      <c r="AJ112" s="17">
        <v>0</v>
      </c>
      <c r="AK112" s="17">
        <v>121.16</v>
      </c>
      <c r="AL112" s="17">
        <v>40.39</v>
      </c>
      <c r="AM112" s="17">
        <v>0</v>
      </c>
      <c r="AN112" s="17">
        <v>0</v>
      </c>
      <c r="AO112" s="20">
        <v>99.949999999999989</v>
      </c>
      <c r="AP112" s="20">
        <v>0.04</v>
      </c>
      <c r="AQ112" s="20">
        <v>5717.3200000000006</v>
      </c>
      <c r="AR112" s="20">
        <v>7123.2599999999984</v>
      </c>
      <c r="AS112" s="20">
        <v>31716.170000000009</v>
      </c>
      <c r="AT112" s="20">
        <v>0</v>
      </c>
      <c r="AU112" s="20">
        <v>0</v>
      </c>
      <c r="AV112" s="20">
        <v>0</v>
      </c>
      <c r="AW112" s="20">
        <v>573.1</v>
      </c>
      <c r="AX112" s="20">
        <v>192.26000000000005</v>
      </c>
      <c r="AY112" s="20">
        <v>0</v>
      </c>
      <c r="AZ112" s="20">
        <v>0</v>
      </c>
      <c r="BA112" s="17">
        <f t="shared" si="6"/>
        <v>33901.060000000005</v>
      </c>
      <c r="BB112" s="17">
        <f t="shared" si="7"/>
        <v>1695.04</v>
      </c>
      <c r="BC112" s="17">
        <f t="shared" si="8"/>
        <v>9826</v>
      </c>
      <c r="BD112" s="17">
        <f t="shared" si="9"/>
        <v>45422.100000000006</v>
      </c>
    </row>
    <row r="113" spans="1:56" x14ac:dyDescent="0.25">
      <c r="A113" t="str">
        <f t="shared" si="10"/>
        <v>TCN.SD1</v>
      </c>
      <c r="B113" s="1" t="s">
        <v>33</v>
      </c>
      <c r="C113" s="1" t="s">
        <v>186</v>
      </c>
      <c r="D113" s="1" t="s">
        <v>186</v>
      </c>
      <c r="E113" s="17">
        <v>206898.13999999996</v>
      </c>
      <c r="F113" s="17">
        <v>196915.83000000005</v>
      </c>
      <c r="G113" s="17">
        <v>135858.12</v>
      </c>
      <c r="H113" s="17">
        <v>221207.47000000003</v>
      </c>
      <c r="I113" s="17">
        <v>646501.84999999986</v>
      </c>
      <c r="J113" s="17">
        <v>246638.07999999996</v>
      </c>
      <c r="K113" s="17">
        <v>25211.500000000004</v>
      </c>
      <c r="L113" s="17">
        <v>22.400000000000009</v>
      </c>
      <c r="M113" s="17">
        <v>87883.560000000027</v>
      </c>
      <c r="N113" s="17">
        <v>114925.43000000001</v>
      </c>
      <c r="O113" s="17">
        <v>181045.63</v>
      </c>
      <c r="P113" s="17">
        <v>140223.13</v>
      </c>
      <c r="Q113" s="20">
        <v>10344.91</v>
      </c>
      <c r="R113" s="20">
        <v>9845.7900000000009</v>
      </c>
      <c r="S113" s="20">
        <v>6792.91</v>
      </c>
      <c r="T113" s="20">
        <v>11060.37</v>
      </c>
      <c r="U113" s="20">
        <v>32325.09</v>
      </c>
      <c r="V113" s="20">
        <v>12331.9</v>
      </c>
      <c r="W113" s="20">
        <v>1260.58</v>
      </c>
      <c r="X113" s="20">
        <v>1.1200000000000001</v>
      </c>
      <c r="Y113" s="20">
        <v>4394.18</v>
      </c>
      <c r="Z113" s="20">
        <v>5746.27</v>
      </c>
      <c r="AA113" s="20">
        <v>9052.2800000000007</v>
      </c>
      <c r="AB113" s="20">
        <v>7011.16</v>
      </c>
      <c r="AC113" s="17">
        <v>61214.71</v>
      </c>
      <c r="AD113" s="17">
        <v>57926.77</v>
      </c>
      <c r="AE113" s="17">
        <v>39756.97</v>
      </c>
      <c r="AF113" s="17">
        <v>64357.51</v>
      </c>
      <c r="AG113" s="17">
        <v>187028.77</v>
      </c>
      <c r="AH113" s="17">
        <v>70931.839999999997</v>
      </c>
      <c r="AI113" s="17">
        <v>7204.07</v>
      </c>
      <c r="AJ113" s="17">
        <v>6.35</v>
      </c>
      <c r="AK113" s="17">
        <v>24739.13</v>
      </c>
      <c r="AL113" s="17">
        <v>32091.63</v>
      </c>
      <c r="AM113" s="17">
        <v>50132.09</v>
      </c>
      <c r="AN113" s="17">
        <v>38511.269999999997</v>
      </c>
      <c r="AO113" s="20">
        <v>278457.75999999995</v>
      </c>
      <c r="AP113" s="20">
        <v>264688.39000000007</v>
      </c>
      <c r="AQ113" s="20">
        <v>182408</v>
      </c>
      <c r="AR113" s="20">
        <v>296625.35000000003</v>
      </c>
      <c r="AS113" s="20">
        <v>865855.70999999985</v>
      </c>
      <c r="AT113" s="20">
        <v>329901.81999999995</v>
      </c>
      <c r="AU113" s="20">
        <v>33676.15</v>
      </c>
      <c r="AV113" s="20">
        <v>29.870000000000012</v>
      </c>
      <c r="AW113" s="20">
        <v>117016.87000000002</v>
      </c>
      <c r="AX113" s="20">
        <v>152763.33000000002</v>
      </c>
      <c r="AY113" s="20">
        <v>240230</v>
      </c>
      <c r="AZ113" s="20">
        <v>185745.56</v>
      </c>
      <c r="BA113" s="17">
        <f t="shared" si="6"/>
        <v>2203331.1399999997</v>
      </c>
      <c r="BB113" s="17">
        <f t="shared" si="7"/>
        <v>110166.56000000001</v>
      </c>
      <c r="BC113" s="17">
        <f t="shared" si="8"/>
        <v>633901.10999999987</v>
      </c>
      <c r="BD113" s="17">
        <f t="shared" si="9"/>
        <v>2947398.81</v>
      </c>
    </row>
    <row r="114" spans="1:56" x14ac:dyDescent="0.25">
      <c r="A114" t="str">
        <f t="shared" si="10"/>
        <v>TCN.SD2</v>
      </c>
      <c r="B114" s="1" t="s">
        <v>33</v>
      </c>
      <c r="C114" s="1" t="s">
        <v>187</v>
      </c>
      <c r="D114" s="1" t="s">
        <v>187</v>
      </c>
      <c r="E114" s="17">
        <v>181907.24999999988</v>
      </c>
      <c r="F114" s="17">
        <v>184429.07999999993</v>
      </c>
      <c r="G114" s="17">
        <v>151102.09</v>
      </c>
      <c r="H114" s="17">
        <v>212361.00999999989</v>
      </c>
      <c r="I114" s="17">
        <v>585251.39000000013</v>
      </c>
      <c r="J114" s="17">
        <v>207182.99999999997</v>
      </c>
      <c r="K114" s="17">
        <v>132842.42999999996</v>
      </c>
      <c r="L114" s="17">
        <v>116508.31999999995</v>
      </c>
      <c r="M114" s="17">
        <v>101181.62999999999</v>
      </c>
      <c r="N114" s="17">
        <v>104014.60000000006</v>
      </c>
      <c r="O114" s="17">
        <v>158619.33000000005</v>
      </c>
      <c r="P114" s="17">
        <v>92632.93</v>
      </c>
      <c r="Q114" s="20">
        <v>9095.36</v>
      </c>
      <c r="R114" s="20">
        <v>9221.4500000000007</v>
      </c>
      <c r="S114" s="20">
        <v>7555.1</v>
      </c>
      <c r="T114" s="20">
        <v>10618.05</v>
      </c>
      <c r="U114" s="20">
        <v>29262.57</v>
      </c>
      <c r="V114" s="20">
        <v>10359.15</v>
      </c>
      <c r="W114" s="20">
        <v>6642.12</v>
      </c>
      <c r="X114" s="20">
        <v>5825.42</v>
      </c>
      <c r="Y114" s="20">
        <v>5059.08</v>
      </c>
      <c r="Z114" s="20">
        <v>5200.7299999999996</v>
      </c>
      <c r="AA114" s="20">
        <v>7930.97</v>
      </c>
      <c r="AB114" s="20">
        <v>4631.6499999999996</v>
      </c>
      <c r="AC114" s="17">
        <v>53820.68</v>
      </c>
      <c r="AD114" s="17">
        <v>54253.54</v>
      </c>
      <c r="AE114" s="17">
        <v>44217.9</v>
      </c>
      <c r="AF114" s="17">
        <v>61783.74</v>
      </c>
      <c r="AG114" s="17">
        <v>169309.41</v>
      </c>
      <c r="AH114" s="17">
        <v>59584.76</v>
      </c>
      <c r="AI114" s="17">
        <v>37959.129999999997</v>
      </c>
      <c r="AJ114" s="17">
        <v>33044.35</v>
      </c>
      <c r="AK114" s="17">
        <v>28482.52</v>
      </c>
      <c r="AL114" s="17">
        <v>29044.9</v>
      </c>
      <c r="AM114" s="17">
        <v>43922.18</v>
      </c>
      <c r="AN114" s="17">
        <v>25440.97</v>
      </c>
      <c r="AO114" s="20">
        <v>244823.28999999986</v>
      </c>
      <c r="AP114" s="20">
        <v>247904.06999999995</v>
      </c>
      <c r="AQ114" s="20">
        <v>202875.09</v>
      </c>
      <c r="AR114" s="20">
        <v>284762.79999999987</v>
      </c>
      <c r="AS114" s="20">
        <v>783823.37000000011</v>
      </c>
      <c r="AT114" s="20">
        <v>277126.90999999997</v>
      </c>
      <c r="AU114" s="20">
        <v>177443.67999999996</v>
      </c>
      <c r="AV114" s="20">
        <v>155378.08999999994</v>
      </c>
      <c r="AW114" s="20">
        <v>134723.22999999998</v>
      </c>
      <c r="AX114" s="20">
        <v>138260.23000000007</v>
      </c>
      <c r="AY114" s="20">
        <v>210472.48000000004</v>
      </c>
      <c r="AZ114" s="20">
        <v>122705.54999999999</v>
      </c>
      <c r="BA114" s="17">
        <f t="shared" si="6"/>
        <v>2228033.06</v>
      </c>
      <c r="BB114" s="17">
        <f t="shared" si="7"/>
        <v>111401.64999999998</v>
      </c>
      <c r="BC114" s="17">
        <f t="shared" si="8"/>
        <v>640864.08000000007</v>
      </c>
      <c r="BD114" s="17">
        <f t="shared" si="9"/>
        <v>2980298.7899999996</v>
      </c>
    </row>
    <row r="115" spans="1:56" x14ac:dyDescent="0.25">
      <c r="A115" t="str">
        <f t="shared" si="10"/>
        <v>ASTC.SD3</v>
      </c>
      <c r="B115" s="1" t="s">
        <v>188</v>
      </c>
      <c r="C115" s="1" t="s">
        <v>189</v>
      </c>
      <c r="D115" s="1" t="s">
        <v>189</v>
      </c>
      <c r="E115" s="17">
        <v>224953.59999999998</v>
      </c>
      <c r="F115" s="17">
        <v>210820.15000000002</v>
      </c>
      <c r="G115" s="17">
        <v>186200.57</v>
      </c>
      <c r="H115" s="17">
        <v>226355.65000000002</v>
      </c>
      <c r="I115" s="17">
        <v>73145.990000000005</v>
      </c>
      <c r="J115" s="17">
        <v>81092.250000000029</v>
      </c>
      <c r="K115" s="17">
        <v>151636.44</v>
      </c>
      <c r="L115" s="17">
        <v>163164.40999999989</v>
      </c>
      <c r="M115" s="17">
        <v>106493.68999999999</v>
      </c>
      <c r="N115" s="17">
        <v>122255.53999999995</v>
      </c>
      <c r="O115" s="17">
        <v>172719.62999999998</v>
      </c>
      <c r="P115" s="17">
        <v>237214.69000000006</v>
      </c>
      <c r="Q115" s="20">
        <v>11247.68</v>
      </c>
      <c r="R115" s="20">
        <v>10541.01</v>
      </c>
      <c r="S115" s="20">
        <v>9310.0300000000007</v>
      </c>
      <c r="T115" s="20">
        <v>11317.78</v>
      </c>
      <c r="U115" s="20">
        <v>3657.3</v>
      </c>
      <c r="V115" s="20">
        <v>4054.61</v>
      </c>
      <c r="W115" s="20">
        <v>7581.82</v>
      </c>
      <c r="X115" s="20">
        <v>8158.22</v>
      </c>
      <c r="Y115" s="20">
        <v>5324.68</v>
      </c>
      <c r="Z115" s="20">
        <v>6112.78</v>
      </c>
      <c r="AA115" s="20">
        <v>8635.98</v>
      </c>
      <c r="AB115" s="20">
        <v>11860.73</v>
      </c>
      <c r="AC115" s="17">
        <v>66556.759999999995</v>
      </c>
      <c r="AD115" s="17">
        <v>62017</v>
      </c>
      <c r="AE115" s="17">
        <v>54488.98</v>
      </c>
      <c r="AF115" s="17">
        <v>65855.3</v>
      </c>
      <c r="AG115" s="17">
        <v>21160.66</v>
      </c>
      <c r="AH115" s="17">
        <v>23321.71</v>
      </c>
      <c r="AI115" s="17">
        <v>43329.43</v>
      </c>
      <c r="AJ115" s="17">
        <v>46277.06</v>
      </c>
      <c r="AK115" s="17">
        <v>29977.86</v>
      </c>
      <c r="AL115" s="17">
        <v>34138.480000000003</v>
      </c>
      <c r="AM115" s="17">
        <v>47826.59</v>
      </c>
      <c r="AN115" s="17">
        <v>65149.3</v>
      </c>
      <c r="AO115" s="20">
        <v>302758.03999999998</v>
      </c>
      <c r="AP115" s="20">
        <v>283378.16000000003</v>
      </c>
      <c r="AQ115" s="20">
        <v>249999.58000000002</v>
      </c>
      <c r="AR115" s="20">
        <v>303528.73000000004</v>
      </c>
      <c r="AS115" s="20">
        <v>97963.950000000012</v>
      </c>
      <c r="AT115" s="20">
        <v>108468.57000000004</v>
      </c>
      <c r="AU115" s="20">
        <v>202547.69</v>
      </c>
      <c r="AV115" s="20">
        <v>217599.68999999989</v>
      </c>
      <c r="AW115" s="20">
        <v>141796.22999999998</v>
      </c>
      <c r="AX115" s="20">
        <v>162506.79999999996</v>
      </c>
      <c r="AY115" s="20">
        <v>229182.19999999998</v>
      </c>
      <c r="AZ115" s="20">
        <v>314224.72000000009</v>
      </c>
      <c r="BA115" s="17">
        <f t="shared" si="6"/>
        <v>1956052.6099999999</v>
      </c>
      <c r="BB115" s="17">
        <f t="shared" si="7"/>
        <v>97802.62</v>
      </c>
      <c r="BC115" s="17">
        <f t="shared" si="8"/>
        <v>560099.13</v>
      </c>
      <c r="BD115" s="17">
        <f t="shared" si="9"/>
        <v>2613954.3600000003</v>
      </c>
    </row>
    <row r="116" spans="1:56" x14ac:dyDescent="0.25">
      <c r="A116" t="str">
        <f t="shared" si="10"/>
        <v>ASTC.SD4</v>
      </c>
      <c r="B116" s="1" t="s">
        <v>188</v>
      </c>
      <c r="C116" s="1" t="s">
        <v>190</v>
      </c>
      <c r="D116" s="1" t="s">
        <v>190</v>
      </c>
      <c r="E116" s="17">
        <v>239820.27999999997</v>
      </c>
      <c r="F116" s="17">
        <v>226216.98999999996</v>
      </c>
      <c r="G116" s="17">
        <v>186258.51000000004</v>
      </c>
      <c r="H116" s="17">
        <v>8538.5899999999983</v>
      </c>
      <c r="I116" s="17">
        <v>104844.90999999997</v>
      </c>
      <c r="J116" s="17">
        <v>357065.85000000009</v>
      </c>
      <c r="K116" s="17">
        <v>190966.5</v>
      </c>
      <c r="L116" s="17">
        <v>167245.35000000012</v>
      </c>
      <c r="M116" s="17">
        <v>138577.17999999996</v>
      </c>
      <c r="N116" s="17">
        <v>145302.78</v>
      </c>
      <c r="O116" s="17">
        <v>238519.28999999986</v>
      </c>
      <c r="P116" s="17">
        <v>301695.01999999996</v>
      </c>
      <c r="Q116" s="20">
        <v>11991.01</v>
      </c>
      <c r="R116" s="20">
        <v>11310.85</v>
      </c>
      <c r="S116" s="20">
        <v>9312.93</v>
      </c>
      <c r="T116" s="20">
        <v>426.93</v>
      </c>
      <c r="U116" s="20">
        <v>5242.25</v>
      </c>
      <c r="V116" s="20">
        <v>17853.29</v>
      </c>
      <c r="W116" s="20">
        <v>9548.33</v>
      </c>
      <c r="X116" s="20">
        <v>8362.27</v>
      </c>
      <c r="Y116" s="20">
        <v>6928.86</v>
      </c>
      <c r="Z116" s="20">
        <v>7265.14</v>
      </c>
      <c r="AA116" s="20">
        <v>11925.96</v>
      </c>
      <c r="AB116" s="20">
        <v>15084.75</v>
      </c>
      <c r="AC116" s="17">
        <v>70955.34</v>
      </c>
      <c r="AD116" s="17">
        <v>66546.289999999994</v>
      </c>
      <c r="AE116" s="17">
        <v>54505.93</v>
      </c>
      <c r="AF116" s="17">
        <v>2484.19</v>
      </c>
      <c r="AG116" s="17">
        <v>30330.95</v>
      </c>
      <c r="AH116" s="17">
        <v>102690.3</v>
      </c>
      <c r="AI116" s="17">
        <v>54567.82</v>
      </c>
      <c r="AJ116" s="17">
        <v>47434.5</v>
      </c>
      <c r="AK116" s="17">
        <v>39009.33</v>
      </c>
      <c r="AL116" s="17">
        <v>40574.160000000003</v>
      </c>
      <c r="AM116" s="17">
        <v>66046.720000000001</v>
      </c>
      <c r="AN116" s="17">
        <v>82858.36</v>
      </c>
      <c r="AO116" s="20">
        <v>322766.63</v>
      </c>
      <c r="AP116" s="20">
        <v>304074.12999999995</v>
      </c>
      <c r="AQ116" s="20">
        <v>250077.37000000002</v>
      </c>
      <c r="AR116" s="20">
        <v>11449.71</v>
      </c>
      <c r="AS116" s="20">
        <v>140418.10999999999</v>
      </c>
      <c r="AT116" s="20">
        <v>477609.44000000006</v>
      </c>
      <c r="AU116" s="20">
        <v>255082.65</v>
      </c>
      <c r="AV116" s="20">
        <v>223042.12000000011</v>
      </c>
      <c r="AW116" s="20">
        <v>184515.36999999994</v>
      </c>
      <c r="AX116" s="20">
        <v>193142.08000000002</v>
      </c>
      <c r="AY116" s="20">
        <v>316491.96999999986</v>
      </c>
      <c r="AZ116" s="20">
        <v>399638.12999999995</v>
      </c>
      <c r="BA116" s="17">
        <f t="shared" si="6"/>
        <v>2305051.2499999995</v>
      </c>
      <c r="BB116" s="17">
        <f t="shared" si="7"/>
        <v>115252.57</v>
      </c>
      <c r="BC116" s="17">
        <f t="shared" si="8"/>
        <v>658003.89</v>
      </c>
      <c r="BD116" s="17">
        <f t="shared" si="9"/>
        <v>3078307.71</v>
      </c>
    </row>
    <row r="117" spans="1:56" x14ac:dyDescent="0.25">
      <c r="A117" t="str">
        <f t="shared" si="10"/>
        <v>EPPA.SD5</v>
      </c>
      <c r="B117" s="1" t="s">
        <v>192</v>
      </c>
      <c r="C117" s="1" t="s">
        <v>191</v>
      </c>
      <c r="D117" s="1" t="s">
        <v>191</v>
      </c>
      <c r="E117" s="17">
        <v>218966.86000000004</v>
      </c>
      <c r="F117" s="17">
        <v>228596.9</v>
      </c>
      <c r="G117" s="17">
        <v>204895.94000000006</v>
      </c>
      <c r="H117" s="17">
        <v>260509.90000000002</v>
      </c>
      <c r="I117" s="17">
        <v>781897.98000000033</v>
      </c>
      <c r="J117" s="17">
        <v>319516.94000000006</v>
      </c>
      <c r="K117" s="17">
        <v>131551.52000000008</v>
      </c>
      <c r="L117" s="17">
        <v>171182.14000000007</v>
      </c>
      <c r="M117" s="17">
        <v>122952.95000000003</v>
      </c>
      <c r="N117" s="17">
        <v>120787.56999999996</v>
      </c>
      <c r="O117" s="17">
        <v>126160.01999999995</v>
      </c>
      <c r="P117" s="17">
        <v>234635.47999999986</v>
      </c>
      <c r="Q117" s="20">
        <v>10948.34</v>
      </c>
      <c r="R117" s="20">
        <v>11429.85</v>
      </c>
      <c r="S117" s="20">
        <v>10244.799999999999</v>
      </c>
      <c r="T117" s="20">
        <v>13025.5</v>
      </c>
      <c r="U117" s="20">
        <v>39094.9</v>
      </c>
      <c r="V117" s="20">
        <v>15975.85</v>
      </c>
      <c r="W117" s="20">
        <v>6577.58</v>
      </c>
      <c r="X117" s="20">
        <v>8559.11</v>
      </c>
      <c r="Y117" s="20">
        <v>6147.65</v>
      </c>
      <c r="Z117" s="20">
        <v>6039.38</v>
      </c>
      <c r="AA117" s="20">
        <v>6308</v>
      </c>
      <c r="AB117" s="20">
        <v>11731.77</v>
      </c>
      <c r="AC117" s="17">
        <v>64785.47</v>
      </c>
      <c r="AD117" s="17">
        <v>67246.39</v>
      </c>
      <c r="AE117" s="17">
        <v>59959.92</v>
      </c>
      <c r="AF117" s="17">
        <v>75792.05</v>
      </c>
      <c r="AG117" s="17">
        <v>226197.98</v>
      </c>
      <c r="AH117" s="17">
        <v>91891.42</v>
      </c>
      <c r="AI117" s="17">
        <v>37590.26</v>
      </c>
      <c r="AJ117" s="17">
        <v>48551.06</v>
      </c>
      <c r="AK117" s="17">
        <v>34611.129999999997</v>
      </c>
      <c r="AL117" s="17">
        <v>33728.559999999998</v>
      </c>
      <c r="AM117" s="17">
        <v>34934.1</v>
      </c>
      <c r="AN117" s="17">
        <v>64440.94</v>
      </c>
      <c r="AO117" s="20">
        <v>294700.67000000004</v>
      </c>
      <c r="AP117" s="20">
        <v>307273.14</v>
      </c>
      <c r="AQ117" s="20">
        <v>275100.66000000003</v>
      </c>
      <c r="AR117" s="20">
        <v>349327.45</v>
      </c>
      <c r="AS117" s="20">
        <v>1047190.8600000003</v>
      </c>
      <c r="AT117" s="20">
        <v>427384.21</v>
      </c>
      <c r="AU117" s="20">
        <v>175719.36000000007</v>
      </c>
      <c r="AV117" s="20">
        <v>228292.31000000006</v>
      </c>
      <c r="AW117" s="20">
        <v>163711.73000000001</v>
      </c>
      <c r="AX117" s="20">
        <v>160555.50999999995</v>
      </c>
      <c r="AY117" s="20">
        <v>167402.11999999997</v>
      </c>
      <c r="AZ117" s="20">
        <v>310808.18999999983</v>
      </c>
      <c r="BA117" s="17">
        <f t="shared" si="6"/>
        <v>2921654.2000000007</v>
      </c>
      <c r="BB117" s="17">
        <f t="shared" si="7"/>
        <v>146082.73000000001</v>
      </c>
      <c r="BC117" s="17">
        <f t="shared" si="8"/>
        <v>839729.28</v>
      </c>
      <c r="BD117" s="17">
        <f t="shared" si="9"/>
        <v>3907466.21</v>
      </c>
    </row>
    <row r="118" spans="1:56" x14ac:dyDescent="0.25">
      <c r="A118" t="str">
        <f t="shared" si="10"/>
        <v>EPPA.SD6</v>
      </c>
      <c r="B118" s="1" t="s">
        <v>192</v>
      </c>
      <c r="C118" s="1" t="s">
        <v>193</v>
      </c>
      <c r="D118" s="1" t="s">
        <v>193</v>
      </c>
      <c r="E118" s="17">
        <v>262640.19000000006</v>
      </c>
      <c r="F118" s="17">
        <v>231865.56000000008</v>
      </c>
      <c r="G118" s="17">
        <v>172416.62</v>
      </c>
      <c r="H118" s="17">
        <v>229362.22999999998</v>
      </c>
      <c r="I118" s="17">
        <v>551600.89000000013</v>
      </c>
      <c r="J118" s="17">
        <v>242969.73999999996</v>
      </c>
      <c r="K118" s="17">
        <v>98678.679999999964</v>
      </c>
      <c r="L118" s="17">
        <v>174721.46000000008</v>
      </c>
      <c r="M118" s="17">
        <v>114526.71999999991</v>
      </c>
      <c r="N118" s="17">
        <v>130796.06999999998</v>
      </c>
      <c r="O118" s="17">
        <v>131807.64000000001</v>
      </c>
      <c r="P118" s="17">
        <v>212590.75999999998</v>
      </c>
      <c r="Q118" s="20">
        <v>13132.01</v>
      </c>
      <c r="R118" s="20">
        <v>11593.28</v>
      </c>
      <c r="S118" s="20">
        <v>8620.83</v>
      </c>
      <c r="T118" s="20">
        <v>11468.11</v>
      </c>
      <c r="U118" s="20">
        <v>27580.04</v>
      </c>
      <c r="V118" s="20">
        <v>12148.49</v>
      </c>
      <c r="W118" s="20">
        <v>4933.93</v>
      </c>
      <c r="X118" s="20">
        <v>8736.07</v>
      </c>
      <c r="Y118" s="20">
        <v>5726.34</v>
      </c>
      <c r="Z118" s="20">
        <v>6539.8</v>
      </c>
      <c r="AA118" s="20">
        <v>6590.38</v>
      </c>
      <c r="AB118" s="20">
        <v>10629.54</v>
      </c>
      <c r="AC118" s="17">
        <v>77707.039999999994</v>
      </c>
      <c r="AD118" s="17">
        <v>68207.929999999993</v>
      </c>
      <c r="AE118" s="17">
        <v>50455.3</v>
      </c>
      <c r="AF118" s="17">
        <v>66730.03</v>
      </c>
      <c r="AG118" s="17">
        <v>159574.54</v>
      </c>
      <c r="AH118" s="17">
        <v>69876.84</v>
      </c>
      <c r="AI118" s="17">
        <v>28196.99</v>
      </c>
      <c r="AJ118" s="17">
        <v>49554.89</v>
      </c>
      <c r="AK118" s="17">
        <v>32239.15</v>
      </c>
      <c r="AL118" s="17">
        <v>36523.32</v>
      </c>
      <c r="AM118" s="17">
        <v>36497.94</v>
      </c>
      <c r="AN118" s="17">
        <v>58386.52</v>
      </c>
      <c r="AO118" s="20">
        <v>353479.24000000005</v>
      </c>
      <c r="AP118" s="20">
        <v>311666.77000000008</v>
      </c>
      <c r="AQ118" s="20">
        <v>231492.75</v>
      </c>
      <c r="AR118" s="20">
        <v>307560.37</v>
      </c>
      <c r="AS118" s="20">
        <v>738755.4700000002</v>
      </c>
      <c r="AT118" s="20">
        <v>324995.06999999995</v>
      </c>
      <c r="AU118" s="20">
        <v>131809.59999999995</v>
      </c>
      <c r="AV118" s="20">
        <v>233012.4200000001</v>
      </c>
      <c r="AW118" s="20">
        <v>152492.2099999999</v>
      </c>
      <c r="AX118" s="20">
        <v>173859.18999999997</v>
      </c>
      <c r="AY118" s="20">
        <v>174895.96000000002</v>
      </c>
      <c r="AZ118" s="20">
        <v>281606.82</v>
      </c>
      <c r="BA118" s="17">
        <f t="shared" si="6"/>
        <v>2553976.56</v>
      </c>
      <c r="BB118" s="17">
        <f t="shared" si="7"/>
        <v>127698.82</v>
      </c>
      <c r="BC118" s="17">
        <f t="shared" si="8"/>
        <v>733950.49</v>
      </c>
      <c r="BD118" s="17">
        <f t="shared" si="9"/>
        <v>3415625.87</v>
      </c>
    </row>
    <row r="119" spans="1:56" x14ac:dyDescent="0.25">
      <c r="A119" t="str">
        <f t="shared" si="10"/>
        <v>TCN.SH1</v>
      </c>
      <c r="B119" s="1" t="s">
        <v>33</v>
      </c>
      <c r="C119" s="1" t="s">
        <v>194</v>
      </c>
      <c r="D119" s="1" t="s">
        <v>194</v>
      </c>
      <c r="E119" s="17">
        <v>-149923.95000000001</v>
      </c>
      <c r="F119" s="17">
        <v>-25982.54</v>
      </c>
      <c r="G119" s="17">
        <v>-120650.68999999999</v>
      </c>
      <c r="H119" s="17">
        <v>-155957.44</v>
      </c>
      <c r="I119" s="17">
        <v>-513203.02000000008</v>
      </c>
      <c r="J119" s="17">
        <v>-242955.68</v>
      </c>
      <c r="K119" s="17">
        <v>-213805.68</v>
      </c>
      <c r="L119" s="17">
        <v>-156199.4</v>
      </c>
      <c r="M119" s="17">
        <v>-131203.47999999998</v>
      </c>
      <c r="N119" s="17">
        <v>-130969.97</v>
      </c>
      <c r="O119" s="17">
        <v>-241316.68000000002</v>
      </c>
      <c r="P119" s="17">
        <v>-297925.94</v>
      </c>
      <c r="Q119" s="20">
        <v>-7496.2</v>
      </c>
      <c r="R119" s="20">
        <v>-1299.1300000000001</v>
      </c>
      <c r="S119" s="20">
        <v>-6032.53</v>
      </c>
      <c r="T119" s="20">
        <v>-7797.87</v>
      </c>
      <c r="U119" s="20">
        <v>-25660.15</v>
      </c>
      <c r="V119" s="20">
        <v>-12147.78</v>
      </c>
      <c r="W119" s="20">
        <v>-10690.28</v>
      </c>
      <c r="X119" s="20">
        <v>-7809.97</v>
      </c>
      <c r="Y119" s="20">
        <v>-6560.17</v>
      </c>
      <c r="Z119" s="20">
        <v>-6548.5</v>
      </c>
      <c r="AA119" s="20">
        <v>-12065.83</v>
      </c>
      <c r="AB119" s="20">
        <v>-14896.3</v>
      </c>
      <c r="AC119" s="17">
        <v>-44357.82</v>
      </c>
      <c r="AD119" s="17">
        <v>-7643.29</v>
      </c>
      <c r="AE119" s="17">
        <v>-35306.730000000003</v>
      </c>
      <c r="AF119" s="17">
        <v>-45373.84</v>
      </c>
      <c r="AG119" s="17">
        <v>-148466.28</v>
      </c>
      <c r="AH119" s="17">
        <v>-69872.800000000003</v>
      </c>
      <c r="AI119" s="17">
        <v>-61094.02</v>
      </c>
      <c r="AJ119" s="17">
        <v>-44301.62</v>
      </c>
      <c r="AK119" s="17">
        <v>-36933.64</v>
      </c>
      <c r="AL119" s="17">
        <v>-36571.879999999997</v>
      </c>
      <c r="AM119" s="17">
        <v>-66821.33</v>
      </c>
      <c r="AN119" s="17">
        <v>-81823.210000000006</v>
      </c>
      <c r="AO119" s="20">
        <v>-201777.97000000003</v>
      </c>
      <c r="AP119" s="20">
        <v>-34924.959999999999</v>
      </c>
      <c r="AQ119" s="20">
        <v>-161989.94999999998</v>
      </c>
      <c r="AR119" s="20">
        <v>-209129.15</v>
      </c>
      <c r="AS119" s="20">
        <v>-687329.45000000007</v>
      </c>
      <c r="AT119" s="20">
        <v>-324976.26</v>
      </c>
      <c r="AU119" s="20">
        <v>-285589.98</v>
      </c>
      <c r="AV119" s="20">
        <v>-208310.99</v>
      </c>
      <c r="AW119" s="20">
        <v>-174697.28999999998</v>
      </c>
      <c r="AX119" s="20">
        <v>-174090.35</v>
      </c>
      <c r="AY119" s="20">
        <v>-320203.84000000003</v>
      </c>
      <c r="AZ119" s="20">
        <v>-394645.45</v>
      </c>
      <c r="BA119" s="17">
        <f t="shared" si="6"/>
        <v>-2380094.4699999997</v>
      </c>
      <c r="BB119" s="17">
        <f t="shared" si="7"/>
        <v>-119004.71</v>
      </c>
      <c r="BC119" s="17">
        <f t="shared" si="8"/>
        <v>-678566.45999999985</v>
      </c>
      <c r="BD119" s="17">
        <f t="shared" si="9"/>
        <v>-3177665.64</v>
      </c>
    </row>
    <row r="120" spans="1:56" x14ac:dyDescent="0.25">
      <c r="A120" t="str">
        <f t="shared" si="10"/>
        <v>TCN.SH2</v>
      </c>
      <c r="B120" s="1" t="s">
        <v>33</v>
      </c>
      <c r="C120" s="1" t="s">
        <v>195</v>
      </c>
      <c r="D120" s="1" t="s">
        <v>195</v>
      </c>
      <c r="E120" s="17">
        <v>-249632.02000000002</v>
      </c>
      <c r="F120" s="17">
        <v>-246711.86000000004</v>
      </c>
      <c r="G120" s="17">
        <v>-86103.260000000009</v>
      </c>
      <c r="H120" s="17">
        <v>-208249.57</v>
      </c>
      <c r="I120" s="17">
        <v>-593101.67000000016</v>
      </c>
      <c r="J120" s="17">
        <v>-351633.71000000008</v>
      </c>
      <c r="K120" s="17">
        <v>-278727.39</v>
      </c>
      <c r="L120" s="17">
        <v>-249496.39</v>
      </c>
      <c r="M120" s="17">
        <v>-190252.95</v>
      </c>
      <c r="N120" s="17">
        <v>-201483.28000000003</v>
      </c>
      <c r="O120" s="17">
        <v>-302041.63</v>
      </c>
      <c r="P120" s="17">
        <v>-397850.93000000005</v>
      </c>
      <c r="Q120" s="20">
        <v>-12481.6</v>
      </c>
      <c r="R120" s="20">
        <v>-12335.59</v>
      </c>
      <c r="S120" s="20">
        <v>-4305.16</v>
      </c>
      <c r="T120" s="20">
        <v>-10412.48</v>
      </c>
      <c r="U120" s="20">
        <v>-29655.08</v>
      </c>
      <c r="V120" s="20">
        <v>-17581.689999999999</v>
      </c>
      <c r="W120" s="20">
        <v>-13936.37</v>
      </c>
      <c r="X120" s="20">
        <v>-12474.82</v>
      </c>
      <c r="Y120" s="20">
        <v>-9512.65</v>
      </c>
      <c r="Z120" s="20">
        <v>-10074.16</v>
      </c>
      <c r="AA120" s="20">
        <v>-15102.08</v>
      </c>
      <c r="AB120" s="20">
        <v>-19892.55</v>
      </c>
      <c r="AC120" s="17">
        <v>-73858.33</v>
      </c>
      <c r="AD120" s="17">
        <v>-72575.27</v>
      </c>
      <c r="AE120" s="17">
        <v>-25196.91</v>
      </c>
      <c r="AF120" s="17">
        <v>-60587.57</v>
      </c>
      <c r="AG120" s="17">
        <v>-171580.44</v>
      </c>
      <c r="AH120" s="17">
        <v>-101128.04</v>
      </c>
      <c r="AI120" s="17">
        <v>-79645.11</v>
      </c>
      <c r="AJ120" s="17">
        <v>-70762.720000000001</v>
      </c>
      <c r="AK120" s="17">
        <v>-53556.01</v>
      </c>
      <c r="AL120" s="17">
        <v>-56261.919999999998</v>
      </c>
      <c r="AM120" s="17">
        <v>-83636.25</v>
      </c>
      <c r="AN120" s="17">
        <v>-109266.89</v>
      </c>
      <c r="AO120" s="20">
        <v>-335971.95</v>
      </c>
      <c r="AP120" s="20">
        <v>-331622.72000000003</v>
      </c>
      <c r="AQ120" s="20">
        <v>-115605.33000000002</v>
      </c>
      <c r="AR120" s="20">
        <v>-279249.62</v>
      </c>
      <c r="AS120" s="20">
        <v>-794337.19000000018</v>
      </c>
      <c r="AT120" s="20">
        <v>-470343.44000000006</v>
      </c>
      <c r="AU120" s="20">
        <v>-372308.87</v>
      </c>
      <c r="AV120" s="20">
        <v>-332733.93000000005</v>
      </c>
      <c r="AW120" s="20">
        <v>-253321.61000000002</v>
      </c>
      <c r="AX120" s="20">
        <v>-267819.36000000004</v>
      </c>
      <c r="AY120" s="20">
        <v>-400779.96</v>
      </c>
      <c r="AZ120" s="20">
        <v>-527010.37</v>
      </c>
      <c r="BA120" s="17">
        <f t="shared" si="6"/>
        <v>-3355284.6600000006</v>
      </c>
      <c r="BB120" s="17">
        <f t="shared" si="7"/>
        <v>-167764.22999999998</v>
      </c>
      <c r="BC120" s="17">
        <f t="shared" si="8"/>
        <v>-958055.46000000008</v>
      </c>
      <c r="BD120" s="17">
        <f t="shared" si="9"/>
        <v>-4481104.3500000006</v>
      </c>
    </row>
    <row r="121" spans="1:56" x14ac:dyDescent="0.25">
      <c r="A121" t="str">
        <f t="shared" si="10"/>
        <v>CECI.BCHIMP</v>
      </c>
      <c r="B121" s="1" t="s">
        <v>196</v>
      </c>
      <c r="C121" s="1" t="s">
        <v>197</v>
      </c>
      <c r="D121" s="1" t="s">
        <v>21</v>
      </c>
      <c r="E121" s="17">
        <v>0</v>
      </c>
      <c r="F121" s="17">
        <v>0</v>
      </c>
      <c r="G121" s="17">
        <v>0</v>
      </c>
      <c r="H121" s="17">
        <v>0</v>
      </c>
      <c r="I121" s="17">
        <v>0</v>
      </c>
      <c r="J121" s="17">
        <v>0</v>
      </c>
      <c r="K121" s="17">
        <v>0</v>
      </c>
      <c r="L121" s="17">
        <v>0</v>
      </c>
      <c r="M121" s="17">
        <v>-21.310000000000002</v>
      </c>
      <c r="N121" s="17">
        <v>-254.56</v>
      </c>
      <c r="O121" s="17">
        <v>-235.58</v>
      </c>
      <c r="P121" s="17">
        <v>0</v>
      </c>
      <c r="Q121" s="20">
        <v>0</v>
      </c>
      <c r="R121" s="20">
        <v>0</v>
      </c>
      <c r="S121" s="20">
        <v>0</v>
      </c>
      <c r="T121" s="20">
        <v>0</v>
      </c>
      <c r="U121" s="20">
        <v>0</v>
      </c>
      <c r="V121" s="20">
        <v>0</v>
      </c>
      <c r="W121" s="20">
        <v>0</v>
      </c>
      <c r="X121" s="20">
        <v>0</v>
      </c>
      <c r="Y121" s="20">
        <v>-1.07</v>
      </c>
      <c r="Z121" s="20">
        <v>-12.73</v>
      </c>
      <c r="AA121" s="20">
        <v>-11.78</v>
      </c>
      <c r="AB121" s="20">
        <v>0</v>
      </c>
      <c r="AC121" s="17">
        <v>0</v>
      </c>
      <c r="AD121" s="17">
        <v>0</v>
      </c>
      <c r="AE121" s="17">
        <v>0</v>
      </c>
      <c r="AF121" s="17">
        <v>0</v>
      </c>
      <c r="AG121" s="17">
        <v>0</v>
      </c>
      <c r="AH121" s="17">
        <v>0</v>
      </c>
      <c r="AI121" s="17">
        <v>0</v>
      </c>
      <c r="AJ121" s="17">
        <v>0</v>
      </c>
      <c r="AK121" s="17">
        <v>-6</v>
      </c>
      <c r="AL121" s="17">
        <v>-71.08</v>
      </c>
      <c r="AM121" s="17">
        <v>-65.23</v>
      </c>
      <c r="AN121" s="17">
        <v>0</v>
      </c>
      <c r="AO121" s="20">
        <v>0</v>
      </c>
      <c r="AP121" s="20">
        <v>0</v>
      </c>
      <c r="AQ121" s="20">
        <v>0</v>
      </c>
      <c r="AR121" s="20">
        <v>0</v>
      </c>
      <c r="AS121" s="20">
        <v>0</v>
      </c>
      <c r="AT121" s="20">
        <v>0</v>
      </c>
      <c r="AU121" s="20">
        <v>0</v>
      </c>
      <c r="AV121" s="20">
        <v>0</v>
      </c>
      <c r="AW121" s="20">
        <v>-28.380000000000003</v>
      </c>
      <c r="AX121" s="20">
        <v>-338.37</v>
      </c>
      <c r="AY121" s="20">
        <v>-312.59000000000003</v>
      </c>
      <c r="AZ121" s="20">
        <v>0</v>
      </c>
      <c r="BA121" s="17">
        <f t="shared" si="6"/>
        <v>-511.45000000000005</v>
      </c>
      <c r="BB121" s="17">
        <f t="shared" si="7"/>
        <v>-25.58</v>
      </c>
      <c r="BC121" s="17">
        <f t="shared" si="8"/>
        <v>-142.31</v>
      </c>
      <c r="BD121" s="17">
        <f t="shared" si="9"/>
        <v>-679.34</v>
      </c>
    </row>
    <row r="122" spans="1:56" x14ac:dyDescent="0.25">
      <c r="A122" t="str">
        <f t="shared" si="10"/>
        <v>SHEL.SHCG</v>
      </c>
      <c r="B122" s="1" t="s">
        <v>184</v>
      </c>
      <c r="C122" s="1" t="s">
        <v>198</v>
      </c>
      <c r="D122" s="1" t="s">
        <v>198</v>
      </c>
      <c r="E122" s="17">
        <v>-87.940000000000012</v>
      </c>
      <c r="F122" s="17">
        <v>-630.63</v>
      </c>
      <c r="G122" s="17">
        <v>-681.25000000000011</v>
      </c>
      <c r="H122" s="17">
        <v>-711.36999999999989</v>
      </c>
      <c r="I122" s="17">
        <v>-415.98999999999995</v>
      </c>
      <c r="J122" s="17">
        <v>-241.49</v>
      </c>
      <c r="K122" s="17">
        <v>-79.66</v>
      </c>
      <c r="L122" s="17">
        <v>-145.49</v>
      </c>
      <c r="M122" s="17">
        <v>-893.11</v>
      </c>
      <c r="N122" s="17">
        <v>-308.86</v>
      </c>
      <c r="O122" s="17">
        <v>0</v>
      </c>
      <c r="P122" s="17">
        <v>-0.69000000000000006</v>
      </c>
      <c r="Q122" s="20">
        <v>-4.4000000000000004</v>
      </c>
      <c r="R122" s="20">
        <v>-31.53</v>
      </c>
      <c r="S122" s="20">
        <v>-34.06</v>
      </c>
      <c r="T122" s="20">
        <v>-35.57</v>
      </c>
      <c r="U122" s="20">
        <v>-20.8</v>
      </c>
      <c r="V122" s="20">
        <v>-12.07</v>
      </c>
      <c r="W122" s="20">
        <v>-3.98</v>
      </c>
      <c r="X122" s="20">
        <v>-7.27</v>
      </c>
      <c r="Y122" s="20">
        <v>-44.66</v>
      </c>
      <c r="Z122" s="20">
        <v>-15.44</v>
      </c>
      <c r="AA122" s="20">
        <v>0</v>
      </c>
      <c r="AB122" s="20">
        <v>-0.03</v>
      </c>
      <c r="AC122" s="17">
        <v>-26.02</v>
      </c>
      <c r="AD122" s="17">
        <v>-185.51</v>
      </c>
      <c r="AE122" s="17">
        <v>-199.36</v>
      </c>
      <c r="AF122" s="17">
        <v>-206.96</v>
      </c>
      <c r="AG122" s="17">
        <v>-120.34</v>
      </c>
      <c r="AH122" s="17">
        <v>-69.45</v>
      </c>
      <c r="AI122" s="17">
        <v>-22.76</v>
      </c>
      <c r="AJ122" s="17">
        <v>-41.26</v>
      </c>
      <c r="AK122" s="17">
        <v>-251.41</v>
      </c>
      <c r="AL122" s="17">
        <v>-86.25</v>
      </c>
      <c r="AM122" s="17">
        <v>0</v>
      </c>
      <c r="AN122" s="17">
        <v>-0.19</v>
      </c>
      <c r="AO122" s="20">
        <v>-118.36000000000001</v>
      </c>
      <c r="AP122" s="20">
        <v>-847.67</v>
      </c>
      <c r="AQ122" s="20">
        <v>-914.67000000000019</v>
      </c>
      <c r="AR122" s="20">
        <v>-953.9</v>
      </c>
      <c r="AS122" s="20">
        <v>-557.13</v>
      </c>
      <c r="AT122" s="20">
        <v>-323.01</v>
      </c>
      <c r="AU122" s="20">
        <v>-106.4</v>
      </c>
      <c r="AV122" s="20">
        <v>-194.02</v>
      </c>
      <c r="AW122" s="20">
        <v>-1189.18</v>
      </c>
      <c r="AX122" s="20">
        <v>-410.55</v>
      </c>
      <c r="AY122" s="20">
        <v>0</v>
      </c>
      <c r="AZ122" s="20">
        <v>-0.91000000000000014</v>
      </c>
      <c r="BA122" s="17">
        <f t="shared" si="6"/>
        <v>-4196.4799999999996</v>
      </c>
      <c r="BB122" s="17">
        <f t="shared" si="7"/>
        <v>-209.81</v>
      </c>
      <c r="BC122" s="17">
        <f t="shared" si="8"/>
        <v>-1209.5100000000002</v>
      </c>
      <c r="BD122" s="17">
        <f t="shared" si="9"/>
        <v>-5615.8000000000011</v>
      </c>
    </row>
    <row r="123" spans="1:56" x14ac:dyDescent="0.25">
      <c r="A123" t="str">
        <f t="shared" si="10"/>
        <v>CECI.BCHEXP</v>
      </c>
      <c r="B123" s="1" t="s">
        <v>196</v>
      </c>
      <c r="C123" s="1" t="s">
        <v>199</v>
      </c>
      <c r="D123" s="1" t="s">
        <v>28</v>
      </c>
      <c r="E123" s="17">
        <v>0</v>
      </c>
      <c r="F123" s="17">
        <v>0</v>
      </c>
      <c r="G123" s="17">
        <v>0</v>
      </c>
      <c r="H123" s="17">
        <v>0</v>
      </c>
      <c r="I123" s="17">
        <v>0</v>
      </c>
      <c r="J123" s="17">
        <v>0</v>
      </c>
      <c r="K123" s="17">
        <v>0</v>
      </c>
      <c r="L123" s="17">
        <v>0</v>
      </c>
      <c r="M123" s="17">
        <v>-11.140000000000015</v>
      </c>
      <c r="N123" s="17">
        <v>-137.56999999999988</v>
      </c>
      <c r="O123" s="17">
        <v>-88.279999999999944</v>
      </c>
      <c r="P123" s="17">
        <v>-141.68000000000006</v>
      </c>
      <c r="Q123" s="20">
        <v>0</v>
      </c>
      <c r="R123" s="20">
        <v>0</v>
      </c>
      <c r="S123" s="20">
        <v>0</v>
      </c>
      <c r="T123" s="20">
        <v>0</v>
      </c>
      <c r="U123" s="20">
        <v>0</v>
      </c>
      <c r="V123" s="20">
        <v>0</v>
      </c>
      <c r="W123" s="20">
        <v>0</v>
      </c>
      <c r="X123" s="20">
        <v>0</v>
      </c>
      <c r="Y123" s="20">
        <v>-0.56000000000000005</v>
      </c>
      <c r="Z123" s="20">
        <v>-6.88</v>
      </c>
      <c r="AA123" s="20">
        <v>-4.41</v>
      </c>
      <c r="AB123" s="20">
        <v>-7.08</v>
      </c>
      <c r="AC123" s="17">
        <v>0</v>
      </c>
      <c r="AD123" s="17">
        <v>0</v>
      </c>
      <c r="AE123" s="17">
        <v>0</v>
      </c>
      <c r="AF123" s="17">
        <v>0</v>
      </c>
      <c r="AG123" s="17">
        <v>0</v>
      </c>
      <c r="AH123" s="17">
        <v>0</v>
      </c>
      <c r="AI123" s="17">
        <v>0</v>
      </c>
      <c r="AJ123" s="17">
        <v>0</v>
      </c>
      <c r="AK123" s="17">
        <v>-3.14</v>
      </c>
      <c r="AL123" s="17">
        <v>-38.409999999999997</v>
      </c>
      <c r="AM123" s="17">
        <v>-24.45</v>
      </c>
      <c r="AN123" s="17">
        <v>-38.909999999999997</v>
      </c>
      <c r="AO123" s="20">
        <v>0</v>
      </c>
      <c r="AP123" s="20">
        <v>0</v>
      </c>
      <c r="AQ123" s="20">
        <v>0</v>
      </c>
      <c r="AR123" s="20">
        <v>0</v>
      </c>
      <c r="AS123" s="20">
        <v>0</v>
      </c>
      <c r="AT123" s="20">
        <v>0</v>
      </c>
      <c r="AU123" s="20">
        <v>0</v>
      </c>
      <c r="AV123" s="20">
        <v>0</v>
      </c>
      <c r="AW123" s="20">
        <v>-14.840000000000016</v>
      </c>
      <c r="AX123" s="20">
        <v>-182.85999999999987</v>
      </c>
      <c r="AY123" s="20">
        <v>-117.13999999999994</v>
      </c>
      <c r="AZ123" s="20">
        <v>-187.67000000000007</v>
      </c>
      <c r="BA123" s="17">
        <f t="shared" si="6"/>
        <v>-378.6699999999999</v>
      </c>
      <c r="BB123" s="17">
        <f t="shared" si="7"/>
        <v>-18.93</v>
      </c>
      <c r="BC123" s="17">
        <f t="shared" si="8"/>
        <v>-104.91</v>
      </c>
      <c r="BD123" s="17">
        <f t="shared" si="9"/>
        <v>-502.50999999999988</v>
      </c>
    </row>
    <row r="124" spans="1:56" x14ac:dyDescent="0.25">
      <c r="A124" t="str">
        <f t="shared" si="10"/>
        <v>NESI.BCHIMP</v>
      </c>
      <c r="B124" s="1" t="s">
        <v>202</v>
      </c>
      <c r="C124" s="1" t="s">
        <v>203</v>
      </c>
      <c r="D124" s="1" t="s">
        <v>21</v>
      </c>
      <c r="E124" s="17">
        <v>-2090.38</v>
      </c>
      <c r="F124" s="17">
        <v>-1273.9399999999998</v>
      </c>
      <c r="G124" s="17">
        <v>-2715.75</v>
      </c>
      <c r="H124" s="17">
        <v>-9248.2299999999977</v>
      </c>
      <c r="I124" s="17">
        <v>-63133.389999999992</v>
      </c>
      <c r="J124" s="17">
        <v>-37834.53</v>
      </c>
      <c r="K124" s="17">
        <v>-15366.09</v>
      </c>
      <c r="L124" s="17">
        <v>-5684.04</v>
      </c>
      <c r="M124" s="17">
        <v>-1394.3300000000002</v>
      </c>
      <c r="N124" s="17">
        <v>-2231.9300000000003</v>
      </c>
      <c r="O124" s="17">
        <v>-26652.82</v>
      </c>
      <c r="P124" s="17">
        <v>-44196.899999999994</v>
      </c>
      <c r="Q124" s="20">
        <v>-104.52</v>
      </c>
      <c r="R124" s="20">
        <v>-63.7</v>
      </c>
      <c r="S124" s="20">
        <v>-135.79</v>
      </c>
      <c r="T124" s="20">
        <v>-462.41</v>
      </c>
      <c r="U124" s="20">
        <v>-3156.67</v>
      </c>
      <c r="V124" s="20">
        <v>-1891.73</v>
      </c>
      <c r="W124" s="20">
        <v>-768.3</v>
      </c>
      <c r="X124" s="20">
        <v>-284.2</v>
      </c>
      <c r="Y124" s="20">
        <v>-69.72</v>
      </c>
      <c r="Z124" s="20">
        <v>-111.6</v>
      </c>
      <c r="AA124" s="20">
        <v>-1332.64</v>
      </c>
      <c r="AB124" s="20">
        <v>-2209.85</v>
      </c>
      <c r="AC124" s="17">
        <v>-618.48</v>
      </c>
      <c r="AD124" s="17">
        <v>-374.76</v>
      </c>
      <c r="AE124" s="17">
        <v>-794.73</v>
      </c>
      <c r="AF124" s="17">
        <v>-2690.66</v>
      </c>
      <c r="AG124" s="17">
        <v>-18264.080000000002</v>
      </c>
      <c r="AH124" s="17">
        <v>-10881.02</v>
      </c>
      <c r="AI124" s="17">
        <v>-4390.79</v>
      </c>
      <c r="AJ124" s="17">
        <v>-1612.12</v>
      </c>
      <c r="AK124" s="17">
        <v>-392.5</v>
      </c>
      <c r="AL124" s="17">
        <v>-623.24</v>
      </c>
      <c r="AM124" s="17">
        <v>-7380.25</v>
      </c>
      <c r="AN124" s="17">
        <v>-12138.36</v>
      </c>
      <c r="AO124" s="20">
        <v>-2813.38</v>
      </c>
      <c r="AP124" s="20">
        <v>-1712.3999999999999</v>
      </c>
      <c r="AQ124" s="20">
        <v>-3646.27</v>
      </c>
      <c r="AR124" s="20">
        <v>-12401.299999999997</v>
      </c>
      <c r="AS124" s="20">
        <v>-84554.14</v>
      </c>
      <c r="AT124" s="20">
        <v>-50607.28</v>
      </c>
      <c r="AU124" s="20">
        <v>-20525.18</v>
      </c>
      <c r="AV124" s="20">
        <v>-7580.36</v>
      </c>
      <c r="AW124" s="20">
        <v>-1856.5500000000002</v>
      </c>
      <c r="AX124" s="20">
        <v>-2966.7700000000004</v>
      </c>
      <c r="AY124" s="20">
        <v>-35365.71</v>
      </c>
      <c r="AZ124" s="20">
        <v>-58545.109999999993</v>
      </c>
      <c r="BA124" s="17">
        <f t="shared" si="6"/>
        <v>-211822.33</v>
      </c>
      <c r="BB124" s="17">
        <f t="shared" si="7"/>
        <v>-10591.130000000001</v>
      </c>
      <c r="BC124" s="17">
        <f t="shared" si="8"/>
        <v>-60160.990000000005</v>
      </c>
      <c r="BD124" s="17">
        <f t="shared" si="9"/>
        <v>-282574.44999999995</v>
      </c>
    </row>
    <row r="125" spans="1:56" x14ac:dyDescent="0.25">
      <c r="A125" t="str">
        <f t="shared" si="10"/>
        <v>TAU.SPR</v>
      </c>
      <c r="B125" s="1" t="s">
        <v>31</v>
      </c>
      <c r="C125" s="1" t="s">
        <v>204</v>
      </c>
      <c r="D125" s="1" t="s">
        <v>204</v>
      </c>
      <c r="E125" s="17">
        <v>-42566.65</v>
      </c>
      <c r="F125" s="17">
        <v>-34697.319999999992</v>
      </c>
      <c r="G125" s="17">
        <v>-29542.39</v>
      </c>
      <c r="H125" s="17">
        <v>-32043.250000000004</v>
      </c>
      <c r="I125" s="17">
        <v>-130574.98</v>
      </c>
      <c r="J125" s="17">
        <v>-41478.159999999996</v>
      </c>
      <c r="K125" s="17">
        <v>-25032.59</v>
      </c>
      <c r="L125" s="17">
        <v>-21321.199999999997</v>
      </c>
      <c r="M125" s="17">
        <v>-15534.859999999999</v>
      </c>
      <c r="N125" s="17">
        <v>-24617.34</v>
      </c>
      <c r="O125" s="17">
        <v>-68108.09</v>
      </c>
      <c r="P125" s="17">
        <v>-73259.25</v>
      </c>
      <c r="Q125" s="20">
        <v>-2128.33</v>
      </c>
      <c r="R125" s="20">
        <v>-1734.87</v>
      </c>
      <c r="S125" s="20">
        <v>-1477.12</v>
      </c>
      <c r="T125" s="20">
        <v>-1602.16</v>
      </c>
      <c r="U125" s="20">
        <v>-6528.75</v>
      </c>
      <c r="V125" s="20">
        <v>-2073.91</v>
      </c>
      <c r="W125" s="20">
        <v>-1251.6300000000001</v>
      </c>
      <c r="X125" s="20">
        <v>-1066.06</v>
      </c>
      <c r="Y125" s="20">
        <v>-776.74</v>
      </c>
      <c r="Z125" s="20">
        <v>-1230.8699999999999</v>
      </c>
      <c r="AA125" s="20">
        <v>-3405.4</v>
      </c>
      <c r="AB125" s="20">
        <v>-3662.96</v>
      </c>
      <c r="AC125" s="17">
        <v>-12594.14</v>
      </c>
      <c r="AD125" s="17">
        <v>-10206.92</v>
      </c>
      <c r="AE125" s="17">
        <v>-8645.17</v>
      </c>
      <c r="AF125" s="17">
        <v>-9322.58</v>
      </c>
      <c r="AG125" s="17">
        <v>-37774.49</v>
      </c>
      <c r="AH125" s="17">
        <v>-11928.9</v>
      </c>
      <c r="AI125" s="17">
        <v>-7152.95</v>
      </c>
      <c r="AJ125" s="17">
        <v>-6047.17</v>
      </c>
      <c r="AK125" s="17">
        <v>-4373.05</v>
      </c>
      <c r="AL125" s="17">
        <v>-6874.11</v>
      </c>
      <c r="AM125" s="17">
        <v>-18859.34</v>
      </c>
      <c r="AN125" s="17">
        <v>-20120.12</v>
      </c>
      <c r="AO125" s="20">
        <v>-57289.120000000003</v>
      </c>
      <c r="AP125" s="20">
        <v>-46639.109999999993</v>
      </c>
      <c r="AQ125" s="20">
        <v>-39664.68</v>
      </c>
      <c r="AR125" s="20">
        <v>-42967.990000000005</v>
      </c>
      <c r="AS125" s="20">
        <v>-174878.21999999997</v>
      </c>
      <c r="AT125" s="20">
        <v>-55480.969999999994</v>
      </c>
      <c r="AU125" s="20">
        <v>-33437.17</v>
      </c>
      <c r="AV125" s="20">
        <v>-28434.43</v>
      </c>
      <c r="AW125" s="20">
        <v>-20684.649999999998</v>
      </c>
      <c r="AX125" s="20">
        <v>-32722.32</v>
      </c>
      <c r="AY125" s="20">
        <v>-90372.829999999987</v>
      </c>
      <c r="AZ125" s="20">
        <v>-97042.33</v>
      </c>
      <c r="BA125" s="17">
        <f t="shared" si="6"/>
        <v>-538776.08000000007</v>
      </c>
      <c r="BB125" s="17">
        <f t="shared" si="7"/>
        <v>-26938.800000000003</v>
      </c>
      <c r="BC125" s="17">
        <f t="shared" si="8"/>
        <v>-153898.93999999997</v>
      </c>
      <c r="BD125" s="17">
        <f t="shared" si="9"/>
        <v>-719613.81999999983</v>
      </c>
    </row>
    <row r="126" spans="1:56" x14ac:dyDescent="0.25">
      <c r="A126" t="str">
        <f t="shared" si="10"/>
        <v>NESI.SPCIMP</v>
      </c>
      <c r="B126" s="1" t="s">
        <v>202</v>
      </c>
      <c r="C126" s="1" t="s">
        <v>205</v>
      </c>
      <c r="D126" s="1" t="s">
        <v>73</v>
      </c>
      <c r="E126" s="17">
        <v>-13363.400000000001</v>
      </c>
      <c r="F126" s="17">
        <v>-2169.08</v>
      </c>
      <c r="G126" s="17">
        <v>-6548.41</v>
      </c>
      <c r="H126" s="17">
        <v>-451.12</v>
      </c>
      <c r="I126" s="17">
        <v>-14152.28</v>
      </c>
      <c r="J126" s="17">
        <v>-39147.919999999998</v>
      </c>
      <c r="K126" s="17">
        <v>-52513.899999999994</v>
      </c>
      <c r="L126" s="17">
        <v>-25350.83</v>
      </c>
      <c r="M126" s="17">
        <v>-3012.7799999999997</v>
      </c>
      <c r="N126" s="17">
        <v>-13874.54</v>
      </c>
      <c r="O126" s="17">
        <v>-51354.67</v>
      </c>
      <c r="P126" s="17">
        <v>-122890.44</v>
      </c>
      <c r="Q126" s="20">
        <v>-668.17</v>
      </c>
      <c r="R126" s="20">
        <v>-108.45</v>
      </c>
      <c r="S126" s="20">
        <v>-327.42</v>
      </c>
      <c r="T126" s="20">
        <v>-22.56</v>
      </c>
      <c r="U126" s="20">
        <v>-707.61</v>
      </c>
      <c r="V126" s="20">
        <v>-1957.4</v>
      </c>
      <c r="W126" s="20">
        <v>-2625.7</v>
      </c>
      <c r="X126" s="20">
        <v>-1267.54</v>
      </c>
      <c r="Y126" s="20">
        <v>-150.63999999999999</v>
      </c>
      <c r="Z126" s="20">
        <v>-693.73</v>
      </c>
      <c r="AA126" s="20">
        <v>-2567.73</v>
      </c>
      <c r="AB126" s="20">
        <v>-6144.52</v>
      </c>
      <c r="AC126" s="17">
        <v>-3953.81</v>
      </c>
      <c r="AD126" s="17">
        <v>-638.08000000000004</v>
      </c>
      <c r="AE126" s="17">
        <v>-1916.3</v>
      </c>
      <c r="AF126" s="17">
        <v>-131.25</v>
      </c>
      <c r="AG126" s="17">
        <v>-4094.16</v>
      </c>
      <c r="AH126" s="17">
        <v>-11258.74</v>
      </c>
      <c r="AI126" s="17">
        <v>-15005.61</v>
      </c>
      <c r="AJ126" s="17">
        <v>-7190.06</v>
      </c>
      <c r="AK126" s="17">
        <v>-848.09</v>
      </c>
      <c r="AL126" s="17">
        <v>-3874.31</v>
      </c>
      <c r="AM126" s="17">
        <v>-14220.27</v>
      </c>
      <c r="AN126" s="17">
        <v>-33750.97</v>
      </c>
      <c r="AO126" s="20">
        <v>-17985.38</v>
      </c>
      <c r="AP126" s="20">
        <v>-2915.6099999999997</v>
      </c>
      <c r="AQ126" s="20">
        <v>-8792.1299999999992</v>
      </c>
      <c r="AR126" s="20">
        <v>-604.93000000000006</v>
      </c>
      <c r="AS126" s="20">
        <v>-18954.050000000003</v>
      </c>
      <c r="AT126" s="20">
        <v>-52364.06</v>
      </c>
      <c r="AU126" s="20">
        <v>-70145.209999999992</v>
      </c>
      <c r="AV126" s="20">
        <v>-33808.43</v>
      </c>
      <c r="AW126" s="20">
        <v>-4011.5099999999998</v>
      </c>
      <c r="AX126" s="20">
        <v>-18442.580000000002</v>
      </c>
      <c r="AY126" s="20">
        <v>-68142.67</v>
      </c>
      <c r="AZ126" s="20">
        <v>-162785.93</v>
      </c>
      <c r="BA126" s="17">
        <f t="shared" si="6"/>
        <v>-344829.37</v>
      </c>
      <c r="BB126" s="17">
        <f t="shared" si="7"/>
        <v>-17241.47</v>
      </c>
      <c r="BC126" s="17">
        <f t="shared" si="8"/>
        <v>-96881.65</v>
      </c>
      <c r="BD126" s="17">
        <f t="shared" si="9"/>
        <v>-458952.49</v>
      </c>
    </row>
    <row r="127" spans="1:56" x14ac:dyDescent="0.25">
      <c r="A127" t="str">
        <f t="shared" si="10"/>
        <v>NESI.BCHEXP</v>
      </c>
      <c r="B127" s="1" t="s">
        <v>202</v>
      </c>
      <c r="C127" s="1" t="s">
        <v>206</v>
      </c>
      <c r="D127" s="1" t="s">
        <v>28</v>
      </c>
      <c r="E127" s="17">
        <v>0</v>
      </c>
      <c r="F127" s="17">
        <v>0</v>
      </c>
      <c r="G127" s="17">
        <v>0</v>
      </c>
      <c r="H127" s="17">
        <v>0</v>
      </c>
      <c r="I127" s="17">
        <v>0</v>
      </c>
      <c r="J127" s="17">
        <v>0</v>
      </c>
      <c r="K127" s="17">
        <v>0</v>
      </c>
      <c r="L127" s="17">
        <v>0</v>
      </c>
      <c r="M127" s="17">
        <v>0</v>
      </c>
      <c r="N127" s="17">
        <v>0</v>
      </c>
      <c r="O127" s="17">
        <v>-7.509999999999998</v>
      </c>
      <c r="P127" s="17">
        <v>0</v>
      </c>
      <c r="Q127" s="20">
        <v>0</v>
      </c>
      <c r="R127" s="20">
        <v>0</v>
      </c>
      <c r="S127" s="20">
        <v>0</v>
      </c>
      <c r="T127" s="20">
        <v>0</v>
      </c>
      <c r="U127" s="20">
        <v>0</v>
      </c>
      <c r="V127" s="20">
        <v>0</v>
      </c>
      <c r="W127" s="20">
        <v>0</v>
      </c>
      <c r="X127" s="20">
        <v>0</v>
      </c>
      <c r="Y127" s="20">
        <v>0</v>
      </c>
      <c r="Z127" s="20">
        <v>0</v>
      </c>
      <c r="AA127" s="20">
        <v>-0.38</v>
      </c>
      <c r="AB127" s="20">
        <v>0</v>
      </c>
      <c r="AC127" s="17">
        <v>0</v>
      </c>
      <c r="AD127" s="17">
        <v>0</v>
      </c>
      <c r="AE127" s="17">
        <v>0</v>
      </c>
      <c r="AF127" s="17">
        <v>0</v>
      </c>
      <c r="AG127" s="17">
        <v>0</v>
      </c>
      <c r="AH127" s="17">
        <v>0</v>
      </c>
      <c r="AI127" s="17">
        <v>0</v>
      </c>
      <c r="AJ127" s="17">
        <v>0</v>
      </c>
      <c r="AK127" s="17">
        <v>0</v>
      </c>
      <c r="AL127" s="17">
        <v>0</v>
      </c>
      <c r="AM127" s="17">
        <v>-2.08</v>
      </c>
      <c r="AN127" s="17">
        <v>0</v>
      </c>
      <c r="AO127" s="20">
        <v>0</v>
      </c>
      <c r="AP127" s="20">
        <v>0</v>
      </c>
      <c r="AQ127" s="20">
        <v>0</v>
      </c>
      <c r="AR127" s="20">
        <v>0</v>
      </c>
      <c r="AS127" s="20">
        <v>0</v>
      </c>
      <c r="AT127" s="20">
        <v>0</v>
      </c>
      <c r="AU127" s="20">
        <v>0</v>
      </c>
      <c r="AV127" s="20">
        <v>0</v>
      </c>
      <c r="AW127" s="20">
        <v>0</v>
      </c>
      <c r="AX127" s="20">
        <v>0</v>
      </c>
      <c r="AY127" s="20">
        <v>-9.9699999999999989</v>
      </c>
      <c r="AZ127" s="20">
        <v>0</v>
      </c>
      <c r="BA127" s="17">
        <f t="shared" si="6"/>
        <v>-7.509999999999998</v>
      </c>
      <c r="BB127" s="17">
        <f t="shared" si="7"/>
        <v>-0.38</v>
      </c>
      <c r="BC127" s="17">
        <f t="shared" si="8"/>
        <v>-2.08</v>
      </c>
      <c r="BD127" s="17">
        <f t="shared" si="9"/>
        <v>-9.9699999999999989</v>
      </c>
    </row>
    <row r="128" spans="1:56" x14ac:dyDescent="0.25">
      <c r="A128" t="str">
        <f t="shared" si="10"/>
        <v>NESI.SPCEXP</v>
      </c>
      <c r="B128" s="1" t="s">
        <v>202</v>
      </c>
      <c r="C128" s="1" t="s">
        <v>207</v>
      </c>
      <c r="D128" s="1" t="s">
        <v>74</v>
      </c>
      <c r="E128" s="17">
        <v>446.55999999999983</v>
      </c>
      <c r="F128" s="17">
        <v>304.14000000000021</v>
      </c>
      <c r="G128" s="17">
        <v>432.78999999999996</v>
      </c>
      <c r="H128" s="17">
        <v>209.19000000000008</v>
      </c>
      <c r="I128" s="17">
        <v>460.5700000000005</v>
      </c>
      <c r="J128" s="17">
        <v>0</v>
      </c>
      <c r="K128" s="17">
        <v>0</v>
      </c>
      <c r="L128" s="17">
        <v>-93.329999999999956</v>
      </c>
      <c r="M128" s="17">
        <v>-402.84000000000037</v>
      </c>
      <c r="N128" s="17">
        <v>-597.37000000000035</v>
      </c>
      <c r="O128" s="17">
        <v>-587.12999999999988</v>
      </c>
      <c r="P128" s="17">
        <v>-25.430000000000014</v>
      </c>
      <c r="Q128" s="20">
        <v>22.33</v>
      </c>
      <c r="R128" s="20">
        <v>15.21</v>
      </c>
      <c r="S128" s="20">
        <v>21.64</v>
      </c>
      <c r="T128" s="20">
        <v>10.46</v>
      </c>
      <c r="U128" s="20">
        <v>23.03</v>
      </c>
      <c r="V128" s="20">
        <v>0</v>
      </c>
      <c r="W128" s="20">
        <v>0</v>
      </c>
      <c r="X128" s="20">
        <v>-4.67</v>
      </c>
      <c r="Y128" s="20">
        <v>-20.14</v>
      </c>
      <c r="Z128" s="20">
        <v>-29.87</v>
      </c>
      <c r="AA128" s="20">
        <v>-29.36</v>
      </c>
      <c r="AB128" s="20">
        <v>-1.27</v>
      </c>
      <c r="AC128" s="17">
        <v>132.12</v>
      </c>
      <c r="AD128" s="17">
        <v>89.47</v>
      </c>
      <c r="AE128" s="17">
        <v>126.65</v>
      </c>
      <c r="AF128" s="17">
        <v>60.86</v>
      </c>
      <c r="AG128" s="17">
        <v>133.24</v>
      </c>
      <c r="AH128" s="17">
        <v>0</v>
      </c>
      <c r="AI128" s="17">
        <v>0</v>
      </c>
      <c r="AJ128" s="17">
        <v>-26.47</v>
      </c>
      <c r="AK128" s="17">
        <v>-113.4</v>
      </c>
      <c r="AL128" s="17">
        <v>-166.81</v>
      </c>
      <c r="AM128" s="17">
        <v>-162.58000000000001</v>
      </c>
      <c r="AN128" s="17">
        <v>-6.98</v>
      </c>
      <c r="AO128" s="20">
        <v>601.00999999999976</v>
      </c>
      <c r="AP128" s="20">
        <v>408.82000000000016</v>
      </c>
      <c r="AQ128" s="20">
        <v>581.07999999999993</v>
      </c>
      <c r="AR128" s="20">
        <v>280.5100000000001</v>
      </c>
      <c r="AS128" s="20">
        <v>616.84000000000049</v>
      </c>
      <c r="AT128" s="20">
        <v>0</v>
      </c>
      <c r="AU128" s="20">
        <v>0</v>
      </c>
      <c r="AV128" s="20">
        <v>-124.46999999999996</v>
      </c>
      <c r="AW128" s="20">
        <v>-536.38000000000034</v>
      </c>
      <c r="AX128" s="20">
        <v>-794.05000000000041</v>
      </c>
      <c r="AY128" s="20">
        <v>-779.06999999999994</v>
      </c>
      <c r="AZ128" s="20">
        <v>-33.680000000000014</v>
      </c>
      <c r="BA128" s="17">
        <f t="shared" si="6"/>
        <v>147.14999999999992</v>
      </c>
      <c r="BB128" s="17">
        <f t="shared" si="7"/>
        <v>7.3599999999999959</v>
      </c>
      <c r="BC128" s="17">
        <f t="shared" si="8"/>
        <v>66.100000000000009</v>
      </c>
      <c r="BD128" s="17">
        <f t="shared" si="9"/>
        <v>220.61000000000018</v>
      </c>
    </row>
    <row r="129" spans="1:56" x14ac:dyDescent="0.25">
      <c r="A129" t="str">
        <f t="shared" si="10"/>
        <v>AP00.ST1</v>
      </c>
      <c r="B129" s="1" t="s">
        <v>244</v>
      </c>
      <c r="C129" s="1" t="s">
        <v>245</v>
      </c>
      <c r="D129" s="1" t="s">
        <v>245</v>
      </c>
      <c r="E129" s="17">
        <v>0</v>
      </c>
      <c r="F129" s="17">
        <v>0</v>
      </c>
      <c r="G129" s="17">
        <v>0</v>
      </c>
      <c r="H129" s="17">
        <v>0</v>
      </c>
      <c r="I129" s="17">
        <v>0</v>
      </c>
      <c r="J129" s="17">
        <v>0</v>
      </c>
      <c r="K129" s="17">
        <v>0</v>
      </c>
      <c r="L129" s="17">
        <v>0</v>
      </c>
      <c r="M129" s="17">
        <v>0</v>
      </c>
      <c r="N129" s="17">
        <v>0</v>
      </c>
      <c r="O129" s="17">
        <v>0</v>
      </c>
      <c r="P129" s="17">
        <v>0</v>
      </c>
      <c r="Q129" s="20">
        <v>0</v>
      </c>
      <c r="R129" s="20">
        <v>0</v>
      </c>
      <c r="S129" s="20">
        <v>0</v>
      </c>
      <c r="T129" s="20">
        <v>0</v>
      </c>
      <c r="U129" s="20">
        <v>0</v>
      </c>
      <c r="V129" s="20">
        <v>0</v>
      </c>
      <c r="W129" s="20">
        <v>0</v>
      </c>
      <c r="X129" s="20">
        <v>0</v>
      </c>
      <c r="Y129" s="20">
        <v>0</v>
      </c>
      <c r="Z129" s="20">
        <v>0</v>
      </c>
      <c r="AA129" s="20">
        <v>0</v>
      </c>
      <c r="AB129" s="20">
        <v>0</v>
      </c>
      <c r="AC129" s="17">
        <v>0</v>
      </c>
      <c r="AD129" s="17">
        <v>0</v>
      </c>
      <c r="AE129" s="17">
        <v>0</v>
      </c>
      <c r="AF129" s="17">
        <v>0</v>
      </c>
      <c r="AG129" s="17">
        <v>0</v>
      </c>
      <c r="AH129" s="17">
        <v>0</v>
      </c>
      <c r="AI129" s="17">
        <v>0</v>
      </c>
      <c r="AJ129" s="17">
        <v>0</v>
      </c>
      <c r="AK129" s="17">
        <v>0</v>
      </c>
      <c r="AL129" s="17">
        <v>0</v>
      </c>
      <c r="AM129" s="17">
        <v>0</v>
      </c>
      <c r="AN129" s="17">
        <v>0</v>
      </c>
      <c r="AO129" s="20">
        <v>0</v>
      </c>
      <c r="AP129" s="20">
        <v>0</v>
      </c>
      <c r="AQ129" s="20">
        <v>0</v>
      </c>
      <c r="AR129" s="20">
        <v>0</v>
      </c>
      <c r="AS129" s="20">
        <v>0</v>
      </c>
      <c r="AT129" s="20">
        <v>0</v>
      </c>
      <c r="AU129" s="20">
        <v>0</v>
      </c>
      <c r="AV129" s="20">
        <v>0</v>
      </c>
      <c r="AW129" s="20">
        <v>0</v>
      </c>
      <c r="AX129" s="20">
        <v>0</v>
      </c>
      <c r="AY129" s="20">
        <v>0</v>
      </c>
      <c r="AZ129" s="20">
        <v>0</v>
      </c>
      <c r="BA129" s="17">
        <f t="shared" si="6"/>
        <v>0</v>
      </c>
      <c r="BB129" s="17">
        <f t="shared" si="7"/>
        <v>0</v>
      </c>
      <c r="BC129" s="17">
        <f t="shared" si="8"/>
        <v>0</v>
      </c>
      <c r="BD129" s="17">
        <f t="shared" si="9"/>
        <v>0</v>
      </c>
    </row>
    <row r="130" spans="1:56" x14ac:dyDescent="0.25">
      <c r="A130" t="str">
        <f t="shared" si="10"/>
        <v>AP00.ST2</v>
      </c>
      <c r="B130" s="1" t="s">
        <v>244</v>
      </c>
      <c r="C130" s="1" t="s">
        <v>246</v>
      </c>
      <c r="D130" s="1" t="s">
        <v>246</v>
      </c>
      <c r="E130" s="17">
        <v>0</v>
      </c>
      <c r="F130" s="17">
        <v>0</v>
      </c>
      <c r="G130" s="17">
        <v>0</v>
      </c>
      <c r="H130" s="17">
        <v>0</v>
      </c>
      <c r="I130" s="17">
        <v>0</v>
      </c>
      <c r="J130" s="17">
        <v>0</v>
      </c>
      <c r="K130" s="17">
        <v>0</v>
      </c>
      <c r="L130" s="17">
        <v>0</v>
      </c>
      <c r="M130" s="17">
        <v>0</v>
      </c>
      <c r="N130" s="17">
        <v>0</v>
      </c>
      <c r="O130" s="17">
        <v>0</v>
      </c>
      <c r="P130" s="17">
        <v>0</v>
      </c>
      <c r="Q130" s="20">
        <v>0</v>
      </c>
      <c r="R130" s="20">
        <v>0</v>
      </c>
      <c r="S130" s="20">
        <v>0</v>
      </c>
      <c r="T130" s="20">
        <v>0</v>
      </c>
      <c r="U130" s="20">
        <v>0</v>
      </c>
      <c r="V130" s="20">
        <v>0</v>
      </c>
      <c r="W130" s="20">
        <v>0</v>
      </c>
      <c r="X130" s="20">
        <v>0</v>
      </c>
      <c r="Y130" s="20">
        <v>0</v>
      </c>
      <c r="Z130" s="20">
        <v>0</v>
      </c>
      <c r="AA130" s="20">
        <v>0</v>
      </c>
      <c r="AB130" s="20">
        <v>0</v>
      </c>
      <c r="AC130" s="17">
        <v>0</v>
      </c>
      <c r="AD130" s="17">
        <v>0</v>
      </c>
      <c r="AE130" s="17">
        <v>0</v>
      </c>
      <c r="AF130" s="17">
        <v>0</v>
      </c>
      <c r="AG130" s="17">
        <v>0</v>
      </c>
      <c r="AH130" s="17">
        <v>0</v>
      </c>
      <c r="AI130" s="17">
        <v>0</v>
      </c>
      <c r="AJ130" s="17">
        <v>0</v>
      </c>
      <c r="AK130" s="17">
        <v>0</v>
      </c>
      <c r="AL130" s="17">
        <v>0</v>
      </c>
      <c r="AM130" s="17">
        <v>0</v>
      </c>
      <c r="AN130" s="17">
        <v>0</v>
      </c>
      <c r="AO130" s="20">
        <v>0</v>
      </c>
      <c r="AP130" s="20">
        <v>0</v>
      </c>
      <c r="AQ130" s="20">
        <v>0</v>
      </c>
      <c r="AR130" s="20">
        <v>0</v>
      </c>
      <c r="AS130" s="20">
        <v>0</v>
      </c>
      <c r="AT130" s="20">
        <v>0</v>
      </c>
      <c r="AU130" s="20">
        <v>0</v>
      </c>
      <c r="AV130" s="20">
        <v>0</v>
      </c>
      <c r="AW130" s="20">
        <v>0</v>
      </c>
      <c r="AX130" s="20">
        <v>0</v>
      </c>
      <c r="AY130" s="20">
        <v>0</v>
      </c>
      <c r="AZ130" s="20">
        <v>0</v>
      </c>
      <c r="BA130" s="17">
        <f t="shared" si="6"/>
        <v>0</v>
      </c>
      <c r="BB130" s="17">
        <f t="shared" si="7"/>
        <v>0</v>
      </c>
      <c r="BC130" s="17">
        <f t="shared" si="8"/>
        <v>0</v>
      </c>
      <c r="BD130" s="17">
        <f t="shared" si="9"/>
        <v>0</v>
      </c>
    </row>
    <row r="131" spans="1:56" x14ac:dyDescent="0.25">
      <c r="A131" t="str">
        <f t="shared" si="10"/>
        <v>EEC.TAB1</v>
      </c>
      <c r="B131" s="1" t="s">
        <v>24</v>
      </c>
      <c r="C131" s="1" t="s">
        <v>208</v>
      </c>
      <c r="D131" s="1" t="s">
        <v>208</v>
      </c>
      <c r="E131" s="17">
        <v>-37142.449999999997</v>
      </c>
      <c r="F131" s="17">
        <v>-22322.780000000002</v>
      </c>
      <c r="G131" s="17">
        <v>-36876.259999999995</v>
      </c>
      <c r="H131" s="17">
        <v>-61036.68</v>
      </c>
      <c r="I131" s="17">
        <v>-48588.169999999991</v>
      </c>
      <c r="J131" s="17">
        <v>-28064.020000000004</v>
      </c>
      <c r="K131" s="17">
        <v>-19333.03</v>
      </c>
      <c r="L131" s="17">
        <v>-20562.330000000002</v>
      </c>
      <c r="M131" s="17">
        <v>-18516.259999999998</v>
      </c>
      <c r="N131" s="17">
        <v>-27912.26</v>
      </c>
      <c r="O131" s="17">
        <v>-32757.379999999997</v>
      </c>
      <c r="P131" s="17">
        <v>-66617.98000000001</v>
      </c>
      <c r="Q131" s="20">
        <v>-1857.12</v>
      </c>
      <c r="R131" s="20">
        <v>-1116.1400000000001</v>
      </c>
      <c r="S131" s="20">
        <v>-1843.81</v>
      </c>
      <c r="T131" s="20">
        <v>-3051.83</v>
      </c>
      <c r="U131" s="20">
        <v>-2429.41</v>
      </c>
      <c r="V131" s="20">
        <v>-1403.2</v>
      </c>
      <c r="W131" s="20">
        <v>-966.65</v>
      </c>
      <c r="X131" s="20">
        <v>-1028.1199999999999</v>
      </c>
      <c r="Y131" s="20">
        <v>-925.81</v>
      </c>
      <c r="Z131" s="20">
        <v>-1395.61</v>
      </c>
      <c r="AA131" s="20">
        <v>-1637.87</v>
      </c>
      <c r="AB131" s="20">
        <v>-3330.9</v>
      </c>
      <c r="AC131" s="17">
        <v>-10989.29</v>
      </c>
      <c r="AD131" s="17">
        <v>-6566.7</v>
      </c>
      <c r="AE131" s="17">
        <v>-10791.32</v>
      </c>
      <c r="AF131" s="17">
        <v>-17757.849999999999</v>
      </c>
      <c r="AG131" s="17">
        <v>-14056.24</v>
      </c>
      <c r="AH131" s="17">
        <v>-8071.07</v>
      </c>
      <c r="AI131" s="17">
        <v>-5524.33</v>
      </c>
      <c r="AJ131" s="17">
        <v>-5831.93</v>
      </c>
      <c r="AK131" s="17">
        <v>-5212.3100000000004</v>
      </c>
      <c r="AL131" s="17">
        <v>-7794.18</v>
      </c>
      <c r="AM131" s="17">
        <v>-9070.6200000000008</v>
      </c>
      <c r="AN131" s="17">
        <v>-18296.150000000001</v>
      </c>
      <c r="AO131" s="20">
        <v>-49988.86</v>
      </c>
      <c r="AP131" s="20">
        <v>-30005.620000000003</v>
      </c>
      <c r="AQ131" s="20">
        <v>-49511.389999999992</v>
      </c>
      <c r="AR131" s="20">
        <v>-81846.36</v>
      </c>
      <c r="AS131" s="20">
        <v>-65073.819999999985</v>
      </c>
      <c r="AT131" s="20">
        <v>-37538.290000000008</v>
      </c>
      <c r="AU131" s="20">
        <v>-25824.010000000002</v>
      </c>
      <c r="AV131" s="20">
        <v>-27422.38</v>
      </c>
      <c r="AW131" s="20">
        <v>-24654.38</v>
      </c>
      <c r="AX131" s="20">
        <v>-37102.050000000003</v>
      </c>
      <c r="AY131" s="20">
        <v>-43465.87</v>
      </c>
      <c r="AZ131" s="20">
        <v>-88245.03</v>
      </c>
      <c r="BA131" s="17">
        <f t="shared" si="6"/>
        <v>-419729.6</v>
      </c>
      <c r="BB131" s="17">
        <f t="shared" si="7"/>
        <v>-20986.47</v>
      </c>
      <c r="BC131" s="17">
        <f t="shared" si="8"/>
        <v>-119961.98999999999</v>
      </c>
      <c r="BD131" s="17">
        <f t="shared" si="9"/>
        <v>-560678.05999999994</v>
      </c>
    </row>
    <row r="132" spans="1:56" x14ac:dyDescent="0.25">
      <c r="A132" t="str">
        <f t="shared" si="10"/>
        <v>CHD.TAY1</v>
      </c>
      <c r="B132" s="1" t="s">
        <v>240</v>
      </c>
      <c r="C132" s="1" t="s">
        <v>210</v>
      </c>
      <c r="D132" s="1" t="s">
        <v>210</v>
      </c>
      <c r="E132" s="17">
        <v>0</v>
      </c>
      <c r="F132" s="17">
        <v>0</v>
      </c>
      <c r="G132" s="17">
        <v>0</v>
      </c>
      <c r="H132" s="17">
        <v>0</v>
      </c>
      <c r="I132" s="17">
        <v>-11635.529999999999</v>
      </c>
      <c r="J132" s="17">
        <v>-2540.9300000000003</v>
      </c>
      <c r="K132" s="17">
        <v>-9186.4800000000014</v>
      </c>
      <c r="L132" s="17">
        <v>-10621.14</v>
      </c>
      <c r="M132" s="17">
        <v>-6209.46</v>
      </c>
      <c r="N132" s="17">
        <v>-1799.47</v>
      </c>
      <c r="O132" s="17">
        <v>0</v>
      </c>
      <c r="P132" s="17">
        <v>0</v>
      </c>
      <c r="Q132" s="20">
        <v>0</v>
      </c>
      <c r="R132" s="20">
        <v>0</v>
      </c>
      <c r="S132" s="20">
        <v>0</v>
      </c>
      <c r="T132" s="20">
        <v>0</v>
      </c>
      <c r="U132" s="20">
        <v>-581.78</v>
      </c>
      <c r="V132" s="20">
        <v>-127.05</v>
      </c>
      <c r="W132" s="20">
        <v>-459.32</v>
      </c>
      <c r="X132" s="20">
        <v>-531.05999999999995</v>
      </c>
      <c r="Y132" s="20">
        <v>-310.47000000000003</v>
      </c>
      <c r="Z132" s="20">
        <v>-89.97</v>
      </c>
      <c r="AA132" s="20">
        <v>0</v>
      </c>
      <c r="AB132" s="20">
        <v>0</v>
      </c>
      <c r="AC132" s="17">
        <v>0</v>
      </c>
      <c r="AD132" s="17">
        <v>0</v>
      </c>
      <c r="AE132" s="17">
        <v>0</v>
      </c>
      <c r="AF132" s="17">
        <v>0</v>
      </c>
      <c r="AG132" s="17">
        <v>-3366.08</v>
      </c>
      <c r="AH132" s="17">
        <v>-730.76</v>
      </c>
      <c r="AI132" s="17">
        <v>-2625</v>
      </c>
      <c r="AJ132" s="17">
        <v>-3012.39</v>
      </c>
      <c r="AK132" s="17">
        <v>-1747.96</v>
      </c>
      <c r="AL132" s="17">
        <v>-502.48</v>
      </c>
      <c r="AM132" s="17">
        <v>0</v>
      </c>
      <c r="AN132" s="17">
        <v>0</v>
      </c>
      <c r="AO132" s="20">
        <v>0</v>
      </c>
      <c r="AP132" s="20">
        <v>0</v>
      </c>
      <c r="AQ132" s="20">
        <v>0</v>
      </c>
      <c r="AR132" s="20">
        <v>0</v>
      </c>
      <c r="AS132" s="20">
        <v>-15583.39</v>
      </c>
      <c r="AT132" s="20">
        <v>-3398.7400000000007</v>
      </c>
      <c r="AU132" s="20">
        <v>-12270.800000000001</v>
      </c>
      <c r="AV132" s="20">
        <v>-14164.589999999998</v>
      </c>
      <c r="AW132" s="20">
        <v>-8267.89</v>
      </c>
      <c r="AX132" s="20">
        <v>-2391.92</v>
      </c>
      <c r="AY132" s="20">
        <v>0</v>
      </c>
      <c r="AZ132" s="20">
        <v>0</v>
      </c>
      <c r="BA132" s="17">
        <f t="shared" si="6"/>
        <v>-41993.01</v>
      </c>
      <c r="BB132" s="17">
        <f t="shared" si="7"/>
        <v>-2099.6499999999996</v>
      </c>
      <c r="BC132" s="17">
        <f t="shared" si="8"/>
        <v>-11984.669999999998</v>
      </c>
      <c r="BD132" s="17">
        <f t="shared" si="9"/>
        <v>-56077.329999999994</v>
      </c>
    </row>
    <row r="133" spans="1:56" x14ac:dyDescent="0.25">
      <c r="A133" t="str">
        <f t="shared" si="10"/>
        <v>CHD.TAY2</v>
      </c>
      <c r="B133" s="1" t="s">
        <v>240</v>
      </c>
      <c r="C133" s="1" t="s">
        <v>685</v>
      </c>
      <c r="D133" s="1" t="s">
        <v>685</v>
      </c>
      <c r="E133" s="17">
        <v>326.61</v>
      </c>
      <c r="F133" s="17">
        <v>288.17</v>
      </c>
      <c r="G133" s="17">
        <v>253.12</v>
      </c>
      <c r="H133" s="17">
        <v>373.05999999999989</v>
      </c>
      <c r="I133" s="17">
        <v>423.23</v>
      </c>
      <c r="J133" s="17">
        <v>222.98999999999998</v>
      </c>
      <c r="K133" s="17">
        <v>106.93000000000005</v>
      </c>
      <c r="L133" s="17">
        <v>92.140000000000015</v>
      </c>
      <c r="M133" s="17">
        <v>68.780000000000015</v>
      </c>
      <c r="N133" s="17">
        <v>93.08</v>
      </c>
      <c r="O133" s="17">
        <v>144.29</v>
      </c>
      <c r="P133" s="17">
        <v>259.72000000000003</v>
      </c>
      <c r="Q133" s="20">
        <v>16.329999999999998</v>
      </c>
      <c r="R133" s="20">
        <v>14.41</v>
      </c>
      <c r="S133" s="20">
        <v>12.66</v>
      </c>
      <c r="T133" s="20">
        <v>18.649999999999999</v>
      </c>
      <c r="U133" s="20">
        <v>21.16</v>
      </c>
      <c r="V133" s="20">
        <v>11.15</v>
      </c>
      <c r="W133" s="20">
        <v>5.35</v>
      </c>
      <c r="X133" s="20">
        <v>4.6100000000000003</v>
      </c>
      <c r="Y133" s="20">
        <v>3.44</v>
      </c>
      <c r="Z133" s="20">
        <v>4.6500000000000004</v>
      </c>
      <c r="AA133" s="20">
        <v>7.21</v>
      </c>
      <c r="AB133" s="20">
        <v>12.99</v>
      </c>
      <c r="AC133" s="17">
        <v>96.63</v>
      </c>
      <c r="AD133" s="17">
        <v>84.77</v>
      </c>
      <c r="AE133" s="17">
        <v>74.069999999999993</v>
      </c>
      <c r="AF133" s="17">
        <v>108.54</v>
      </c>
      <c r="AG133" s="17">
        <v>122.44</v>
      </c>
      <c r="AH133" s="17">
        <v>64.13</v>
      </c>
      <c r="AI133" s="17">
        <v>30.55</v>
      </c>
      <c r="AJ133" s="17">
        <v>26.13</v>
      </c>
      <c r="AK133" s="17">
        <v>19.36</v>
      </c>
      <c r="AL133" s="17">
        <v>25.99</v>
      </c>
      <c r="AM133" s="17">
        <v>39.950000000000003</v>
      </c>
      <c r="AN133" s="17">
        <v>71.33</v>
      </c>
      <c r="AO133" s="20">
        <v>439.57</v>
      </c>
      <c r="AP133" s="20">
        <v>387.35</v>
      </c>
      <c r="AQ133" s="20">
        <v>339.85</v>
      </c>
      <c r="AR133" s="20">
        <v>500.24999999999989</v>
      </c>
      <c r="AS133" s="20">
        <v>566.83000000000004</v>
      </c>
      <c r="AT133" s="20">
        <v>298.27</v>
      </c>
      <c r="AU133" s="20">
        <v>142.83000000000004</v>
      </c>
      <c r="AV133" s="20">
        <v>122.88000000000001</v>
      </c>
      <c r="AW133" s="20">
        <v>91.580000000000013</v>
      </c>
      <c r="AX133" s="20">
        <v>123.72</v>
      </c>
      <c r="AY133" s="20">
        <v>191.45</v>
      </c>
      <c r="AZ133" s="20">
        <v>344.04</v>
      </c>
      <c r="BA133" s="17">
        <f t="shared" ref="BA133:BA142" si="11">SUM(E133:P133)</f>
        <v>2652.12</v>
      </c>
      <c r="BB133" s="17">
        <f t="shared" ref="BB133:BB142" si="12">SUM(Q133:AB133)</f>
        <v>132.60999999999999</v>
      </c>
      <c r="BC133" s="17">
        <f t="shared" si="8"/>
        <v>763.89</v>
      </c>
      <c r="BD133" s="17">
        <f t="shared" si="9"/>
        <v>3548.6199999999994</v>
      </c>
    </row>
    <row r="134" spans="1:56" x14ac:dyDescent="0.25">
      <c r="A134" t="str">
        <f t="shared" si="10"/>
        <v>TCN.TC01</v>
      </c>
      <c r="B134" s="1" t="s">
        <v>33</v>
      </c>
      <c r="C134" s="1" t="s">
        <v>211</v>
      </c>
      <c r="D134" s="1" t="s">
        <v>211</v>
      </c>
      <c r="E134" s="17">
        <v>-103224.8</v>
      </c>
      <c r="F134" s="17">
        <v>-86370.83</v>
      </c>
      <c r="G134" s="17">
        <v>-83180.39</v>
      </c>
      <c r="H134" s="17">
        <v>-108468.04999999999</v>
      </c>
      <c r="I134" s="17">
        <v>-355299.03999999992</v>
      </c>
      <c r="J134" s="17">
        <v>-117894.30000000002</v>
      </c>
      <c r="K134" s="17">
        <v>-100016.16999999998</v>
      </c>
      <c r="L134" s="17">
        <v>-100058.34000000001</v>
      </c>
      <c r="M134" s="17">
        <v>-71369.45</v>
      </c>
      <c r="N134" s="17">
        <v>-50764.21</v>
      </c>
      <c r="O134" s="17">
        <v>-123184.66</v>
      </c>
      <c r="P134" s="17">
        <v>-133259.88</v>
      </c>
      <c r="Q134" s="20">
        <v>-5161.24</v>
      </c>
      <c r="R134" s="20">
        <v>-4318.54</v>
      </c>
      <c r="S134" s="20">
        <v>-4159.0200000000004</v>
      </c>
      <c r="T134" s="20">
        <v>-5423.4</v>
      </c>
      <c r="U134" s="20">
        <v>-17764.95</v>
      </c>
      <c r="V134" s="20">
        <v>-5894.72</v>
      </c>
      <c r="W134" s="20">
        <v>-5000.8100000000004</v>
      </c>
      <c r="X134" s="20">
        <v>-5002.92</v>
      </c>
      <c r="Y134" s="20">
        <v>-3568.47</v>
      </c>
      <c r="Z134" s="20">
        <v>-2538.21</v>
      </c>
      <c r="AA134" s="20">
        <v>-6159.23</v>
      </c>
      <c r="AB134" s="20">
        <v>-6662.99</v>
      </c>
      <c r="AC134" s="17">
        <v>-30541</v>
      </c>
      <c r="AD134" s="17">
        <v>-25407.72</v>
      </c>
      <c r="AE134" s="17">
        <v>-24341.57</v>
      </c>
      <c r="AF134" s="17">
        <v>-31557.4</v>
      </c>
      <c r="AG134" s="17">
        <v>-102785.69</v>
      </c>
      <c r="AH134" s="17">
        <v>-33905.79</v>
      </c>
      <c r="AI134" s="17">
        <v>-28579.17</v>
      </c>
      <c r="AJ134" s="17">
        <v>-28378.77</v>
      </c>
      <c r="AK134" s="17">
        <v>-20090.43</v>
      </c>
      <c r="AL134" s="17">
        <v>-14175.33</v>
      </c>
      <c r="AM134" s="17">
        <v>-34110.21</v>
      </c>
      <c r="AN134" s="17">
        <v>-36598.86</v>
      </c>
      <c r="AO134" s="20">
        <v>-138927.04000000001</v>
      </c>
      <c r="AP134" s="20">
        <v>-116097.09</v>
      </c>
      <c r="AQ134" s="20">
        <v>-111680.98000000001</v>
      </c>
      <c r="AR134" s="20">
        <v>-145448.84999999998</v>
      </c>
      <c r="AS134" s="20">
        <v>-475849.67999999993</v>
      </c>
      <c r="AT134" s="20">
        <v>-157694.81000000003</v>
      </c>
      <c r="AU134" s="20">
        <v>-133596.14999999997</v>
      </c>
      <c r="AV134" s="20">
        <v>-133440.03</v>
      </c>
      <c r="AW134" s="20">
        <v>-95028.35</v>
      </c>
      <c r="AX134" s="20">
        <v>-67477.75</v>
      </c>
      <c r="AY134" s="20">
        <v>-163454.1</v>
      </c>
      <c r="AZ134" s="20">
        <v>-176521.72999999998</v>
      </c>
      <c r="BA134" s="17">
        <f t="shared" si="11"/>
        <v>-1433090.1199999996</v>
      </c>
      <c r="BB134" s="17">
        <f t="shared" si="12"/>
        <v>-71654.5</v>
      </c>
      <c r="BC134" s="17">
        <f t="shared" ref="BC134:BC142" si="13">SUM(AC134:AN134)</f>
        <v>-410471.94000000006</v>
      </c>
      <c r="BD134" s="17">
        <f t="shared" ref="BD134:BD142" si="14">SUM(AO134:AZ134)</f>
        <v>-1915216.56</v>
      </c>
    </row>
    <row r="135" spans="1:56" x14ac:dyDescent="0.25">
      <c r="A135" t="str">
        <f t="shared" si="10"/>
        <v>TCN.TC02</v>
      </c>
      <c r="B135" s="1" t="s">
        <v>33</v>
      </c>
      <c r="C135" s="1" t="s">
        <v>212</v>
      </c>
      <c r="D135" s="1" t="s">
        <v>212</v>
      </c>
      <c r="E135" s="17">
        <v>11230.67</v>
      </c>
      <c r="F135" s="17">
        <v>10416.360000000002</v>
      </c>
      <c r="G135" s="17">
        <v>8145.3499999999995</v>
      </c>
      <c r="H135" s="17">
        <v>10666.159999999996</v>
      </c>
      <c r="I135" s="17">
        <v>30221.600000000006</v>
      </c>
      <c r="J135" s="17">
        <v>10900.000000000002</v>
      </c>
      <c r="K135" s="17">
        <v>8858.9200000000055</v>
      </c>
      <c r="L135" s="17">
        <v>9112.09</v>
      </c>
      <c r="M135" s="17">
        <v>7037.2000000000007</v>
      </c>
      <c r="N135" s="17">
        <v>7280.0599999999977</v>
      </c>
      <c r="O135" s="17">
        <v>10753.730000000003</v>
      </c>
      <c r="P135" s="17">
        <v>14784.089999999997</v>
      </c>
      <c r="Q135" s="20">
        <v>561.53</v>
      </c>
      <c r="R135" s="20">
        <v>520.82000000000005</v>
      </c>
      <c r="S135" s="20">
        <v>407.27</v>
      </c>
      <c r="T135" s="20">
        <v>533.30999999999995</v>
      </c>
      <c r="U135" s="20">
        <v>1511.08</v>
      </c>
      <c r="V135" s="20">
        <v>545</v>
      </c>
      <c r="W135" s="20">
        <v>442.95</v>
      </c>
      <c r="X135" s="20">
        <v>455.6</v>
      </c>
      <c r="Y135" s="20">
        <v>351.86</v>
      </c>
      <c r="Z135" s="20">
        <v>364</v>
      </c>
      <c r="AA135" s="20">
        <v>537.69000000000005</v>
      </c>
      <c r="AB135" s="20">
        <v>739.2</v>
      </c>
      <c r="AC135" s="17">
        <v>3322.81</v>
      </c>
      <c r="AD135" s="17">
        <v>3064.18</v>
      </c>
      <c r="AE135" s="17">
        <v>2383.62</v>
      </c>
      <c r="AF135" s="17">
        <v>3103.18</v>
      </c>
      <c r="AG135" s="17">
        <v>8742.91</v>
      </c>
      <c r="AH135" s="17">
        <v>3134.78</v>
      </c>
      <c r="AI135" s="17">
        <v>2531.4</v>
      </c>
      <c r="AJ135" s="17">
        <v>2584.39</v>
      </c>
      <c r="AK135" s="17">
        <v>1980.96</v>
      </c>
      <c r="AL135" s="17">
        <v>2032.87</v>
      </c>
      <c r="AM135" s="17">
        <v>2977.74</v>
      </c>
      <c r="AN135" s="17">
        <v>4060.34</v>
      </c>
      <c r="AO135" s="20">
        <v>15115.01</v>
      </c>
      <c r="AP135" s="20">
        <v>14001.360000000002</v>
      </c>
      <c r="AQ135" s="20">
        <v>10936.239999999998</v>
      </c>
      <c r="AR135" s="20">
        <v>14302.649999999996</v>
      </c>
      <c r="AS135" s="20">
        <v>40475.590000000011</v>
      </c>
      <c r="AT135" s="20">
        <v>14579.780000000002</v>
      </c>
      <c r="AU135" s="20">
        <v>11833.270000000006</v>
      </c>
      <c r="AV135" s="20">
        <v>12152.08</v>
      </c>
      <c r="AW135" s="20">
        <v>9370.02</v>
      </c>
      <c r="AX135" s="20">
        <v>9676.9299999999967</v>
      </c>
      <c r="AY135" s="20">
        <v>14269.160000000003</v>
      </c>
      <c r="AZ135" s="20">
        <v>19583.629999999997</v>
      </c>
      <c r="BA135" s="17">
        <f t="shared" si="11"/>
        <v>139406.22999999998</v>
      </c>
      <c r="BB135" s="17">
        <f t="shared" si="12"/>
        <v>6970.31</v>
      </c>
      <c r="BC135" s="17">
        <f t="shared" si="13"/>
        <v>39919.179999999993</v>
      </c>
      <c r="BD135" s="17">
        <f t="shared" si="14"/>
        <v>186295.72</v>
      </c>
    </row>
    <row r="136" spans="1:56" x14ac:dyDescent="0.25">
      <c r="A136" t="str">
        <f t="shared" si="10"/>
        <v>TEN.BCHIMP</v>
      </c>
      <c r="B136" s="1" t="s">
        <v>213</v>
      </c>
      <c r="C136" s="1" t="s">
        <v>214</v>
      </c>
      <c r="D136" s="1" t="s">
        <v>21</v>
      </c>
      <c r="E136" s="17">
        <v>-5085.2699999999995</v>
      </c>
      <c r="F136" s="17">
        <v>-4644.3599999999988</v>
      </c>
      <c r="G136" s="17">
        <v>-1842.1</v>
      </c>
      <c r="H136" s="17">
        <v>-3194.89</v>
      </c>
      <c r="I136" s="17">
        <v>-903.97000000000014</v>
      </c>
      <c r="J136" s="17">
        <v>0</v>
      </c>
      <c r="K136" s="17">
        <v>-1749.96</v>
      </c>
      <c r="L136" s="17">
        <v>-3261.54</v>
      </c>
      <c r="M136" s="17">
        <v>-442.09999999999997</v>
      </c>
      <c r="N136" s="17">
        <v>-13917.630000000001</v>
      </c>
      <c r="O136" s="17">
        <v>-1104.9100000000001</v>
      </c>
      <c r="P136" s="17">
        <v>0</v>
      </c>
      <c r="Q136" s="20">
        <v>-254.26</v>
      </c>
      <c r="R136" s="20">
        <v>-232.22</v>
      </c>
      <c r="S136" s="20">
        <v>-92.11</v>
      </c>
      <c r="T136" s="20">
        <v>-159.74</v>
      </c>
      <c r="U136" s="20">
        <v>-45.2</v>
      </c>
      <c r="V136" s="20">
        <v>0</v>
      </c>
      <c r="W136" s="20">
        <v>-87.5</v>
      </c>
      <c r="X136" s="20">
        <v>-163.08000000000001</v>
      </c>
      <c r="Y136" s="20">
        <v>-22.11</v>
      </c>
      <c r="Z136" s="20">
        <v>-695.88</v>
      </c>
      <c r="AA136" s="20">
        <v>-55.25</v>
      </c>
      <c r="AB136" s="20">
        <v>0</v>
      </c>
      <c r="AC136" s="17">
        <v>-1504.57</v>
      </c>
      <c r="AD136" s="17">
        <v>-1366.23</v>
      </c>
      <c r="AE136" s="17">
        <v>-539.05999999999995</v>
      </c>
      <c r="AF136" s="17">
        <v>-929.51</v>
      </c>
      <c r="AG136" s="17">
        <v>-261.51</v>
      </c>
      <c r="AH136" s="17">
        <v>0</v>
      </c>
      <c r="AI136" s="17">
        <v>-500.04</v>
      </c>
      <c r="AJ136" s="17">
        <v>-925.05</v>
      </c>
      <c r="AK136" s="17">
        <v>-124.45</v>
      </c>
      <c r="AL136" s="17">
        <v>-3886.34</v>
      </c>
      <c r="AM136" s="17">
        <v>-305.95</v>
      </c>
      <c r="AN136" s="17">
        <v>0</v>
      </c>
      <c r="AO136" s="20">
        <v>-6844.0999999999995</v>
      </c>
      <c r="AP136" s="20">
        <v>-6242.8099999999995</v>
      </c>
      <c r="AQ136" s="20">
        <v>-2473.2699999999995</v>
      </c>
      <c r="AR136" s="20">
        <v>-4284.1400000000003</v>
      </c>
      <c r="AS136" s="20">
        <v>-1210.6800000000003</v>
      </c>
      <c r="AT136" s="20">
        <v>0</v>
      </c>
      <c r="AU136" s="20">
        <v>-2337.5</v>
      </c>
      <c r="AV136" s="20">
        <v>-4349.67</v>
      </c>
      <c r="AW136" s="20">
        <v>-588.66</v>
      </c>
      <c r="AX136" s="20">
        <v>-18499.849999999999</v>
      </c>
      <c r="AY136" s="20">
        <v>-1466.1100000000001</v>
      </c>
      <c r="AZ136" s="20">
        <v>0</v>
      </c>
      <c r="BA136" s="17">
        <f t="shared" si="11"/>
        <v>-36146.729999999996</v>
      </c>
      <c r="BB136" s="17">
        <f t="shared" si="12"/>
        <v>-1807.35</v>
      </c>
      <c r="BC136" s="17">
        <f t="shared" si="13"/>
        <v>-10342.710000000001</v>
      </c>
      <c r="BD136" s="17">
        <f t="shared" si="14"/>
        <v>-48296.789999999994</v>
      </c>
    </row>
    <row r="137" spans="1:56" x14ac:dyDescent="0.25">
      <c r="A137" t="str">
        <f t="shared" si="10"/>
        <v>TEN.BCHEXP</v>
      </c>
      <c r="B137" s="1" t="s">
        <v>213</v>
      </c>
      <c r="C137" s="1" t="s">
        <v>215</v>
      </c>
      <c r="D137" s="1" t="s">
        <v>28</v>
      </c>
      <c r="E137" s="17">
        <v>589.51</v>
      </c>
      <c r="F137" s="17">
        <v>79.89</v>
      </c>
      <c r="G137" s="17">
        <v>275.63</v>
      </c>
      <c r="H137" s="17">
        <v>34.940000000000012</v>
      </c>
      <c r="I137" s="17">
        <v>0</v>
      </c>
      <c r="J137" s="17">
        <v>0</v>
      </c>
      <c r="K137" s="17">
        <v>-22.649999999999977</v>
      </c>
      <c r="L137" s="17">
        <v>-11.279999999999994</v>
      </c>
      <c r="M137" s="17">
        <v>-21.789999999999992</v>
      </c>
      <c r="N137" s="17">
        <v>0</v>
      </c>
      <c r="O137" s="17">
        <v>-2465.170000000001</v>
      </c>
      <c r="P137" s="17">
        <v>-1855.1000000000004</v>
      </c>
      <c r="Q137" s="20">
        <v>29.48</v>
      </c>
      <c r="R137" s="20">
        <v>3.99</v>
      </c>
      <c r="S137" s="20">
        <v>13.78</v>
      </c>
      <c r="T137" s="20">
        <v>1.75</v>
      </c>
      <c r="U137" s="20">
        <v>0</v>
      </c>
      <c r="V137" s="20">
        <v>0</v>
      </c>
      <c r="W137" s="20">
        <v>-1.1299999999999999</v>
      </c>
      <c r="X137" s="20">
        <v>-0.56000000000000005</v>
      </c>
      <c r="Y137" s="20">
        <v>-1.0900000000000001</v>
      </c>
      <c r="Z137" s="20">
        <v>0</v>
      </c>
      <c r="AA137" s="20">
        <v>-123.26</v>
      </c>
      <c r="AB137" s="20">
        <v>-92.76</v>
      </c>
      <c r="AC137" s="17">
        <v>174.42</v>
      </c>
      <c r="AD137" s="17">
        <v>23.5</v>
      </c>
      <c r="AE137" s="17">
        <v>80.66</v>
      </c>
      <c r="AF137" s="17">
        <v>10.17</v>
      </c>
      <c r="AG137" s="17">
        <v>0</v>
      </c>
      <c r="AH137" s="17">
        <v>0</v>
      </c>
      <c r="AI137" s="17">
        <v>-6.47</v>
      </c>
      <c r="AJ137" s="17">
        <v>-3.2</v>
      </c>
      <c r="AK137" s="17">
        <v>-6.13</v>
      </c>
      <c r="AL137" s="17">
        <v>0</v>
      </c>
      <c r="AM137" s="17">
        <v>-682.61</v>
      </c>
      <c r="AN137" s="17">
        <v>-509.49</v>
      </c>
      <c r="AO137" s="20">
        <v>793.41</v>
      </c>
      <c r="AP137" s="20">
        <v>107.38</v>
      </c>
      <c r="AQ137" s="20">
        <v>370.06999999999994</v>
      </c>
      <c r="AR137" s="20">
        <v>46.860000000000014</v>
      </c>
      <c r="AS137" s="20">
        <v>0</v>
      </c>
      <c r="AT137" s="20">
        <v>0</v>
      </c>
      <c r="AU137" s="20">
        <v>-30.249999999999975</v>
      </c>
      <c r="AV137" s="20">
        <v>-15.039999999999996</v>
      </c>
      <c r="AW137" s="20">
        <v>-29.009999999999991</v>
      </c>
      <c r="AX137" s="20">
        <v>0</v>
      </c>
      <c r="AY137" s="20">
        <v>-3271.0400000000013</v>
      </c>
      <c r="AZ137" s="20">
        <v>-2457.3500000000004</v>
      </c>
      <c r="BA137" s="17">
        <f t="shared" si="11"/>
        <v>-3396.0200000000013</v>
      </c>
      <c r="BB137" s="17">
        <f t="shared" si="12"/>
        <v>-169.8</v>
      </c>
      <c r="BC137" s="17">
        <f t="shared" si="13"/>
        <v>-919.15000000000009</v>
      </c>
      <c r="BD137" s="17">
        <f t="shared" si="14"/>
        <v>-4484.9700000000021</v>
      </c>
    </row>
    <row r="138" spans="1:56" x14ac:dyDescent="0.25">
      <c r="A138" t="str">
        <f t="shared" si="10"/>
        <v>TAU.THS</v>
      </c>
      <c r="B138" s="1" t="s">
        <v>31</v>
      </c>
      <c r="C138" s="1" t="s">
        <v>216</v>
      </c>
      <c r="D138" s="1" t="s">
        <v>216</v>
      </c>
      <c r="E138" s="17">
        <v>845.6400000000001</v>
      </c>
      <c r="F138" s="17">
        <v>376.91</v>
      </c>
      <c r="G138" s="17">
        <v>25.98</v>
      </c>
      <c r="H138" s="17">
        <v>0</v>
      </c>
      <c r="I138" s="17">
        <v>0</v>
      </c>
      <c r="J138" s="17">
        <v>294.28000000000003</v>
      </c>
      <c r="K138" s="17">
        <v>561.49</v>
      </c>
      <c r="L138" s="17">
        <v>531.28</v>
      </c>
      <c r="M138" s="17">
        <v>376.55</v>
      </c>
      <c r="N138" s="17">
        <v>772.56000000000006</v>
      </c>
      <c r="O138" s="17">
        <v>1886.6999999999998</v>
      </c>
      <c r="P138" s="17">
        <v>1935.4900000000002</v>
      </c>
      <c r="Q138" s="20">
        <v>42.28</v>
      </c>
      <c r="R138" s="20">
        <v>18.850000000000001</v>
      </c>
      <c r="S138" s="20">
        <v>1.3</v>
      </c>
      <c r="T138" s="20">
        <v>0</v>
      </c>
      <c r="U138" s="20">
        <v>0</v>
      </c>
      <c r="V138" s="20">
        <v>14.71</v>
      </c>
      <c r="W138" s="20">
        <v>28.07</v>
      </c>
      <c r="X138" s="20">
        <v>26.56</v>
      </c>
      <c r="Y138" s="20">
        <v>18.829999999999998</v>
      </c>
      <c r="Z138" s="20">
        <v>38.630000000000003</v>
      </c>
      <c r="AA138" s="20">
        <v>94.34</v>
      </c>
      <c r="AB138" s="20">
        <v>96.77</v>
      </c>
      <c r="AC138" s="17">
        <v>250.2</v>
      </c>
      <c r="AD138" s="17">
        <v>110.88</v>
      </c>
      <c r="AE138" s="17">
        <v>7.6</v>
      </c>
      <c r="AF138" s="17">
        <v>0</v>
      </c>
      <c r="AG138" s="17">
        <v>0</v>
      </c>
      <c r="AH138" s="17">
        <v>84.63</v>
      </c>
      <c r="AI138" s="17">
        <v>160.44</v>
      </c>
      <c r="AJ138" s="17">
        <v>150.68</v>
      </c>
      <c r="AK138" s="17">
        <v>106</v>
      </c>
      <c r="AL138" s="17">
        <v>215.73</v>
      </c>
      <c r="AM138" s="17">
        <v>522.42999999999995</v>
      </c>
      <c r="AN138" s="17">
        <v>531.57000000000005</v>
      </c>
      <c r="AO138" s="20">
        <v>1138.1200000000001</v>
      </c>
      <c r="AP138" s="20">
        <v>506.64000000000004</v>
      </c>
      <c r="AQ138" s="20">
        <v>34.880000000000003</v>
      </c>
      <c r="AR138" s="20">
        <v>0</v>
      </c>
      <c r="AS138" s="20">
        <v>0</v>
      </c>
      <c r="AT138" s="20">
        <v>393.62</v>
      </c>
      <c r="AU138" s="20">
        <v>750</v>
      </c>
      <c r="AV138" s="20">
        <v>708.52</v>
      </c>
      <c r="AW138" s="20">
        <v>501.38</v>
      </c>
      <c r="AX138" s="20">
        <v>1026.92</v>
      </c>
      <c r="AY138" s="20">
        <v>2503.4699999999998</v>
      </c>
      <c r="AZ138" s="20">
        <v>2563.8300000000004</v>
      </c>
      <c r="BA138" s="17">
        <f t="shared" si="11"/>
        <v>7606.8799999999992</v>
      </c>
      <c r="BB138" s="17">
        <f t="shared" si="12"/>
        <v>380.34000000000003</v>
      </c>
      <c r="BC138" s="17">
        <f t="shared" si="13"/>
        <v>2140.1600000000003</v>
      </c>
      <c r="BD138" s="17">
        <f t="shared" si="14"/>
        <v>10127.379999999999</v>
      </c>
    </row>
    <row r="139" spans="1:56" x14ac:dyDescent="0.25">
      <c r="A139" t="str">
        <f t="shared" si="10"/>
        <v>CUPC.VVW1</v>
      </c>
      <c r="B139" s="1" t="s">
        <v>157</v>
      </c>
      <c r="C139" s="1" t="s">
        <v>219</v>
      </c>
      <c r="D139" s="1" t="s">
        <v>219</v>
      </c>
      <c r="E139" s="17">
        <v>-128.35999999999999</v>
      </c>
      <c r="F139" s="17">
        <v>-4.3600000000000012</v>
      </c>
      <c r="G139" s="17">
        <v>-14.479999999999999</v>
      </c>
      <c r="H139" s="17">
        <v>-129.91999999999999</v>
      </c>
      <c r="I139" s="17">
        <v>-1550.7600000000002</v>
      </c>
      <c r="J139" s="17">
        <v>-570.11999999999989</v>
      </c>
      <c r="K139" s="17">
        <v>-82.449999999999989</v>
      </c>
      <c r="L139" s="17">
        <v>-0.97</v>
      </c>
      <c r="M139" s="17">
        <v>-44.51</v>
      </c>
      <c r="N139" s="17">
        <v>0</v>
      </c>
      <c r="O139" s="17">
        <v>-7.44</v>
      </c>
      <c r="P139" s="17">
        <v>-214.95</v>
      </c>
      <c r="Q139" s="20">
        <v>-6.42</v>
      </c>
      <c r="R139" s="20">
        <v>-0.22</v>
      </c>
      <c r="S139" s="20">
        <v>-0.72</v>
      </c>
      <c r="T139" s="20">
        <v>-6.5</v>
      </c>
      <c r="U139" s="20">
        <v>-77.540000000000006</v>
      </c>
      <c r="V139" s="20">
        <v>-28.51</v>
      </c>
      <c r="W139" s="20">
        <v>-4.12</v>
      </c>
      <c r="X139" s="20">
        <v>-0.05</v>
      </c>
      <c r="Y139" s="20">
        <v>-2.23</v>
      </c>
      <c r="Z139" s="20">
        <v>0</v>
      </c>
      <c r="AA139" s="20">
        <v>-0.37</v>
      </c>
      <c r="AB139" s="20">
        <v>-10.75</v>
      </c>
      <c r="AC139" s="17">
        <v>-37.979999999999997</v>
      </c>
      <c r="AD139" s="17">
        <v>-1.28</v>
      </c>
      <c r="AE139" s="17">
        <v>-4.24</v>
      </c>
      <c r="AF139" s="17">
        <v>-37.799999999999997</v>
      </c>
      <c r="AG139" s="17">
        <v>-448.62</v>
      </c>
      <c r="AH139" s="17">
        <v>-163.96</v>
      </c>
      <c r="AI139" s="17">
        <v>-23.56</v>
      </c>
      <c r="AJ139" s="17">
        <v>-0.28000000000000003</v>
      </c>
      <c r="AK139" s="17">
        <v>-12.53</v>
      </c>
      <c r="AL139" s="17">
        <v>0</v>
      </c>
      <c r="AM139" s="17">
        <v>-2.06</v>
      </c>
      <c r="AN139" s="17">
        <v>-59.03</v>
      </c>
      <c r="AO139" s="20">
        <v>-172.75999999999996</v>
      </c>
      <c r="AP139" s="20">
        <v>-5.8600000000000012</v>
      </c>
      <c r="AQ139" s="20">
        <v>-19.439999999999998</v>
      </c>
      <c r="AR139" s="20">
        <v>-174.21999999999997</v>
      </c>
      <c r="AS139" s="20">
        <v>-2076.92</v>
      </c>
      <c r="AT139" s="20">
        <v>-762.58999999999992</v>
      </c>
      <c r="AU139" s="20">
        <v>-110.13</v>
      </c>
      <c r="AV139" s="20">
        <v>-1.3</v>
      </c>
      <c r="AW139" s="20">
        <v>-59.269999999999996</v>
      </c>
      <c r="AX139" s="20">
        <v>0</v>
      </c>
      <c r="AY139" s="20">
        <v>-9.870000000000001</v>
      </c>
      <c r="AZ139" s="20">
        <v>-284.73</v>
      </c>
      <c r="BA139" s="17">
        <f t="shared" si="11"/>
        <v>-2748.3199999999997</v>
      </c>
      <c r="BB139" s="17">
        <f t="shared" si="12"/>
        <v>-137.43</v>
      </c>
      <c r="BC139" s="17">
        <f t="shared" si="13"/>
        <v>-791.3399999999998</v>
      </c>
      <c r="BD139" s="17">
        <f t="shared" si="14"/>
        <v>-3677.09</v>
      </c>
    </row>
    <row r="140" spans="1:56" x14ac:dyDescent="0.25">
      <c r="A140" t="str">
        <f t="shared" si="10"/>
        <v>CUPC.VVW2</v>
      </c>
      <c r="B140" s="1" t="s">
        <v>157</v>
      </c>
      <c r="C140" s="1" t="s">
        <v>220</v>
      </c>
      <c r="D140" s="1" t="s">
        <v>220</v>
      </c>
      <c r="E140" s="17">
        <v>-69.42</v>
      </c>
      <c r="F140" s="17">
        <v>0</v>
      </c>
      <c r="G140" s="17">
        <v>-28.07</v>
      </c>
      <c r="H140" s="17">
        <v>-227.42</v>
      </c>
      <c r="I140" s="17">
        <v>-2752.14</v>
      </c>
      <c r="J140" s="17">
        <v>-80.95</v>
      </c>
      <c r="K140" s="17">
        <v>-74.56</v>
      </c>
      <c r="L140" s="17">
        <v>0</v>
      </c>
      <c r="M140" s="17">
        <v>-20.73</v>
      </c>
      <c r="N140" s="17">
        <v>0</v>
      </c>
      <c r="O140" s="17">
        <v>-8.58</v>
      </c>
      <c r="P140" s="17">
        <v>-259.55</v>
      </c>
      <c r="Q140" s="20">
        <v>-3.47</v>
      </c>
      <c r="R140" s="20">
        <v>0</v>
      </c>
      <c r="S140" s="20">
        <v>-1.4</v>
      </c>
      <c r="T140" s="20">
        <v>-11.37</v>
      </c>
      <c r="U140" s="20">
        <v>-137.61000000000001</v>
      </c>
      <c r="V140" s="20">
        <v>-4.05</v>
      </c>
      <c r="W140" s="20">
        <v>-3.73</v>
      </c>
      <c r="X140" s="20">
        <v>0</v>
      </c>
      <c r="Y140" s="20">
        <v>-1.04</v>
      </c>
      <c r="Z140" s="20">
        <v>0</v>
      </c>
      <c r="AA140" s="20">
        <v>-0.43</v>
      </c>
      <c r="AB140" s="20">
        <v>-12.98</v>
      </c>
      <c r="AC140" s="17">
        <v>-20.54</v>
      </c>
      <c r="AD140" s="17">
        <v>0</v>
      </c>
      <c r="AE140" s="17">
        <v>-8.2100000000000009</v>
      </c>
      <c r="AF140" s="17">
        <v>-66.16</v>
      </c>
      <c r="AG140" s="17">
        <v>-796.18</v>
      </c>
      <c r="AH140" s="17">
        <v>-23.28</v>
      </c>
      <c r="AI140" s="17">
        <v>-21.31</v>
      </c>
      <c r="AJ140" s="17">
        <v>0</v>
      </c>
      <c r="AK140" s="17">
        <v>-5.84</v>
      </c>
      <c r="AL140" s="17">
        <v>0</v>
      </c>
      <c r="AM140" s="17">
        <v>-2.38</v>
      </c>
      <c r="AN140" s="17">
        <v>-71.28</v>
      </c>
      <c r="AO140" s="20">
        <v>-93.43</v>
      </c>
      <c r="AP140" s="20">
        <v>0</v>
      </c>
      <c r="AQ140" s="20">
        <v>-37.68</v>
      </c>
      <c r="AR140" s="20">
        <v>-304.95</v>
      </c>
      <c r="AS140" s="20">
        <v>-3685.93</v>
      </c>
      <c r="AT140" s="20">
        <v>-108.28</v>
      </c>
      <c r="AU140" s="20">
        <v>-99.600000000000009</v>
      </c>
      <c r="AV140" s="20">
        <v>0</v>
      </c>
      <c r="AW140" s="20">
        <v>-27.61</v>
      </c>
      <c r="AX140" s="20">
        <v>0</v>
      </c>
      <c r="AY140" s="20">
        <v>-11.39</v>
      </c>
      <c r="AZ140" s="20">
        <v>-343.81000000000006</v>
      </c>
      <c r="BA140" s="17">
        <f t="shared" si="11"/>
        <v>-3521.4199999999996</v>
      </c>
      <c r="BB140" s="17">
        <f t="shared" si="12"/>
        <v>-176.08</v>
      </c>
      <c r="BC140" s="17">
        <f t="shared" si="13"/>
        <v>-1015.1799999999998</v>
      </c>
      <c r="BD140" s="17">
        <f t="shared" si="14"/>
        <v>-4712.68</v>
      </c>
    </row>
    <row r="141" spans="1:56" x14ac:dyDescent="0.25">
      <c r="A141" t="str">
        <f t="shared" si="10"/>
        <v>TAU.WB4</v>
      </c>
      <c r="B141" s="1" t="s">
        <v>31</v>
      </c>
      <c r="C141" s="1" t="s">
        <v>686</v>
      </c>
      <c r="D141" s="1" t="s">
        <v>686</v>
      </c>
      <c r="E141" s="17">
        <v>257463.48000000004</v>
      </c>
      <c r="F141" s="17">
        <v>278979.86999999994</v>
      </c>
      <c r="G141" s="17">
        <v>233422.02999999994</v>
      </c>
      <c r="H141" s="17">
        <v>0</v>
      </c>
      <c r="I141" s="17">
        <v>0</v>
      </c>
      <c r="J141" s="17">
        <v>0</v>
      </c>
      <c r="K141" s="17">
        <v>0</v>
      </c>
      <c r="L141" s="17">
        <v>0</v>
      </c>
      <c r="M141" s="17">
        <v>0</v>
      </c>
      <c r="N141" s="17">
        <v>0</v>
      </c>
      <c r="O141" s="17">
        <v>0</v>
      </c>
      <c r="P141" s="17">
        <v>0</v>
      </c>
      <c r="Q141" s="20">
        <v>12873.17</v>
      </c>
      <c r="R141" s="20">
        <v>13948.99</v>
      </c>
      <c r="S141" s="20">
        <v>11671.1</v>
      </c>
      <c r="T141" s="20">
        <v>0</v>
      </c>
      <c r="U141" s="20">
        <v>0</v>
      </c>
      <c r="V141" s="20">
        <v>0</v>
      </c>
      <c r="W141" s="20">
        <v>0</v>
      </c>
      <c r="X141" s="20">
        <v>0</v>
      </c>
      <c r="Y141" s="20">
        <v>0</v>
      </c>
      <c r="Z141" s="20">
        <v>0</v>
      </c>
      <c r="AA141" s="20">
        <v>0</v>
      </c>
      <c r="AB141" s="20">
        <v>0</v>
      </c>
      <c r="AC141" s="17">
        <v>76175.41</v>
      </c>
      <c r="AD141" s="17">
        <v>82067.56</v>
      </c>
      <c r="AE141" s="17">
        <v>68307.67</v>
      </c>
      <c r="AF141" s="17">
        <v>0</v>
      </c>
      <c r="AG141" s="17">
        <v>0</v>
      </c>
      <c r="AH141" s="17">
        <v>0</v>
      </c>
      <c r="AI141" s="17">
        <v>0</v>
      </c>
      <c r="AJ141" s="17">
        <v>0</v>
      </c>
      <c r="AK141" s="17">
        <v>0</v>
      </c>
      <c r="AL141" s="17">
        <v>0</v>
      </c>
      <c r="AM141" s="17">
        <v>0</v>
      </c>
      <c r="AN141" s="17">
        <v>0</v>
      </c>
      <c r="AO141" s="20">
        <v>346512.06000000006</v>
      </c>
      <c r="AP141" s="20">
        <v>374996.41999999993</v>
      </c>
      <c r="AQ141" s="20">
        <v>313400.79999999993</v>
      </c>
      <c r="AR141" s="20">
        <v>0</v>
      </c>
      <c r="AS141" s="20">
        <v>0</v>
      </c>
      <c r="AT141" s="20">
        <v>0</v>
      </c>
      <c r="AU141" s="20">
        <v>0</v>
      </c>
      <c r="AV141" s="20">
        <v>0</v>
      </c>
      <c r="AW141" s="20">
        <v>0</v>
      </c>
      <c r="AX141" s="20">
        <v>0</v>
      </c>
      <c r="AY141" s="20">
        <v>0</v>
      </c>
      <c r="AZ141" s="20">
        <v>0</v>
      </c>
      <c r="BA141" s="17">
        <f t="shared" si="11"/>
        <v>769865.37999999989</v>
      </c>
      <c r="BB141" s="17">
        <f t="shared" si="12"/>
        <v>38493.26</v>
      </c>
      <c r="BC141" s="17">
        <f t="shared" si="13"/>
        <v>226550.64</v>
      </c>
      <c r="BD141" s="17">
        <f t="shared" si="14"/>
        <v>1034909.2799999999</v>
      </c>
    </row>
    <row r="142" spans="1:56" x14ac:dyDescent="0.25">
      <c r="A142" t="str">
        <f t="shared" si="10"/>
        <v>WEYR.WEY1</v>
      </c>
      <c r="B142" s="1" t="s">
        <v>223</v>
      </c>
      <c r="C142" s="1" t="s">
        <v>222</v>
      </c>
      <c r="D142" s="1" t="s">
        <v>222</v>
      </c>
      <c r="E142" s="17">
        <v>0</v>
      </c>
      <c r="F142" s="17">
        <v>-1.8499999999999999</v>
      </c>
      <c r="G142" s="17">
        <v>-2.2700000000000005</v>
      </c>
      <c r="H142" s="17">
        <v>-17.749999999999996</v>
      </c>
      <c r="I142" s="17">
        <v>-26.979999999999997</v>
      </c>
      <c r="J142" s="17">
        <v>-0.11</v>
      </c>
      <c r="K142" s="17">
        <v>0</v>
      </c>
      <c r="L142" s="17">
        <v>0</v>
      </c>
      <c r="M142" s="17">
        <v>0</v>
      </c>
      <c r="N142" s="17">
        <v>-0.90999999999999981</v>
      </c>
      <c r="O142" s="17">
        <v>0</v>
      </c>
      <c r="P142" s="17">
        <v>-6.9999999999999993E-2</v>
      </c>
      <c r="Q142" s="20">
        <v>0</v>
      </c>
      <c r="R142" s="20">
        <v>-0.09</v>
      </c>
      <c r="S142" s="20">
        <v>-0.11</v>
      </c>
      <c r="T142" s="20">
        <v>-0.89</v>
      </c>
      <c r="U142" s="20">
        <v>-1.35</v>
      </c>
      <c r="V142" s="20">
        <v>-0.01</v>
      </c>
      <c r="W142" s="20">
        <v>0</v>
      </c>
      <c r="X142" s="20">
        <v>0</v>
      </c>
      <c r="Y142" s="20">
        <v>0</v>
      </c>
      <c r="Z142" s="20">
        <v>-0.05</v>
      </c>
      <c r="AA142" s="20">
        <v>0</v>
      </c>
      <c r="AB142" s="20">
        <v>0</v>
      </c>
      <c r="AC142" s="17">
        <v>0</v>
      </c>
      <c r="AD142" s="17">
        <v>-0.54</v>
      </c>
      <c r="AE142" s="17">
        <v>-0.66</v>
      </c>
      <c r="AF142" s="17">
        <v>-5.16</v>
      </c>
      <c r="AG142" s="17">
        <v>-7.81</v>
      </c>
      <c r="AH142" s="17">
        <v>-0.03</v>
      </c>
      <c r="AI142" s="17">
        <v>0</v>
      </c>
      <c r="AJ142" s="17">
        <v>0</v>
      </c>
      <c r="AK142" s="17">
        <v>0</v>
      </c>
      <c r="AL142" s="17">
        <v>-0.25</v>
      </c>
      <c r="AM142" s="17">
        <v>0</v>
      </c>
      <c r="AN142" s="17">
        <v>-0.02</v>
      </c>
      <c r="AO142" s="20">
        <v>0</v>
      </c>
      <c r="AP142" s="20">
        <v>-2.48</v>
      </c>
      <c r="AQ142" s="20">
        <v>-3.0400000000000005</v>
      </c>
      <c r="AR142" s="20">
        <v>-23.799999999999997</v>
      </c>
      <c r="AS142" s="20">
        <v>-36.14</v>
      </c>
      <c r="AT142" s="20">
        <v>-0.15</v>
      </c>
      <c r="AU142" s="20">
        <v>0</v>
      </c>
      <c r="AV142" s="20">
        <v>0</v>
      </c>
      <c r="AW142" s="20">
        <v>0</v>
      </c>
      <c r="AX142" s="20">
        <v>-1.21</v>
      </c>
      <c r="AY142" s="20">
        <v>0</v>
      </c>
      <c r="AZ142" s="20">
        <v>-0.09</v>
      </c>
      <c r="BA142" s="17">
        <f t="shared" si="11"/>
        <v>-49.939999999999991</v>
      </c>
      <c r="BB142" s="17">
        <f t="shared" si="12"/>
        <v>-2.5</v>
      </c>
      <c r="BC142" s="17">
        <f t="shared" si="13"/>
        <v>-14.469999999999999</v>
      </c>
      <c r="BD142" s="17">
        <f t="shared" si="14"/>
        <v>-66.91</v>
      </c>
    </row>
    <row r="144" spans="1:56" x14ac:dyDescent="0.25">
      <c r="A144" t="s">
        <v>657</v>
      </c>
    </row>
    <row r="145" spans="1:56" x14ac:dyDescent="0.25">
      <c r="A145" t="s">
        <v>663</v>
      </c>
    </row>
    <row r="146" spans="1:56" x14ac:dyDescent="0.25">
      <c r="A146" t="s">
        <v>658</v>
      </c>
    </row>
    <row r="147" spans="1:56" x14ac:dyDescent="0.25">
      <c r="A147" t="s">
        <v>659</v>
      </c>
    </row>
    <row r="148" spans="1:56" s="1" customFormat="1" x14ac:dyDescent="0.25">
      <c r="A148" t="s">
        <v>660</v>
      </c>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7"/>
      <c r="AD148" s="17"/>
      <c r="AE148" s="17"/>
      <c r="AF148" s="17"/>
      <c r="AG148" s="17"/>
      <c r="AH148" s="17"/>
      <c r="AI148" s="17"/>
      <c r="AJ148" s="17"/>
      <c r="AK148" s="17"/>
      <c r="AL148" s="17"/>
      <c r="AM148" s="17"/>
      <c r="AN148" s="17"/>
      <c r="AO148" s="16"/>
      <c r="AP148" s="16"/>
      <c r="AQ148" s="16"/>
      <c r="AR148" s="16"/>
      <c r="AS148" s="16"/>
      <c r="AT148" s="16"/>
      <c r="AU148" s="16"/>
      <c r="AV148" s="16"/>
      <c r="AW148" s="16"/>
      <c r="AX148" s="16"/>
      <c r="AY148" s="16"/>
      <c r="AZ148" s="16"/>
      <c r="BA148" s="17"/>
      <c r="BB148" s="17"/>
      <c r="BC148" s="17"/>
      <c r="BD148" s="17"/>
    </row>
    <row r="149" spans="1:56" s="1" customFormat="1" x14ac:dyDescent="0.25">
      <c r="A149" t="s">
        <v>661</v>
      </c>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7"/>
      <c r="AD149" s="17"/>
      <c r="AE149" s="17"/>
      <c r="AF149" s="17"/>
      <c r="AG149" s="17"/>
      <c r="AH149" s="17"/>
      <c r="AI149" s="17"/>
      <c r="AJ149" s="17"/>
      <c r="AK149" s="17"/>
      <c r="AL149" s="17"/>
      <c r="AM149" s="17"/>
      <c r="AN149" s="17"/>
      <c r="AO149" s="16"/>
      <c r="AP149" s="16"/>
      <c r="AQ149" s="16"/>
      <c r="AR149" s="16"/>
      <c r="AS149" s="16"/>
      <c r="AT149" s="16"/>
      <c r="AU149" s="16"/>
      <c r="AV149" s="16"/>
      <c r="AW149" s="16"/>
      <c r="AX149" s="16"/>
      <c r="AY149" s="16"/>
      <c r="AZ149" s="16"/>
      <c r="BA149" s="17"/>
      <c r="BB149" s="17"/>
      <c r="BC149" s="17"/>
      <c r="BD149" s="17"/>
    </row>
    <row r="150" spans="1:56" s="1" customFormat="1" x14ac:dyDescent="0.25">
      <c r="A150" t="s">
        <v>662</v>
      </c>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7"/>
      <c r="AD150" s="17"/>
      <c r="AE150" s="17"/>
      <c r="AF150" s="17"/>
      <c r="AG150" s="17"/>
      <c r="AH150" s="17"/>
      <c r="AI150" s="17"/>
      <c r="AJ150" s="17"/>
      <c r="AK150" s="17"/>
      <c r="AL150" s="17"/>
      <c r="AM150" s="17"/>
      <c r="AN150" s="17"/>
      <c r="AO150" s="16"/>
      <c r="AP150" s="16"/>
      <c r="AQ150" s="16"/>
      <c r="AR150" s="16"/>
      <c r="AS150" s="16"/>
      <c r="AT150" s="16"/>
      <c r="AU150" s="16"/>
      <c r="AV150" s="16"/>
      <c r="AW150" s="16"/>
      <c r="AX150" s="16"/>
      <c r="AY150" s="16"/>
      <c r="AZ150" s="16"/>
      <c r="BA150" s="17"/>
      <c r="BB150" s="17"/>
      <c r="BC150" s="17"/>
      <c r="BD150" s="17"/>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9"/>
  <sheetViews>
    <sheetView workbookViewId="0">
      <pane ySplit="1" topLeftCell="A2" activePane="bottomLeft" state="frozen"/>
      <selection activeCell="D5" sqref="D5"/>
      <selection pane="bottomLeft" activeCell="A2" sqref="A2"/>
    </sheetView>
  </sheetViews>
  <sheetFormatPr defaultRowHeight="15" x14ac:dyDescent="0.25"/>
  <cols>
    <col min="1" max="1" width="19.7109375" style="1" bestFit="1" customWidth="1"/>
    <col min="2" max="2" width="16.85546875" style="8" customWidth="1"/>
    <col min="3" max="3" width="15.28515625" style="8" bestFit="1" customWidth="1"/>
    <col min="5" max="5" width="16.85546875" style="8" customWidth="1"/>
    <col min="6" max="6" width="47" style="8" bestFit="1" customWidth="1"/>
    <col min="8" max="8" width="15.28515625" style="1" bestFit="1" customWidth="1"/>
    <col min="9" max="9" width="47.140625" bestFit="1" customWidth="1"/>
  </cols>
  <sheetData>
    <row r="1" spans="1:9" x14ac:dyDescent="0.25">
      <c r="A1" s="6" t="s">
        <v>224</v>
      </c>
      <c r="B1" s="7" t="s">
        <v>0</v>
      </c>
      <c r="C1" s="7" t="s">
        <v>2</v>
      </c>
      <c r="E1" s="7" t="s">
        <v>0</v>
      </c>
      <c r="F1" s="9" t="s">
        <v>631</v>
      </c>
      <c r="H1" s="6" t="s">
        <v>2</v>
      </c>
      <c r="I1" s="6" t="s">
        <v>441</v>
      </c>
    </row>
    <row r="2" spans="1:9" x14ac:dyDescent="0.25">
      <c r="A2" s="1" t="s">
        <v>358</v>
      </c>
      <c r="B2" s="8" t="str">
        <f>LEFT($A2,FIND(".",$A2,1)-1)</f>
        <v>ACRL</v>
      </c>
      <c r="C2" s="8" t="str">
        <f t="shared" ref="C2:C56" si="0">IF(OR(RIGHT($A2,4)="CES1",RIGHT($A2,4)="CES2"),"CES1/CES2",IF(RIGHT($A2,9)="CRE1/CRE2","CRE1",RIGHT($A2,LEN($A2)-FIND(".",$A2,1))))</f>
        <v>PR1</v>
      </c>
      <c r="E2" s="8" t="s">
        <v>164</v>
      </c>
      <c r="F2" s="8" t="s">
        <v>562</v>
      </c>
      <c r="H2" s="1" t="s">
        <v>4</v>
      </c>
      <c r="I2" s="1" t="s">
        <v>442</v>
      </c>
    </row>
    <row r="3" spans="1:9" x14ac:dyDescent="0.25">
      <c r="A3" s="1" t="s">
        <v>273</v>
      </c>
      <c r="B3" s="8" t="str">
        <f t="shared" ref="B3:B68" si="1">LEFT($A3,FIND(".",$A3,1)-1)</f>
        <v>ALPL</v>
      </c>
      <c r="C3" s="8" t="str">
        <f t="shared" si="0"/>
        <v>BR3</v>
      </c>
      <c r="E3" s="8" t="s">
        <v>38</v>
      </c>
      <c r="F3" s="8" t="s">
        <v>563</v>
      </c>
      <c r="H3" s="1" t="s">
        <v>5</v>
      </c>
      <c r="I3" s="1" t="s">
        <v>443</v>
      </c>
    </row>
    <row r="4" spans="1:9" x14ac:dyDescent="0.25">
      <c r="A4" s="1" t="s">
        <v>274</v>
      </c>
      <c r="B4" s="8" t="str">
        <f t="shared" si="1"/>
        <v>ALPL</v>
      </c>
      <c r="C4" s="8" t="str">
        <f t="shared" si="0"/>
        <v>BR4</v>
      </c>
      <c r="E4" s="8" t="s">
        <v>26</v>
      </c>
      <c r="F4" s="8" t="s">
        <v>564</v>
      </c>
      <c r="H4" s="1" t="s">
        <v>6</v>
      </c>
      <c r="I4" s="1" t="s">
        <v>444</v>
      </c>
    </row>
    <row r="5" spans="1:9" x14ac:dyDescent="0.25">
      <c r="A5" s="1" t="s">
        <v>265</v>
      </c>
      <c r="B5" s="8" t="str">
        <f t="shared" si="1"/>
        <v>ANC</v>
      </c>
      <c r="C5" s="8" t="str">
        <f t="shared" si="0"/>
        <v>ANC1</v>
      </c>
      <c r="E5" s="8" t="s">
        <v>244</v>
      </c>
      <c r="F5" s="8" t="s">
        <v>563</v>
      </c>
      <c r="H5" s="1" t="s">
        <v>7</v>
      </c>
      <c r="I5" s="1" t="s">
        <v>445</v>
      </c>
    </row>
    <row r="6" spans="1:9" x14ac:dyDescent="0.25">
      <c r="A6" s="1" t="s">
        <v>438</v>
      </c>
      <c r="B6" s="8" t="str">
        <f t="shared" si="1"/>
        <v>AP00</v>
      </c>
      <c r="C6" s="8" t="str">
        <f t="shared" si="0"/>
        <v>ST1</v>
      </c>
      <c r="E6" s="8" t="s">
        <v>20</v>
      </c>
      <c r="F6" s="8" t="s">
        <v>565</v>
      </c>
      <c r="H6" s="1" t="s">
        <v>8</v>
      </c>
      <c r="I6" s="1" t="s">
        <v>632</v>
      </c>
    </row>
    <row r="7" spans="1:9" x14ac:dyDescent="0.25">
      <c r="A7" s="1" t="s">
        <v>439</v>
      </c>
      <c r="B7" s="8" t="str">
        <f t="shared" si="1"/>
        <v>AP00</v>
      </c>
      <c r="C7" s="8" t="str">
        <f t="shared" si="0"/>
        <v>ST2</v>
      </c>
      <c r="E7" s="8" t="s">
        <v>22</v>
      </c>
      <c r="F7" s="8" t="s">
        <v>566</v>
      </c>
      <c r="H7" s="1" t="s">
        <v>9</v>
      </c>
      <c r="I7" s="1" t="s">
        <v>446</v>
      </c>
    </row>
    <row r="8" spans="1:9" x14ac:dyDescent="0.25">
      <c r="A8" s="1" t="s">
        <v>266</v>
      </c>
      <c r="B8" s="8" t="str">
        <f t="shared" si="1"/>
        <v>APC</v>
      </c>
      <c r="C8" s="8" t="str">
        <f t="shared" si="0"/>
        <v>BCHEXP</v>
      </c>
      <c r="E8" s="8" t="s">
        <v>15</v>
      </c>
      <c r="F8" s="8" t="s">
        <v>567</v>
      </c>
      <c r="H8" s="1" t="s">
        <v>10</v>
      </c>
      <c r="I8" s="1" t="s">
        <v>447</v>
      </c>
    </row>
    <row r="9" spans="1:9" x14ac:dyDescent="0.25">
      <c r="A9" s="1" t="s">
        <v>262</v>
      </c>
      <c r="B9" s="8" t="str">
        <f t="shared" si="1"/>
        <v>APC</v>
      </c>
      <c r="C9" s="8" t="str">
        <f t="shared" si="0"/>
        <v>BCHIMP</v>
      </c>
      <c r="E9" s="8" t="s">
        <v>146</v>
      </c>
      <c r="F9" s="8" t="s">
        <v>565</v>
      </c>
      <c r="H9" s="1" t="s">
        <v>11</v>
      </c>
      <c r="I9" s="1" t="s">
        <v>448</v>
      </c>
    </row>
    <row r="10" spans="1:9" x14ac:dyDescent="0.25">
      <c r="A10" s="1" t="s">
        <v>263</v>
      </c>
      <c r="B10" s="8" t="str">
        <f t="shared" si="1"/>
        <v>APF</v>
      </c>
      <c r="C10" s="8" t="str">
        <f t="shared" si="0"/>
        <v>AFG1TX</v>
      </c>
      <c r="E10" s="8" t="s">
        <v>188</v>
      </c>
      <c r="F10" s="8" t="s">
        <v>568</v>
      </c>
      <c r="H10" s="1" t="s">
        <v>673</v>
      </c>
      <c r="I10" s="1" t="s">
        <v>733</v>
      </c>
    </row>
    <row r="11" spans="1:9" x14ac:dyDescent="0.25">
      <c r="A11" s="1" t="s">
        <v>258</v>
      </c>
      <c r="B11" s="8" t="str">
        <f t="shared" si="1"/>
        <v>APL</v>
      </c>
      <c r="C11" s="8" t="str">
        <f t="shared" si="0"/>
        <v>311S033N</v>
      </c>
      <c r="E11" s="8" t="s">
        <v>41</v>
      </c>
      <c r="F11" s="8" t="s">
        <v>569</v>
      </c>
      <c r="H11" s="1" t="s">
        <v>12</v>
      </c>
      <c r="I11" s="1" t="s">
        <v>449</v>
      </c>
    </row>
    <row r="12" spans="1:9" x14ac:dyDescent="0.25">
      <c r="A12" s="1" t="s">
        <v>259</v>
      </c>
      <c r="B12" s="8" t="str">
        <f t="shared" si="1"/>
        <v>APL</v>
      </c>
      <c r="C12" s="8" t="str">
        <f t="shared" si="0"/>
        <v>321S009N</v>
      </c>
      <c r="E12" s="8" t="s">
        <v>79</v>
      </c>
      <c r="F12" s="8" t="s">
        <v>570</v>
      </c>
      <c r="H12" s="1" t="s">
        <v>13</v>
      </c>
      <c r="I12" s="1" t="s">
        <v>450</v>
      </c>
    </row>
    <row r="13" spans="1:9" x14ac:dyDescent="0.25">
      <c r="A13" s="1" t="s">
        <v>432</v>
      </c>
      <c r="B13" s="8" t="str">
        <f t="shared" si="1"/>
        <v>APL</v>
      </c>
      <c r="C13" s="8" t="str">
        <f t="shared" si="0"/>
        <v>321S033</v>
      </c>
      <c r="E13" s="8" t="s">
        <v>45</v>
      </c>
      <c r="F13" s="8" t="s">
        <v>571</v>
      </c>
      <c r="H13" s="1" t="s">
        <v>238</v>
      </c>
      <c r="I13" s="1" t="s">
        <v>451</v>
      </c>
    </row>
    <row r="14" spans="1:9" x14ac:dyDescent="0.25">
      <c r="A14" s="1" t="s">
        <v>260</v>
      </c>
      <c r="B14" s="8" t="str">
        <f t="shared" si="1"/>
        <v>APL</v>
      </c>
      <c r="C14" s="8" t="str">
        <f t="shared" si="0"/>
        <v>325S009N</v>
      </c>
      <c r="E14" s="8" t="s">
        <v>49</v>
      </c>
      <c r="F14" s="8" t="s">
        <v>572</v>
      </c>
      <c r="H14" s="1" t="s">
        <v>14</v>
      </c>
      <c r="I14" s="1" t="s">
        <v>633</v>
      </c>
    </row>
    <row r="15" spans="1:9" x14ac:dyDescent="0.25">
      <c r="A15" s="1" t="s">
        <v>261</v>
      </c>
      <c r="B15" s="8" t="str">
        <f t="shared" si="1"/>
        <v>APL</v>
      </c>
      <c r="C15" s="8" t="str">
        <f t="shared" si="0"/>
        <v>372S025N</v>
      </c>
      <c r="E15" s="8" t="s">
        <v>71</v>
      </c>
      <c r="F15" s="8" t="s">
        <v>573</v>
      </c>
      <c r="H15" s="1" t="s">
        <v>72</v>
      </c>
      <c r="I15" s="1" t="s">
        <v>559</v>
      </c>
    </row>
    <row r="16" spans="1:9" x14ac:dyDescent="0.25">
      <c r="A16" s="1" t="s">
        <v>347</v>
      </c>
      <c r="B16" s="8" t="str">
        <f t="shared" si="1"/>
        <v>APNC</v>
      </c>
      <c r="C16" s="8" t="str">
        <f t="shared" si="0"/>
        <v>NOVAGEN15M</v>
      </c>
      <c r="E16" s="8" t="s">
        <v>196</v>
      </c>
      <c r="F16" s="8" t="s">
        <v>574</v>
      </c>
      <c r="H16" s="1" t="s">
        <v>16</v>
      </c>
      <c r="I16" s="1" t="s">
        <v>634</v>
      </c>
    </row>
    <row r="17" spans="1:9" x14ac:dyDescent="0.25">
      <c r="A17" s="1" t="s">
        <v>377</v>
      </c>
      <c r="B17" s="8" t="str">
        <f t="shared" si="1"/>
        <v>ASTC</v>
      </c>
      <c r="C17" s="8" t="str">
        <f t="shared" si="0"/>
        <v>SD3</v>
      </c>
      <c r="E17" s="8" t="s">
        <v>675</v>
      </c>
      <c r="F17" s="8" t="s">
        <v>726</v>
      </c>
      <c r="H17" s="1" t="s">
        <v>17</v>
      </c>
      <c r="I17" s="1" t="s">
        <v>452</v>
      </c>
    </row>
    <row r="18" spans="1:9" x14ac:dyDescent="0.25">
      <c r="A18" s="1" t="s">
        <v>379</v>
      </c>
      <c r="B18" s="8" t="str">
        <f t="shared" si="1"/>
        <v>ASTC</v>
      </c>
      <c r="C18" s="8" t="str">
        <f t="shared" si="0"/>
        <v>SD4</v>
      </c>
      <c r="E18" s="8" t="s">
        <v>109</v>
      </c>
      <c r="F18" s="8" t="s">
        <v>575</v>
      </c>
      <c r="H18" s="1" t="s">
        <v>239</v>
      </c>
      <c r="I18" s="1" t="s">
        <v>453</v>
      </c>
    </row>
    <row r="19" spans="1:9" x14ac:dyDescent="0.25">
      <c r="A19" s="1" t="s">
        <v>275</v>
      </c>
      <c r="B19" s="8" t="str">
        <f t="shared" si="1"/>
        <v>BALP</v>
      </c>
      <c r="C19" s="8" t="str">
        <f t="shared" si="0"/>
        <v>BR5</v>
      </c>
      <c r="E19" s="8" t="s">
        <v>678</v>
      </c>
      <c r="F19" s="8" t="s">
        <v>727</v>
      </c>
      <c r="H19" s="1" t="s">
        <v>18</v>
      </c>
      <c r="I19" s="1" t="s">
        <v>635</v>
      </c>
    </row>
    <row r="20" spans="1:9" x14ac:dyDescent="0.25">
      <c r="A20" s="1" t="s">
        <v>373</v>
      </c>
      <c r="B20" s="8" t="str">
        <f t="shared" si="1"/>
        <v>BALP</v>
      </c>
      <c r="C20" s="8" t="str">
        <f t="shared" si="0"/>
        <v>SD1</v>
      </c>
      <c r="E20" s="8" t="s">
        <v>683</v>
      </c>
      <c r="F20" s="8" t="s">
        <v>728</v>
      </c>
      <c r="H20" s="1" t="s">
        <v>674</v>
      </c>
      <c r="I20" s="1" t="s">
        <v>731</v>
      </c>
    </row>
    <row r="21" spans="1:9" x14ac:dyDescent="0.25">
      <c r="A21" s="1" t="s">
        <v>375</v>
      </c>
      <c r="B21" s="8" t="str">
        <f t="shared" si="1"/>
        <v>BALP</v>
      </c>
      <c r="C21" s="8" t="str">
        <f t="shared" si="0"/>
        <v>SD2</v>
      </c>
      <c r="E21" s="8" t="s">
        <v>240</v>
      </c>
      <c r="F21" s="8" t="s">
        <v>576</v>
      </c>
      <c r="H21" s="1" t="s">
        <v>19</v>
      </c>
      <c r="I21" s="1" t="s">
        <v>454</v>
      </c>
    </row>
    <row r="22" spans="1:9" x14ac:dyDescent="0.25">
      <c r="A22" s="1" t="s">
        <v>378</v>
      </c>
      <c r="B22" s="8" t="str">
        <f t="shared" si="1"/>
        <v>BALP</v>
      </c>
      <c r="C22" s="8" t="str">
        <f t="shared" si="0"/>
        <v>SD3</v>
      </c>
      <c r="E22" s="8" t="s">
        <v>57</v>
      </c>
      <c r="F22" s="8" t="s">
        <v>472</v>
      </c>
      <c r="H22" s="1" t="s">
        <v>23</v>
      </c>
      <c r="I22" s="1" t="s">
        <v>455</v>
      </c>
    </row>
    <row r="23" spans="1:9" x14ac:dyDescent="0.25">
      <c r="A23" s="1" t="s">
        <v>380</v>
      </c>
      <c r="B23" s="8" t="str">
        <f t="shared" si="1"/>
        <v>BALP</v>
      </c>
      <c r="C23" s="8" t="str">
        <f t="shared" si="0"/>
        <v>SD4</v>
      </c>
      <c r="E23" s="8" t="s">
        <v>59</v>
      </c>
      <c r="F23" s="8" t="s">
        <v>562</v>
      </c>
      <c r="H23" s="1" t="s">
        <v>25</v>
      </c>
      <c r="I23" s="1" t="s">
        <v>456</v>
      </c>
    </row>
    <row r="24" spans="1:9" x14ac:dyDescent="0.25">
      <c r="A24" s="1" t="s">
        <v>381</v>
      </c>
      <c r="B24" s="8" t="str">
        <f t="shared" si="1"/>
        <v>BALP</v>
      </c>
      <c r="C24" s="8" t="str">
        <f t="shared" si="0"/>
        <v>SD5</v>
      </c>
      <c r="E24" s="8" t="s">
        <v>680</v>
      </c>
      <c r="F24" s="8" t="s">
        <v>729</v>
      </c>
      <c r="H24" s="1" t="s">
        <v>27</v>
      </c>
      <c r="I24" s="1" t="s">
        <v>457</v>
      </c>
    </row>
    <row r="25" spans="1:9" x14ac:dyDescent="0.25">
      <c r="A25" s="1" t="s">
        <v>383</v>
      </c>
      <c r="B25" s="8" t="str">
        <f t="shared" si="1"/>
        <v>BALP</v>
      </c>
      <c r="C25" s="8" t="str">
        <f t="shared" si="0"/>
        <v>SD6</v>
      </c>
      <c r="E25" s="8" t="s">
        <v>104</v>
      </c>
      <c r="F25" s="8" t="s">
        <v>577</v>
      </c>
      <c r="H25" s="1" t="s">
        <v>30</v>
      </c>
      <c r="I25" s="1" t="s">
        <v>458</v>
      </c>
    </row>
    <row r="26" spans="1:9" x14ac:dyDescent="0.25">
      <c r="A26" s="1" t="s">
        <v>385</v>
      </c>
      <c r="B26" s="8" t="str">
        <f t="shared" si="1"/>
        <v>BALP</v>
      </c>
      <c r="C26" s="8" t="str">
        <f t="shared" si="0"/>
        <v>SH1</v>
      </c>
      <c r="E26" s="8" t="s">
        <v>63</v>
      </c>
      <c r="F26" s="8" t="s">
        <v>578</v>
      </c>
      <c r="H26" s="1" t="s">
        <v>32</v>
      </c>
      <c r="I26" s="1" t="s">
        <v>459</v>
      </c>
    </row>
    <row r="27" spans="1:9" x14ac:dyDescent="0.25">
      <c r="A27" s="1" t="s">
        <v>387</v>
      </c>
      <c r="B27" s="8" t="str">
        <f t="shared" si="1"/>
        <v>BALP</v>
      </c>
      <c r="C27" s="8" t="str">
        <f t="shared" si="0"/>
        <v>SH2</v>
      </c>
      <c r="E27" s="8" t="s">
        <v>157</v>
      </c>
      <c r="F27" s="8" t="s">
        <v>565</v>
      </c>
      <c r="H27" s="1" t="s">
        <v>28</v>
      </c>
      <c r="I27" s="1" t="s">
        <v>557</v>
      </c>
    </row>
    <row r="28" spans="1:9" x14ac:dyDescent="0.25">
      <c r="A28" s="1" t="s">
        <v>299</v>
      </c>
      <c r="B28" s="8" t="str">
        <f t="shared" si="1"/>
        <v>BOWA</v>
      </c>
      <c r="C28" s="8" t="str">
        <f t="shared" si="0"/>
        <v>DRW1</v>
      </c>
      <c r="E28" s="8" t="s">
        <v>69</v>
      </c>
      <c r="F28" s="8" t="s">
        <v>579</v>
      </c>
      <c r="H28" s="1" t="s">
        <v>21</v>
      </c>
      <c r="I28" s="1" t="s">
        <v>558</v>
      </c>
    </row>
    <row r="29" spans="1:9" x14ac:dyDescent="0.25">
      <c r="A29" s="1" t="s">
        <v>278</v>
      </c>
      <c r="B29" s="8" t="str">
        <f t="shared" si="1"/>
        <v>BSRW</v>
      </c>
      <c r="C29" s="8" t="str">
        <f t="shared" si="0"/>
        <v>BSR1</v>
      </c>
      <c r="E29" s="8" t="s">
        <v>75</v>
      </c>
      <c r="F29" s="8" t="s">
        <v>580</v>
      </c>
      <c r="H29" s="1" t="s">
        <v>34</v>
      </c>
      <c r="I29" s="1" t="s">
        <v>460</v>
      </c>
    </row>
    <row r="30" spans="1:9" x14ac:dyDescent="0.25">
      <c r="A30" s="1" t="s">
        <v>646</v>
      </c>
      <c r="B30" s="8" t="str">
        <f t="shared" si="1"/>
        <v>CAEC</v>
      </c>
      <c r="C30" s="8" t="str">
        <f t="shared" si="0"/>
        <v>CES1/CES2</v>
      </c>
      <c r="E30" s="8" t="s">
        <v>77</v>
      </c>
      <c r="F30" s="8" t="s">
        <v>581</v>
      </c>
      <c r="H30" s="1" t="s">
        <v>35</v>
      </c>
      <c r="I30" s="1" t="s">
        <v>461</v>
      </c>
    </row>
    <row r="31" spans="1:9" x14ac:dyDescent="0.25">
      <c r="A31" s="1" t="s">
        <v>647</v>
      </c>
      <c r="B31" s="8" t="str">
        <f t="shared" si="1"/>
        <v>CAEC</v>
      </c>
      <c r="C31" s="8" t="str">
        <f t="shared" si="0"/>
        <v>CES1/CES2</v>
      </c>
      <c r="E31" s="8" t="s">
        <v>95</v>
      </c>
      <c r="F31" s="8" t="s">
        <v>582</v>
      </c>
      <c r="H31" s="1" t="s">
        <v>36</v>
      </c>
      <c r="I31" s="1" t="s">
        <v>462</v>
      </c>
    </row>
    <row r="32" spans="1:9" x14ac:dyDescent="0.25">
      <c r="A32" s="1" t="s">
        <v>293</v>
      </c>
      <c r="B32" s="8" t="str">
        <f t="shared" si="1"/>
        <v>CAWP</v>
      </c>
      <c r="C32" s="8" t="str">
        <f t="shared" si="0"/>
        <v>120SIMP</v>
      </c>
      <c r="E32" s="8" t="s">
        <v>24</v>
      </c>
      <c r="F32" s="8" t="s">
        <v>583</v>
      </c>
      <c r="H32" s="1" t="s">
        <v>37</v>
      </c>
      <c r="I32" s="1" t="s">
        <v>463</v>
      </c>
    </row>
    <row r="33" spans="1:9" x14ac:dyDescent="0.25">
      <c r="A33" s="1" t="s">
        <v>295</v>
      </c>
      <c r="B33" s="8" t="str">
        <f t="shared" si="1"/>
        <v>CAWP</v>
      </c>
      <c r="C33" s="8" t="str">
        <f t="shared" si="0"/>
        <v>BCHEXP</v>
      </c>
      <c r="E33" s="8" t="s">
        <v>89</v>
      </c>
      <c r="F33" s="8" t="s">
        <v>584</v>
      </c>
      <c r="H33" s="1" t="s">
        <v>39</v>
      </c>
      <c r="I33" s="1" t="s">
        <v>464</v>
      </c>
    </row>
    <row r="34" spans="1:9" x14ac:dyDescent="0.25">
      <c r="A34" s="1" t="s">
        <v>292</v>
      </c>
      <c r="B34" s="8" t="str">
        <f t="shared" si="1"/>
        <v>CAWP</v>
      </c>
      <c r="C34" s="8" t="str">
        <f t="shared" si="0"/>
        <v>BCHIMP</v>
      </c>
      <c r="E34" s="8" t="s">
        <v>92</v>
      </c>
      <c r="F34" s="8" t="s">
        <v>585</v>
      </c>
      <c r="H34" s="1" t="s">
        <v>40</v>
      </c>
      <c r="I34" s="1" t="s">
        <v>465</v>
      </c>
    </row>
    <row r="35" spans="1:9" x14ac:dyDescent="0.25">
      <c r="A35" s="1" t="s">
        <v>296</v>
      </c>
      <c r="B35" s="8" t="str">
        <f t="shared" si="1"/>
        <v>CAWP</v>
      </c>
      <c r="C35" s="8" t="str">
        <f t="shared" si="0"/>
        <v>SPCEXP</v>
      </c>
      <c r="E35" s="8" t="s">
        <v>65</v>
      </c>
      <c r="F35" s="8" t="s">
        <v>586</v>
      </c>
      <c r="H35" s="1" t="s">
        <v>42</v>
      </c>
      <c r="I35" s="1" t="s">
        <v>466</v>
      </c>
    </row>
    <row r="36" spans="1:9" x14ac:dyDescent="0.25">
      <c r="A36" s="1" t="s">
        <v>294</v>
      </c>
      <c r="B36" s="8" t="str">
        <f t="shared" si="1"/>
        <v>CAWP</v>
      </c>
      <c r="C36" s="8" t="str">
        <f t="shared" si="0"/>
        <v>SPCIMP</v>
      </c>
      <c r="E36" s="8" t="s">
        <v>55</v>
      </c>
      <c r="F36" s="8" t="s">
        <v>587</v>
      </c>
      <c r="H36" s="1" t="s">
        <v>44</v>
      </c>
      <c r="I36" s="1" t="s">
        <v>467</v>
      </c>
    </row>
    <row r="37" spans="1:9" x14ac:dyDescent="0.25">
      <c r="A37" s="1" t="s">
        <v>391</v>
      </c>
      <c r="B37" s="8" t="str">
        <f t="shared" si="1"/>
        <v>CECI</v>
      </c>
      <c r="C37" s="8" t="str">
        <f t="shared" si="0"/>
        <v>BCHEXP</v>
      </c>
      <c r="E37" s="8" t="s">
        <v>86</v>
      </c>
      <c r="F37" s="8" t="s">
        <v>588</v>
      </c>
      <c r="H37" s="1" t="s">
        <v>46</v>
      </c>
      <c r="I37" s="1" t="s">
        <v>468</v>
      </c>
    </row>
    <row r="38" spans="1:9" x14ac:dyDescent="0.25">
      <c r="A38" s="1" t="s">
        <v>389</v>
      </c>
      <c r="B38" s="8" t="str">
        <f t="shared" si="1"/>
        <v>CECI</v>
      </c>
      <c r="C38" s="8" t="str">
        <f t="shared" si="0"/>
        <v>BCHIMP</v>
      </c>
      <c r="E38" s="8" t="s">
        <v>83</v>
      </c>
      <c r="F38" s="8" t="s">
        <v>589</v>
      </c>
      <c r="H38" s="1" t="s">
        <v>47</v>
      </c>
      <c r="I38" s="1" t="s">
        <v>469</v>
      </c>
    </row>
    <row r="39" spans="1:9" x14ac:dyDescent="0.25">
      <c r="A39" s="1" t="s">
        <v>704</v>
      </c>
      <c r="B39" s="8" t="str">
        <f t="shared" si="1"/>
        <v>CETC</v>
      </c>
      <c r="C39" s="8" t="str">
        <f t="shared" si="0"/>
        <v>BCHEXP</v>
      </c>
      <c r="E39" s="8" t="s">
        <v>43</v>
      </c>
      <c r="F39" s="8" t="s">
        <v>590</v>
      </c>
      <c r="H39" s="1" t="s">
        <v>48</v>
      </c>
      <c r="I39" s="1" t="s">
        <v>470</v>
      </c>
    </row>
    <row r="40" spans="1:9" x14ac:dyDescent="0.25">
      <c r="A40" s="1" t="s">
        <v>705</v>
      </c>
      <c r="B40" s="8" t="str">
        <f t="shared" si="1"/>
        <v>CETC</v>
      </c>
      <c r="C40" s="8" t="str">
        <f t="shared" si="0"/>
        <v>BCHIMP</v>
      </c>
      <c r="E40" s="8" t="s">
        <v>229</v>
      </c>
      <c r="F40" s="8" t="s">
        <v>591</v>
      </c>
      <c r="H40" s="1" t="s">
        <v>51</v>
      </c>
      <c r="I40" s="1" t="s">
        <v>636</v>
      </c>
    </row>
    <row r="41" spans="1:9" x14ac:dyDescent="0.25">
      <c r="A41" s="1" t="s">
        <v>706</v>
      </c>
      <c r="B41" s="8" t="str">
        <f t="shared" si="1"/>
        <v>CETC</v>
      </c>
      <c r="C41" s="8" t="str">
        <f t="shared" si="0"/>
        <v>SPCEXP</v>
      </c>
      <c r="E41" s="8" t="s">
        <v>107</v>
      </c>
      <c r="F41" s="8" t="s">
        <v>592</v>
      </c>
      <c r="H41" s="1" t="s">
        <v>54</v>
      </c>
      <c r="I41" s="1" t="s">
        <v>471</v>
      </c>
    </row>
    <row r="42" spans="1:9" x14ac:dyDescent="0.25">
      <c r="A42" s="1" t="s">
        <v>707</v>
      </c>
      <c r="B42" s="8" t="str">
        <f t="shared" si="1"/>
        <v>CETC</v>
      </c>
      <c r="C42" s="8" t="str">
        <f t="shared" si="0"/>
        <v>SPCIMP</v>
      </c>
      <c r="E42" s="8" t="s">
        <v>192</v>
      </c>
      <c r="F42" s="8" t="s">
        <v>593</v>
      </c>
      <c r="H42" s="1" t="s">
        <v>56</v>
      </c>
      <c r="I42" s="1" t="s">
        <v>637</v>
      </c>
    </row>
    <row r="43" spans="1:9" x14ac:dyDescent="0.25">
      <c r="A43" s="1" t="s">
        <v>321</v>
      </c>
      <c r="B43" s="8" t="str">
        <f t="shared" si="1"/>
        <v>CFPL</v>
      </c>
      <c r="C43" s="8" t="str">
        <f t="shared" si="0"/>
        <v>GPEC</v>
      </c>
      <c r="E43" s="8" t="s">
        <v>81</v>
      </c>
      <c r="F43" s="8" t="s">
        <v>594</v>
      </c>
      <c r="H43" s="1" t="s">
        <v>58</v>
      </c>
      <c r="I43" s="1" t="s">
        <v>472</v>
      </c>
    </row>
    <row r="44" spans="1:9" x14ac:dyDescent="0.25">
      <c r="A44" s="1" t="s">
        <v>708</v>
      </c>
      <c r="B44" s="8" t="str">
        <f t="shared" si="1"/>
        <v>CGEC</v>
      </c>
      <c r="C44" s="8" t="str">
        <f t="shared" si="0"/>
        <v>BCHIMP</v>
      </c>
      <c r="E44" s="8" t="s">
        <v>121</v>
      </c>
      <c r="F44" s="8" t="s">
        <v>595</v>
      </c>
      <c r="H44" s="1" t="s">
        <v>60</v>
      </c>
      <c r="I44" s="1" t="s">
        <v>473</v>
      </c>
    </row>
    <row r="45" spans="1:9" x14ac:dyDescent="0.25">
      <c r="A45" s="1" t="s">
        <v>709</v>
      </c>
      <c r="B45" s="8" t="str">
        <f t="shared" si="1"/>
        <v>CGEI</v>
      </c>
      <c r="C45" s="8" t="str">
        <f t="shared" si="0"/>
        <v>GPEC</v>
      </c>
      <c r="E45" s="8" t="s">
        <v>150</v>
      </c>
      <c r="F45" s="8" t="s">
        <v>596</v>
      </c>
      <c r="H45" s="1" t="s">
        <v>61</v>
      </c>
      <c r="I45" s="1" t="s">
        <v>474</v>
      </c>
    </row>
    <row r="46" spans="1:9" x14ac:dyDescent="0.25">
      <c r="A46" s="1" t="s">
        <v>433</v>
      </c>
      <c r="B46" s="8" t="str">
        <f t="shared" si="1"/>
        <v>CHD</v>
      </c>
      <c r="C46" s="8" t="str">
        <f t="shared" si="0"/>
        <v>CRE1</v>
      </c>
      <c r="E46" s="8" t="s">
        <v>144</v>
      </c>
      <c r="F46" s="8" t="s">
        <v>597</v>
      </c>
      <c r="H46" s="1" t="s">
        <v>227</v>
      </c>
      <c r="I46" s="1" t="s">
        <v>475</v>
      </c>
    </row>
    <row r="47" spans="1:9" x14ac:dyDescent="0.25">
      <c r="A47" s="1" t="s">
        <v>434</v>
      </c>
      <c r="B47" s="8" t="str">
        <f t="shared" si="1"/>
        <v>CHD</v>
      </c>
      <c r="C47" s="8" t="str">
        <f t="shared" si="0"/>
        <v>CRE2</v>
      </c>
      <c r="E47" s="8" t="s">
        <v>113</v>
      </c>
      <c r="F47" s="8" t="s">
        <v>598</v>
      </c>
      <c r="H47" s="1" t="s">
        <v>228</v>
      </c>
      <c r="I47" s="1" t="s">
        <v>476</v>
      </c>
    </row>
    <row r="48" spans="1:9" x14ac:dyDescent="0.25">
      <c r="A48" s="1" t="s">
        <v>710</v>
      </c>
      <c r="B48" s="8" t="str">
        <f t="shared" si="1"/>
        <v>CHD</v>
      </c>
      <c r="C48" s="8" t="str">
        <f t="shared" si="0"/>
        <v>CRE3</v>
      </c>
      <c r="E48" s="8" t="s">
        <v>53</v>
      </c>
      <c r="F48" s="8" t="s">
        <v>599</v>
      </c>
      <c r="H48" s="1" t="s">
        <v>62</v>
      </c>
      <c r="I48" s="1" t="s">
        <v>638</v>
      </c>
    </row>
    <row r="49" spans="1:9" x14ac:dyDescent="0.25">
      <c r="A49" s="1" t="s">
        <v>711</v>
      </c>
      <c r="B49" s="8" t="str">
        <f t="shared" si="1"/>
        <v>CHD</v>
      </c>
      <c r="C49" s="8" t="str">
        <f t="shared" si="0"/>
        <v>CRWD</v>
      </c>
      <c r="E49" s="8" t="s">
        <v>221</v>
      </c>
      <c r="F49" s="8" t="s">
        <v>600</v>
      </c>
      <c r="H49" s="1" t="s">
        <v>64</v>
      </c>
      <c r="I49" s="1" t="s">
        <v>639</v>
      </c>
    </row>
    <row r="50" spans="1:9" x14ac:dyDescent="0.25">
      <c r="A50" s="1" t="s">
        <v>712</v>
      </c>
      <c r="B50" s="8" t="str">
        <f t="shared" si="1"/>
        <v>CHD</v>
      </c>
      <c r="C50" s="8" t="str">
        <f t="shared" si="0"/>
        <v>PKNE</v>
      </c>
      <c r="E50" s="8" t="s">
        <v>124</v>
      </c>
      <c r="F50" s="8" t="s">
        <v>601</v>
      </c>
      <c r="H50" s="1" t="s">
        <v>66</v>
      </c>
      <c r="I50" s="1" t="s">
        <v>477</v>
      </c>
    </row>
    <row r="51" spans="1:9" x14ac:dyDescent="0.25">
      <c r="A51" s="1" t="s">
        <v>713</v>
      </c>
      <c r="B51" s="8" t="str">
        <f t="shared" si="1"/>
        <v>CHD</v>
      </c>
      <c r="C51" s="8" t="str">
        <f t="shared" si="0"/>
        <v>TAY1</v>
      </c>
      <c r="E51" s="8" t="s">
        <v>130</v>
      </c>
      <c r="F51" s="8" t="s">
        <v>602</v>
      </c>
      <c r="H51" s="1" t="s">
        <v>67</v>
      </c>
      <c r="I51" s="1" t="s">
        <v>478</v>
      </c>
    </row>
    <row r="52" spans="1:9" x14ac:dyDescent="0.25">
      <c r="A52" s="1" t="s">
        <v>714</v>
      </c>
      <c r="B52" s="8" t="str">
        <f t="shared" si="1"/>
        <v>CHD</v>
      </c>
      <c r="C52" s="8" t="str">
        <f t="shared" si="0"/>
        <v>TAY2</v>
      </c>
      <c r="E52" s="8" t="s">
        <v>136</v>
      </c>
      <c r="F52" s="8" t="s">
        <v>603</v>
      </c>
      <c r="H52" s="1" t="s">
        <v>68</v>
      </c>
      <c r="I52" s="1" t="s">
        <v>479</v>
      </c>
    </row>
    <row r="53" spans="1:9" x14ac:dyDescent="0.25">
      <c r="A53" s="1" t="s">
        <v>283</v>
      </c>
      <c r="B53" s="8" t="str">
        <f t="shared" si="1"/>
        <v>CMH</v>
      </c>
      <c r="C53" s="8" t="str">
        <f t="shared" si="0"/>
        <v>CMH1</v>
      </c>
      <c r="E53" s="8" t="s">
        <v>132</v>
      </c>
      <c r="F53" s="8" t="s">
        <v>604</v>
      </c>
      <c r="H53" s="1" t="s">
        <v>70</v>
      </c>
      <c r="I53" s="1" t="s">
        <v>480</v>
      </c>
    </row>
    <row r="54" spans="1:9" x14ac:dyDescent="0.25">
      <c r="A54" s="1" t="s">
        <v>284</v>
      </c>
      <c r="B54" s="8" t="str">
        <f t="shared" si="1"/>
        <v>CNRL</v>
      </c>
      <c r="C54" s="8" t="str">
        <f t="shared" si="0"/>
        <v>CNR5</v>
      </c>
      <c r="E54" s="8" t="s">
        <v>134</v>
      </c>
      <c r="F54" s="8" t="s">
        <v>605</v>
      </c>
      <c r="H54" s="1" t="s">
        <v>76</v>
      </c>
      <c r="I54" s="1" t="s">
        <v>481</v>
      </c>
    </row>
    <row r="55" spans="1:9" x14ac:dyDescent="0.25">
      <c r="A55" s="1" t="s">
        <v>715</v>
      </c>
      <c r="B55" s="8" t="str">
        <f t="shared" si="1"/>
        <v>CONS</v>
      </c>
      <c r="C55" s="8" t="str">
        <f t="shared" si="0"/>
        <v>BCHEXP</v>
      </c>
      <c r="E55" s="8" t="s">
        <v>115</v>
      </c>
      <c r="F55" s="8" t="s">
        <v>606</v>
      </c>
      <c r="H55" s="1" t="s">
        <v>78</v>
      </c>
      <c r="I55" s="1" t="s">
        <v>482</v>
      </c>
    </row>
    <row r="56" spans="1:9" x14ac:dyDescent="0.25">
      <c r="A56" s="1" t="s">
        <v>716</v>
      </c>
      <c r="B56" s="8" t="str">
        <f t="shared" si="1"/>
        <v>CONS</v>
      </c>
      <c r="C56" s="8" t="str">
        <f t="shared" si="0"/>
        <v>BCHIMP</v>
      </c>
      <c r="E56" s="8" t="s">
        <v>140</v>
      </c>
      <c r="F56" s="8" t="s">
        <v>607</v>
      </c>
      <c r="H56" s="1" t="s">
        <v>80</v>
      </c>
      <c r="I56" s="1" t="s">
        <v>483</v>
      </c>
    </row>
    <row r="57" spans="1:9" x14ac:dyDescent="0.25">
      <c r="A57" s="1" t="s">
        <v>318</v>
      </c>
      <c r="B57" s="8" t="str">
        <f t="shared" si="1"/>
        <v>CPW</v>
      </c>
      <c r="C57" s="8" t="str">
        <f>IF(OR(RIGHT($A57,4)="CES1",RIGHT($A57,4)="CES2"),"CES1/CES2",IF(RIGHT($A57,9)="CRE1/CRE2","CRE1",RIGHT($A57,LEN($A57)-FIND(".",$A57,1))))</f>
        <v>GN1</v>
      </c>
      <c r="E57" s="8" t="s">
        <v>202</v>
      </c>
      <c r="F57" s="8" t="s">
        <v>608</v>
      </c>
      <c r="H57" s="1" t="s">
        <v>82</v>
      </c>
      <c r="I57" s="1" t="s">
        <v>640</v>
      </c>
    </row>
    <row r="58" spans="1:9" x14ac:dyDescent="0.25">
      <c r="A58" s="1" t="s">
        <v>319</v>
      </c>
      <c r="B58" s="8" t="str">
        <f t="shared" si="1"/>
        <v>CPW</v>
      </c>
      <c r="C58" s="8" t="str">
        <f t="shared" ref="C58:C121" si="2">IF(OR(RIGHT($A58,4)="CES1",RIGHT($A58,4)="CES2"),"CES1/CES2",IF(RIGHT($A58,9)="CRE1/CRE2","CRE1",RIGHT($A58,LEN($A58)-FIND(".",$A58,1))))</f>
        <v>GN2</v>
      </c>
      <c r="E58" s="8" t="s">
        <v>148</v>
      </c>
      <c r="F58" s="8" t="s">
        <v>609</v>
      </c>
      <c r="H58" s="1" t="s">
        <v>84</v>
      </c>
      <c r="I58" s="1" t="s">
        <v>484</v>
      </c>
    </row>
    <row r="59" spans="1:9" x14ac:dyDescent="0.25">
      <c r="A59" s="1" t="s">
        <v>287</v>
      </c>
      <c r="B59" s="8" t="str">
        <f t="shared" si="1"/>
        <v>CRR</v>
      </c>
      <c r="C59" s="8" t="str">
        <f t="shared" si="2"/>
        <v>CRR1</v>
      </c>
      <c r="E59" s="8" t="s">
        <v>152</v>
      </c>
      <c r="F59" s="8" t="s">
        <v>610</v>
      </c>
      <c r="H59" s="1" t="s">
        <v>85</v>
      </c>
      <c r="I59" s="1" t="s">
        <v>485</v>
      </c>
    </row>
    <row r="60" spans="1:9" x14ac:dyDescent="0.25">
      <c r="A60" s="1" t="s">
        <v>353</v>
      </c>
      <c r="B60" s="8" t="str">
        <f t="shared" si="1"/>
        <v>CUPC</v>
      </c>
      <c r="C60" s="8" t="str">
        <f t="shared" si="2"/>
        <v>OMRH</v>
      </c>
      <c r="E60" s="8" t="s">
        <v>154</v>
      </c>
      <c r="F60" s="8" t="s">
        <v>611</v>
      </c>
      <c r="H60" s="1" t="s">
        <v>93</v>
      </c>
      <c r="I60" s="1" t="s">
        <v>486</v>
      </c>
    </row>
    <row r="61" spans="1:9" x14ac:dyDescent="0.25">
      <c r="A61" s="1" t="s">
        <v>355</v>
      </c>
      <c r="B61" s="8" t="str">
        <f t="shared" si="1"/>
        <v>CUPC</v>
      </c>
      <c r="C61" s="8" t="str">
        <f t="shared" si="2"/>
        <v>PH1</v>
      </c>
      <c r="E61" s="8" t="s">
        <v>159</v>
      </c>
      <c r="F61" s="8" t="s">
        <v>612</v>
      </c>
      <c r="H61" s="1" t="s">
        <v>96</v>
      </c>
      <c r="I61" s="1" t="s">
        <v>487</v>
      </c>
    </row>
    <row r="62" spans="1:9" x14ac:dyDescent="0.25">
      <c r="A62" s="1" t="s">
        <v>425</v>
      </c>
      <c r="B62" s="8" t="str">
        <f t="shared" si="1"/>
        <v>CUPC</v>
      </c>
      <c r="C62" s="8" t="str">
        <f t="shared" si="2"/>
        <v>RB1</v>
      </c>
      <c r="E62" s="8" t="s">
        <v>241</v>
      </c>
      <c r="F62" s="8" t="s">
        <v>613</v>
      </c>
      <c r="H62" s="1" t="s">
        <v>55</v>
      </c>
      <c r="I62" s="1" t="s">
        <v>488</v>
      </c>
    </row>
    <row r="63" spans="1:9" x14ac:dyDescent="0.25">
      <c r="A63" s="1" t="s">
        <v>426</v>
      </c>
      <c r="B63" s="8" t="str">
        <f t="shared" si="1"/>
        <v>CUPC</v>
      </c>
      <c r="C63" s="8" t="str">
        <f t="shared" si="2"/>
        <v>RB2</v>
      </c>
      <c r="E63" s="8" t="s">
        <v>230</v>
      </c>
      <c r="F63" s="8" t="s">
        <v>614</v>
      </c>
      <c r="H63" s="1" t="s">
        <v>97</v>
      </c>
      <c r="I63" s="1" t="s">
        <v>489</v>
      </c>
    </row>
    <row r="64" spans="1:9" x14ac:dyDescent="0.25">
      <c r="A64" s="1" t="s">
        <v>427</v>
      </c>
      <c r="B64" s="8" t="str">
        <f t="shared" si="1"/>
        <v>CUPC</v>
      </c>
      <c r="C64" s="8" t="str">
        <f t="shared" si="2"/>
        <v>RB3</v>
      </c>
      <c r="E64" s="8" t="s">
        <v>101</v>
      </c>
      <c r="F64" s="8" t="s">
        <v>615</v>
      </c>
      <c r="H64" s="1" t="s">
        <v>102</v>
      </c>
      <c r="I64" s="1" t="s">
        <v>490</v>
      </c>
    </row>
    <row r="65" spans="1:9" x14ac:dyDescent="0.25">
      <c r="A65" s="1" t="s">
        <v>361</v>
      </c>
      <c r="B65" s="8" t="str">
        <f t="shared" si="1"/>
        <v>CUPC</v>
      </c>
      <c r="C65" s="8" t="str">
        <f t="shared" si="2"/>
        <v>RB5</v>
      </c>
      <c r="E65" s="8" t="s">
        <v>169</v>
      </c>
      <c r="F65" s="8" t="s">
        <v>616</v>
      </c>
      <c r="H65" s="1" t="s">
        <v>103</v>
      </c>
      <c r="I65" s="1" t="s">
        <v>491</v>
      </c>
    </row>
    <row r="66" spans="1:9" x14ac:dyDescent="0.25">
      <c r="A66" s="1" t="s">
        <v>364</v>
      </c>
      <c r="B66" s="8" t="str">
        <f t="shared" si="1"/>
        <v>CUPC</v>
      </c>
      <c r="C66" s="8" t="str">
        <f t="shared" si="2"/>
        <v>RL1</v>
      </c>
      <c r="E66" s="8" t="s">
        <v>137</v>
      </c>
      <c r="F66" s="8" t="s">
        <v>617</v>
      </c>
      <c r="H66" s="1" t="s">
        <v>105</v>
      </c>
      <c r="I66" s="1" t="s">
        <v>492</v>
      </c>
    </row>
    <row r="67" spans="1:9" x14ac:dyDescent="0.25">
      <c r="A67" s="1" t="s">
        <v>408</v>
      </c>
      <c r="B67" s="8" t="str">
        <f t="shared" si="1"/>
        <v>CUPC</v>
      </c>
      <c r="C67" s="8" t="str">
        <f t="shared" si="2"/>
        <v>VVW1</v>
      </c>
      <c r="E67" s="8" t="s">
        <v>175</v>
      </c>
      <c r="F67" s="8" t="s">
        <v>618</v>
      </c>
      <c r="H67" s="1" t="s">
        <v>106</v>
      </c>
      <c r="I67" s="1" t="s">
        <v>493</v>
      </c>
    </row>
    <row r="68" spans="1:9" x14ac:dyDescent="0.25">
      <c r="A68" s="1" t="s">
        <v>409</v>
      </c>
      <c r="B68" s="8" t="str">
        <f t="shared" si="1"/>
        <v>CUPC</v>
      </c>
      <c r="C68" s="8" t="str">
        <f t="shared" si="2"/>
        <v>VVW2</v>
      </c>
      <c r="E68" s="8" t="s">
        <v>177</v>
      </c>
      <c r="F68" s="8" t="s">
        <v>619</v>
      </c>
      <c r="H68" s="1" t="s">
        <v>108</v>
      </c>
      <c r="I68" s="1" t="s">
        <v>494</v>
      </c>
    </row>
    <row r="69" spans="1:9" x14ac:dyDescent="0.25">
      <c r="A69" s="1" t="s">
        <v>412</v>
      </c>
      <c r="B69" s="8" t="str">
        <f t="shared" ref="B69:B132" si="3">LEFT($A69,FIND(".",$A69,1)-1)</f>
        <v>CWPI</v>
      </c>
      <c r="C69" s="8" t="str">
        <f t="shared" si="2"/>
        <v>CRE1</v>
      </c>
      <c r="E69" s="8" t="s">
        <v>179</v>
      </c>
      <c r="F69" s="8" t="s">
        <v>620</v>
      </c>
      <c r="H69" s="1" t="s">
        <v>110</v>
      </c>
      <c r="I69" s="1" t="s">
        <v>641</v>
      </c>
    </row>
    <row r="70" spans="1:9" x14ac:dyDescent="0.25">
      <c r="A70" s="1" t="s">
        <v>648</v>
      </c>
      <c r="B70" s="8" t="str">
        <f t="shared" si="3"/>
        <v>CWPI</v>
      </c>
      <c r="C70" s="8" t="str">
        <f t="shared" si="2"/>
        <v>CRE1</v>
      </c>
      <c r="E70" s="8" t="s">
        <v>184</v>
      </c>
      <c r="F70" s="8" t="s">
        <v>621</v>
      </c>
      <c r="H70" s="1" t="s">
        <v>112</v>
      </c>
      <c r="I70" s="1" t="s">
        <v>495</v>
      </c>
    </row>
    <row r="71" spans="1:9" x14ac:dyDescent="0.25">
      <c r="A71" s="1" t="s">
        <v>413</v>
      </c>
      <c r="B71" s="8" t="str">
        <f t="shared" si="3"/>
        <v>CWPI</v>
      </c>
      <c r="C71" s="8" t="str">
        <f t="shared" si="2"/>
        <v>CRE2</v>
      </c>
      <c r="E71" s="8" t="s">
        <v>209</v>
      </c>
      <c r="F71" s="8" t="s">
        <v>622</v>
      </c>
      <c r="H71" s="1" t="s">
        <v>114</v>
      </c>
      <c r="I71" s="1" t="s">
        <v>496</v>
      </c>
    </row>
    <row r="72" spans="1:9" x14ac:dyDescent="0.25">
      <c r="A72" s="1" t="s">
        <v>291</v>
      </c>
      <c r="B72" s="8" t="str">
        <f t="shared" si="3"/>
        <v>CWPI</v>
      </c>
      <c r="C72" s="8" t="str">
        <f t="shared" si="2"/>
        <v>CRWD</v>
      </c>
      <c r="E72" s="8" t="s">
        <v>111</v>
      </c>
      <c r="F72" s="8" t="s">
        <v>622</v>
      </c>
      <c r="H72" s="1" t="s">
        <v>116</v>
      </c>
      <c r="I72" s="1" t="s">
        <v>497</v>
      </c>
    </row>
    <row r="73" spans="1:9" x14ac:dyDescent="0.25">
      <c r="A73" s="1" t="s">
        <v>356</v>
      </c>
      <c r="B73" s="8" t="str">
        <f t="shared" si="3"/>
        <v>CWPI</v>
      </c>
      <c r="C73" s="8" t="str">
        <f t="shared" si="2"/>
        <v>PKNE</v>
      </c>
      <c r="E73" s="8" t="s">
        <v>182</v>
      </c>
      <c r="F73" s="8" t="s">
        <v>622</v>
      </c>
      <c r="H73" s="1" t="s">
        <v>117</v>
      </c>
      <c r="I73" s="1" t="s">
        <v>498</v>
      </c>
    </row>
    <row r="74" spans="1:9" x14ac:dyDescent="0.25">
      <c r="A74" s="1" t="s">
        <v>297</v>
      </c>
      <c r="B74" s="8" t="str">
        <f t="shared" si="3"/>
        <v>DAIS</v>
      </c>
      <c r="C74" s="8" t="str">
        <f t="shared" si="2"/>
        <v>DAI1</v>
      </c>
      <c r="E74" s="8" t="s">
        <v>128</v>
      </c>
      <c r="F74" s="8" t="s">
        <v>623</v>
      </c>
      <c r="H74" s="1" t="s">
        <v>118</v>
      </c>
      <c r="I74" s="1" t="s">
        <v>499</v>
      </c>
    </row>
    <row r="75" spans="1:9" x14ac:dyDescent="0.25">
      <c r="A75" s="1" t="s">
        <v>298</v>
      </c>
      <c r="B75" s="8" t="str">
        <f t="shared" si="3"/>
        <v>DOW</v>
      </c>
      <c r="C75" s="8" t="str">
        <f t="shared" si="2"/>
        <v>DOWGEN15M</v>
      </c>
      <c r="E75" s="8" t="s">
        <v>31</v>
      </c>
      <c r="F75" s="8" t="s">
        <v>623</v>
      </c>
      <c r="H75" s="1" t="s">
        <v>119</v>
      </c>
      <c r="I75" s="1" t="s">
        <v>500</v>
      </c>
    </row>
    <row r="76" spans="1:9" x14ac:dyDescent="0.25">
      <c r="A76" s="1" t="s">
        <v>310</v>
      </c>
      <c r="B76" s="8" t="str">
        <f t="shared" si="3"/>
        <v>ECLP</v>
      </c>
      <c r="C76" s="8" t="str">
        <f t="shared" si="2"/>
        <v>ENC1</v>
      </c>
      <c r="E76" s="8" t="s">
        <v>98</v>
      </c>
      <c r="F76" s="8" t="s">
        <v>624</v>
      </c>
      <c r="H76" s="1" t="s">
        <v>120</v>
      </c>
      <c r="I76" s="1" t="s">
        <v>501</v>
      </c>
    </row>
    <row r="77" spans="1:9" x14ac:dyDescent="0.25">
      <c r="A77" s="1" t="s">
        <v>311</v>
      </c>
      <c r="B77" s="8" t="str">
        <f t="shared" si="3"/>
        <v>ECLP</v>
      </c>
      <c r="C77" s="8" t="str">
        <f t="shared" si="2"/>
        <v>ENC2</v>
      </c>
      <c r="E77" s="8" t="s">
        <v>33</v>
      </c>
      <c r="F77" s="8" t="s">
        <v>625</v>
      </c>
      <c r="H77" s="1" t="s">
        <v>122</v>
      </c>
      <c r="I77" s="1" t="s">
        <v>502</v>
      </c>
    </row>
    <row r="78" spans="1:9" x14ac:dyDescent="0.25">
      <c r="A78" s="1" t="s">
        <v>312</v>
      </c>
      <c r="B78" s="8" t="str">
        <f t="shared" si="3"/>
        <v>ECLP</v>
      </c>
      <c r="C78" s="8" t="str">
        <f t="shared" si="2"/>
        <v>ENC3</v>
      </c>
      <c r="E78" s="8" t="s">
        <v>217</v>
      </c>
      <c r="F78" s="8" t="s">
        <v>644</v>
      </c>
      <c r="H78" s="1" t="s">
        <v>123</v>
      </c>
      <c r="I78" s="1" t="s">
        <v>503</v>
      </c>
    </row>
    <row r="79" spans="1:9" x14ac:dyDescent="0.25">
      <c r="A79" s="1" t="s">
        <v>264</v>
      </c>
      <c r="B79" s="8" t="str">
        <f t="shared" si="3"/>
        <v>EEC</v>
      </c>
      <c r="C79" s="8" t="str">
        <f t="shared" si="2"/>
        <v>AKE1</v>
      </c>
      <c r="E79" s="8" t="s">
        <v>213</v>
      </c>
      <c r="F79" s="8" t="s">
        <v>626</v>
      </c>
      <c r="H79" s="1" t="s">
        <v>125</v>
      </c>
      <c r="I79" s="1" t="s">
        <v>504</v>
      </c>
    </row>
    <row r="80" spans="1:9" x14ac:dyDescent="0.25">
      <c r="A80" s="1" t="s">
        <v>333</v>
      </c>
      <c r="B80" s="8" t="str">
        <f t="shared" si="3"/>
        <v>EEC</v>
      </c>
      <c r="C80" s="8" t="str">
        <f t="shared" si="2"/>
        <v>KH1</v>
      </c>
      <c r="E80" s="8" t="s">
        <v>218</v>
      </c>
      <c r="F80" s="8" t="s">
        <v>627</v>
      </c>
      <c r="H80" s="1" t="s">
        <v>126</v>
      </c>
      <c r="I80" s="1" t="s">
        <v>505</v>
      </c>
    </row>
    <row r="81" spans="1:9" x14ac:dyDescent="0.25">
      <c r="A81" s="1" t="s">
        <v>334</v>
      </c>
      <c r="B81" s="8" t="str">
        <f t="shared" si="3"/>
        <v>EEC</v>
      </c>
      <c r="C81" s="8" t="str">
        <f t="shared" si="2"/>
        <v>KH2</v>
      </c>
      <c r="E81" s="8" t="s">
        <v>3</v>
      </c>
      <c r="F81" s="8" t="s">
        <v>628</v>
      </c>
      <c r="H81" s="1" t="s">
        <v>127</v>
      </c>
      <c r="I81" s="1" t="s">
        <v>506</v>
      </c>
    </row>
    <row r="82" spans="1:9" x14ac:dyDescent="0.25">
      <c r="A82" s="1" t="s">
        <v>398</v>
      </c>
      <c r="B82" s="8" t="str">
        <f t="shared" si="3"/>
        <v>EEC</v>
      </c>
      <c r="C82" s="8" t="str">
        <f t="shared" si="2"/>
        <v>TAB1</v>
      </c>
      <c r="E82" s="8" t="s">
        <v>29</v>
      </c>
      <c r="F82" s="8" t="s">
        <v>622</v>
      </c>
      <c r="H82" s="1" t="s">
        <v>129</v>
      </c>
      <c r="I82" s="1" t="s">
        <v>507</v>
      </c>
    </row>
    <row r="83" spans="1:9" x14ac:dyDescent="0.25">
      <c r="A83" s="1" t="s">
        <v>307</v>
      </c>
      <c r="B83" s="8" t="str">
        <f t="shared" si="3"/>
        <v>EEMI</v>
      </c>
      <c r="C83" s="8" t="str">
        <f t="shared" si="2"/>
        <v>BCHEXP</v>
      </c>
      <c r="E83" s="8" t="s">
        <v>223</v>
      </c>
      <c r="F83" s="8" t="s">
        <v>629</v>
      </c>
      <c r="H83" s="1" t="s">
        <v>131</v>
      </c>
      <c r="I83" s="1" t="s">
        <v>508</v>
      </c>
    </row>
    <row r="84" spans="1:9" x14ac:dyDescent="0.25">
      <c r="A84" s="1" t="s">
        <v>306</v>
      </c>
      <c r="B84" s="8" t="str">
        <f t="shared" si="3"/>
        <v>EEMI</v>
      </c>
      <c r="C84" s="8" t="str">
        <f t="shared" si="2"/>
        <v>BCHIMP</v>
      </c>
      <c r="E84" s="8" t="s">
        <v>200</v>
      </c>
      <c r="F84" s="8" t="s">
        <v>630</v>
      </c>
      <c r="H84" s="1" t="s">
        <v>135</v>
      </c>
      <c r="I84" s="1" t="s">
        <v>509</v>
      </c>
    </row>
    <row r="85" spans="1:9" x14ac:dyDescent="0.25">
      <c r="A85" s="1" t="s">
        <v>308</v>
      </c>
      <c r="B85" s="8" t="str">
        <f t="shared" si="3"/>
        <v>EGCP</v>
      </c>
      <c r="C85" s="8" t="str">
        <f t="shared" si="2"/>
        <v>EGC1</v>
      </c>
      <c r="H85" s="1" t="s">
        <v>138</v>
      </c>
      <c r="I85" s="1" t="s">
        <v>510</v>
      </c>
    </row>
    <row r="86" spans="1:9" x14ac:dyDescent="0.25">
      <c r="A86" s="1" t="s">
        <v>288</v>
      </c>
      <c r="B86" s="8" t="str">
        <f t="shared" si="3"/>
        <v>EGPI</v>
      </c>
      <c r="C86" s="8" t="str">
        <f t="shared" si="2"/>
        <v>CRS1</v>
      </c>
      <c r="H86" s="1" t="s">
        <v>139</v>
      </c>
      <c r="I86" s="1" t="s">
        <v>511</v>
      </c>
    </row>
    <row r="87" spans="1:9" x14ac:dyDescent="0.25">
      <c r="A87" s="1" t="s">
        <v>289</v>
      </c>
      <c r="B87" s="8" t="str">
        <f t="shared" si="3"/>
        <v>EGPI</v>
      </c>
      <c r="C87" s="8" t="str">
        <f t="shared" si="2"/>
        <v>CRS2</v>
      </c>
      <c r="H87" s="1" t="s">
        <v>145</v>
      </c>
      <c r="I87" s="1" t="s">
        <v>512</v>
      </c>
    </row>
    <row r="88" spans="1:9" x14ac:dyDescent="0.25">
      <c r="A88" s="1" t="s">
        <v>290</v>
      </c>
      <c r="B88" s="8" t="str">
        <f t="shared" si="3"/>
        <v>EGPI</v>
      </c>
      <c r="C88" s="8" t="str">
        <f t="shared" si="2"/>
        <v>CRS3</v>
      </c>
      <c r="H88" s="1" t="s">
        <v>147</v>
      </c>
      <c r="I88" s="1" t="s">
        <v>513</v>
      </c>
    </row>
    <row r="89" spans="1:9" x14ac:dyDescent="0.25">
      <c r="A89" s="1" t="s">
        <v>282</v>
      </c>
      <c r="B89" s="8" t="str">
        <f t="shared" si="3"/>
        <v>ENC2</v>
      </c>
      <c r="C89" s="8" t="str">
        <f t="shared" si="2"/>
        <v>CL01</v>
      </c>
      <c r="H89" s="1" t="s">
        <v>149</v>
      </c>
      <c r="I89" s="1" t="s">
        <v>514</v>
      </c>
    </row>
    <row r="90" spans="1:9" x14ac:dyDescent="0.25">
      <c r="A90" s="1" t="s">
        <v>302</v>
      </c>
      <c r="B90" s="8" t="str">
        <f t="shared" si="3"/>
        <v>ENC2</v>
      </c>
      <c r="C90" s="8" t="str">
        <f t="shared" si="2"/>
        <v>EC04</v>
      </c>
      <c r="H90" s="1" t="s">
        <v>151</v>
      </c>
      <c r="I90" s="1" t="s">
        <v>515</v>
      </c>
    </row>
    <row r="91" spans="1:9" x14ac:dyDescent="0.25">
      <c r="A91" s="1" t="s">
        <v>304</v>
      </c>
      <c r="B91" s="8" t="str">
        <f t="shared" si="3"/>
        <v>ENCR</v>
      </c>
      <c r="C91" s="8" t="str">
        <f t="shared" si="2"/>
        <v>120SIMP</v>
      </c>
      <c r="H91" s="1" t="s">
        <v>153</v>
      </c>
      <c r="I91" s="1" t="s">
        <v>516</v>
      </c>
    </row>
    <row r="92" spans="1:9" x14ac:dyDescent="0.25">
      <c r="A92" s="1" t="s">
        <v>309</v>
      </c>
      <c r="B92" s="8" t="str">
        <f t="shared" si="3"/>
        <v>ENCR</v>
      </c>
      <c r="C92" s="8" t="str">
        <f t="shared" si="2"/>
        <v>BCHEXP</v>
      </c>
      <c r="H92" s="1" t="s">
        <v>155</v>
      </c>
      <c r="I92" s="1" t="s">
        <v>517</v>
      </c>
    </row>
    <row r="93" spans="1:9" x14ac:dyDescent="0.25">
      <c r="A93" s="1" t="s">
        <v>303</v>
      </c>
      <c r="B93" s="8" t="str">
        <f t="shared" si="3"/>
        <v>ENCR</v>
      </c>
      <c r="C93" s="8" t="str">
        <f t="shared" si="2"/>
        <v>BCHIMP</v>
      </c>
      <c r="H93" s="1" t="s">
        <v>156</v>
      </c>
      <c r="I93" s="1" t="s">
        <v>518</v>
      </c>
    </row>
    <row r="94" spans="1:9" x14ac:dyDescent="0.25">
      <c r="A94" s="1" t="s">
        <v>305</v>
      </c>
      <c r="B94" s="8" t="str">
        <f t="shared" si="3"/>
        <v>ENCR</v>
      </c>
      <c r="C94" s="8" t="str">
        <f t="shared" si="2"/>
        <v>SPCIMP</v>
      </c>
      <c r="H94" s="1" t="s">
        <v>158</v>
      </c>
      <c r="I94" s="1" t="s">
        <v>519</v>
      </c>
    </row>
    <row r="95" spans="1:9" x14ac:dyDescent="0.25">
      <c r="A95" s="1" t="s">
        <v>301</v>
      </c>
      <c r="B95" s="8" t="str">
        <f t="shared" si="3"/>
        <v>ENCV</v>
      </c>
      <c r="C95" s="8" t="str">
        <f t="shared" si="2"/>
        <v>EC01</v>
      </c>
      <c r="H95" s="1" t="s">
        <v>160</v>
      </c>
      <c r="I95" s="1" t="s">
        <v>520</v>
      </c>
    </row>
    <row r="96" spans="1:9" x14ac:dyDescent="0.25">
      <c r="A96" s="1" t="s">
        <v>717</v>
      </c>
      <c r="B96" s="8" t="str">
        <f t="shared" si="3"/>
        <v>ENMP</v>
      </c>
      <c r="C96" s="8" t="str">
        <f t="shared" si="2"/>
        <v>BR3</v>
      </c>
      <c r="H96" s="1" t="s">
        <v>161</v>
      </c>
      <c r="I96" s="1" t="s">
        <v>521</v>
      </c>
    </row>
    <row r="97" spans="1:9" x14ac:dyDescent="0.25">
      <c r="A97" s="1" t="s">
        <v>718</v>
      </c>
      <c r="B97" s="8" t="str">
        <f t="shared" si="3"/>
        <v>ENMP</v>
      </c>
      <c r="C97" s="8" t="str">
        <f t="shared" si="2"/>
        <v>BR4</v>
      </c>
      <c r="H97" s="1" t="s">
        <v>162</v>
      </c>
      <c r="I97" s="1" t="s">
        <v>522</v>
      </c>
    </row>
    <row r="98" spans="1:9" x14ac:dyDescent="0.25">
      <c r="A98" s="1" t="s">
        <v>276</v>
      </c>
      <c r="B98" s="8" t="str">
        <f t="shared" si="3"/>
        <v>ENMP</v>
      </c>
      <c r="C98" s="8" t="str">
        <f t="shared" si="2"/>
        <v>BR5</v>
      </c>
      <c r="H98" s="1" t="s">
        <v>163</v>
      </c>
      <c r="I98" s="1" t="s">
        <v>523</v>
      </c>
    </row>
    <row r="99" spans="1:9" x14ac:dyDescent="0.25">
      <c r="A99" s="1" t="s">
        <v>414</v>
      </c>
      <c r="B99" s="8" t="str">
        <f t="shared" si="3"/>
        <v>EPDA</v>
      </c>
      <c r="C99" s="8" t="str">
        <f t="shared" si="2"/>
        <v>ENC1</v>
      </c>
      <c r="H99" s="1" t="s">
        <v>165</v>
      </c>
      <c r="I99" s="1" t="s">
        <v>642</v>
      </c>
    </row>
    <row r="100" spans="1:9" x14ac:dyDescent="0.25">
      <c r="A100" s="1" t="s">
        <v>415</v>
      </c>
      <c r="B100" s="8" t="str">
        <f t="shared" si="3"/>
        <v>EPDA</v>
      </c>
      <c r="C100" s="8" t="str">
        <f t="shared" si="2"/>
        <v>ENC2</v>
      </c>
      <c r="H100" s="1" t="s">
        <v>233</v>
      </c>
      <c r="I100" s="1" t="s">
        <v>524</v>
      </c>
    </row>
    <row r="101" spans="1:9" x14ac:dyDescent="0.25">
      <c r="A101" s="1" t="s">
        <v>416</v>
      </c>
      <c r="B101" s="8" t="str">
        <f t="shared" si="3"/>
        <v>EPDA</v>
      </c>
      <c r="C101" s="8" t="str">
        <f t="shared" si="2"/>
        <v>ENC3</v>
      </c>
      <c r="H101" s="1" t="s">
        <v>234</v>
      </c>
      <c r="I101" s="1" t="s">
        <v>525</v>
      </c>
    </row>
    <row r="102" spans="1:9" x14ac:dyDescent="0.25">
      <c r="A102" s="1" t="s">
        <v>719</v>
      </c>
      <c r="B102" s="8" t="str">
        <f t="shared" si="3"/>
        <v>EPDA</v>
      </c>
      <c r="C102" s="8" t="str">
        <f t="shared" si="2"/>
        <v>HAL1</v>
      </c>
      <c r="H102" s="1" t="s">
        <v>235</v>
      </c>
      <c r="I102" s="1" t="s">
        <v>526</v>
      </c>
    </row>
    <row r="103" spans="1:9" x14ac:dyDescent="0.25">
      <c r="A103" s="1" t="s">
        <v>320</v>
      </c>
      <c r="B103" s="8" t="str">
        <f t="shared" si="3"/>
        <v>EPDG</v>
      </c>
      <c r="C103" s="8" t="str">
        <f t="shared" si="2"/>
        <v>GN3</v>
      </c>
      <c r="H103" s="1" t="s">
        <v>168</v>
      </c>
      <c r="I103" s="1" t="s">
        <v>527</v>
      </c>
    </row>
    <row r="104" spans="1:9" x14ac:dyDescent="0.25">
      <c r="A104" s="1" t="s">
        <v>382</v>
      </c>
      <c r="B104" s="8" t="str">
        <f t="shared" si="3"/>
        <v>EPPA</v>
      </c>
      <c r="C104" s="8" t="str">
        <f t="shared" si="2"/>
        <v>SD5</v>
      </c>
      <c r="H104" s="1" t="s">
        <v>172</v>
      </c>
      <c r="I104" s="1" t="s">
        <v>528</v>
      </c>
    </row>
    <row r="105" spans="1:9" x14ac:dyDescent="0.25">
      <c r="A105" s="1" t="s">
        <v>384</v>
      </c>
      <c r="B105" s="8" t="str">
        <f t="shared" si="3"/>
        <v>EPPA</v>
      </c>
      <c r="C105" s="8" t="str">
        <f t="shared" si="2"/>
        <v>SD6</v>
      </c>
      <c r="H105" s="1" t="s">
        <v>173</v>
      </c>
      <c r="I105" s="1" t="s">
        <v>529</v>
      </c>
    </row>
    <row r="106" spans="1:9" x14ac:dyDescent="0.25">
      <c r="A106" s="1" t="s">
        <v>300</v>
      </c>
      <c r="B106" s="8" t="str">
        <f t="shared" si="3"/>
        <v>ERPS</v>
      </c>
      <c r="C106" s="8" t="str">
        <f t="shared" si="2"/>
        <v>EAGL</v>
      </c>
      <c r="H106" s="1" t="s">
        <v>174</v>
      </c>
      <c r="I106" s="1" t="s">
        <v>530</v>
      </c>
    </row>
    <row r="107" spans="1:9" x14ac:dyDescent="0.25">
      <c r="A107" s="1" t="s">
        <v>329</v>
      </c>
      <c r="B107" s="8" t="str">
        <f t="shared" si="3"/>
        <v>ESSO</v>
      </c>
      <c r="C107" s="8" t="str">
        <f t="shared" si="2"/>
        <v>IOR1</v>
      </c>
      <c r="H107" s="1" t="s">
        <v>176</v>
      </c>
      <c r="I107" s="1" t="s">
        <v>531</v>
      </c>
    </row>
    <row r="108" spans="1:9" x14ac:dyDescent="0.25">
      <c r="A108" s="1" t="s">
        <v>330</v>
      </c>
      <c r="B108" s="8" t="str">
        <f t="shared" si="3"/>
        <v>ESSO</v>
      </c>
      <c r="C108" s="8" t="str">
        <f t="shared" si="2"/>
        <v>IOR3</v>
      </c>
      <c r="H108" s="1" t="s">
        <v>178</v>
      </c>
      <c r="I108" s="1" t="s">
        <v>532</v>
      </c>
    </row>
    <row r="109" spans="1:9" x14ac:dyDescent="0.25">
      <c r="A109" s="1" t="s">
        <v>349</v>
      </c>
      <c r="B109" s="8" t="str">
        <f t="shared" si="3"/>
        <v>GPI</v>
      </c>
      <c r="C109" s="8" t="str">
        <f t="shared" si="2"/>
        <v>NPP1</v>
      </c>
      <c r="H109" s="1" t="s">
        <v>180</v>
      </c>
      <c r="I109" s="1" t="s">
        <v>533</v>
      </c>
    </row>
    <row r="110" spans="1:9" x14ac:dyDescent="0.25">
      <c r="A110" s="1" t="s">
        <v>346</v>
      </c>
      <c r="B110" s="8" t="str">
        <f t="shared" si="3"/>
        <v>GPWF</v>
      </c>
      <c r="C110" s="8" t="str">
        <f t="shared" si="2"/>
        <v>NEP1</v>
      </c>
      <c r="H110" s="1" t="s">
        <v>181</v>
      </c>
      <c r="I110" s="1" t="s">
        <v>534</v>
      </c>
    </row>
    <row r="111" spans="1:9" x14ac:dyDescent="0.25">
      <c r="A111" s="1" t="s">
        <v>323</v>
      </c>
      <c r="B111" s="8" t="str">
        <f t="shared" si="3"/>
        <v>HWP</v>
      </c>
      <c r="C111" s="8" t="str">
        <f t="shared" si="2"/>
        <v>HAL1</v>
      </c>
      <c r="H111" s="1" t="s">
        <v>183</v>
      </c>
      <c r="I111" s="1" t="s">
        <v>535</v>
      </c>
    </row>
    <row r="112" spans="1:9" x14ac:dyDescent="0.25">
      <c r="A112" s="1" t="s">
        <v>281</v>
      </c>
      <c r="B112" s="8" t="str">
        <f t="shared" si="3"/>
        <v>ICPL</v>
      </c>
      <c r="C112" s="8" t="str">
        <f t="shared" si="2"/>
        <v>CHIN</v>
      </c>
      <c r="H112" s="1" t="s">
        <v>185</v>
      </c>
      <c r="I112" s="1" t="s">
        <v>536</v>
      </c>
    </row>
    <row r="113" spans="1:9" x14ac:dyDescent="0.25">
      <c r="A113" s="1" t="s">
        <v>366</v>
      </c>
      <c r="B113" s="8" t="str">
        <f t="shared" si="3"/>
        <v>ICPL</v>
      </c>
      <c r="C113" s="8" t="str">
        <f t="shared" si="2"/>
        <v>RYMD</v>
      </c>
      <c r="H113" s="1" t="s">
        <v>186</v>
      </c>
      <c r="I113" s="1" t="s">
        <v>537</v>
      </c>
    </row>
    <row r="114" spans="1:9" x14ac:dyDescent="0.25">
      <c r="A114" s="1" t="s">
        <v>410</v>
      </c>
      <c r="B114" s="8" t="str">
        <f t="shared" si="3"/>
        <v>INPR</v>
      </c>
      <c r="C114" s="8" t="str">
        <f t="shared" si="2"/>
        <v>WEY1</v>
      </c>
      <c r="H114" s="1" t="s">
        <v>187</v>
      </c>
      <c r="I114" s="1" t="s">
        <v>538</v>
      </c>
    </row>
    <row r="115" spans="1:9" x14ac:dyDescent="0.25">
      <c r="A115" s="1" t="s">
        <v>331</v>
      </c>
      <c r="B115" s="8" t="str">
        <f t="shared" si="3"/>
        <v>IORV</v>
      </c>
      <c r="C115" s="8" t="str">
        <f t="shared" si="2"/>
        <v>IOR3</v>
      </c>
      <c r="H115" s="1" t="s">
        <v>189</v>
      </c>
      <c r="I115" s="1" t="s">
        <v>539</v>
      </c>
    </row>
    <row r="116" spans="1:9" x14ac:dyDescent="0.25">
      <c r="A116" s="1" t="s">
        <v>336</v>
      </c>
      <c r="B116" s="8" t="str">
        <f t="shared" si="3"/>
        <v>KHW</v>
      </c>
      <c r="C116" s="8" t="str">
        <f t="shared" si="2"/>
        <v>KHW1</v>
      </c>
      <c r="H116" s="1" t="s">
        <v>190</v>
      </c>
      <c r="I116" s="1" t="s">
        <v>540</v>
      </c>
    </row>
    <row r="117" spans="1:9" x14ac:dyDescent="0.25">
      <c r="A117" s="1" t="s">
        <v>419</v>
      </c>
      <c r="B117" s="8" t="str">
        <f t="shared" si="3"/>
        <v>MAGE</v>
      </c>
      <c r="C117" s="8" t="str">
        <f t="shared" si="2"/>
        <v>120SIMP</v>
      </c>
      <c r="H117" s="1" t="s">
        <v>191</v>
      </c>
      <c r="I117" s="1" t="s">
        <v>541</v>
      </c>
    </row>
    <row r="118" spans="1:9" x14ac:dyDescent="0.25">
      <c r="A118" s="1" t="s">
        <v>339</v>
      </c>
      <c r="B118" s="8" t="str">
        <f t="shared" si="3"/>
        <v>MAGE</v>
      </c>
      <c r="C118" s="8" t="str">
        <f t="shared" si="2"/>
        <v>BCHEXP</v>
      </c>
      <c r="H118" s="1" t="s">
        <v>193</v>
      </c>
      <c r="I118" s="1" t="s">
        <v>542</v>
      </c>
    </row>
    <row r="119" spans="1:9" x14ac:dyDescent="0.25">
      <c r="A119" s="1" t="s">
        <v>421</v>
      </c>
      <c r="B119" s="8" t="str">
        <f t="shared" si="3"/>
        <v>MAGE</v>
      </c>
      <c r="C119" s="8" t="str">
        <f t="shared" si="2"/>
        <v>SPCEXP</v>
      </c>
      <c r="H119" s="1" t="s">
        <v>194</v>
      </c>
      <c r="I119" s="1" t="s">
        <v>543</v>
      </c>
    </row>
    <row r="120" spans="1:9" x14ac:dyDescent="0.25">
      <c r="A120" s="1" t="s">
        <v>420</v>
      </c>
      <c r="B120" s="8" t="str">
        <f t="shared" si="3"/>
        <v>MAGE</v>
      </c>
      <c r="C120" s="8" t="str">
        <f t="shared" si="2"/>
        <v>SPCIMP</v>
      </c>
      <c r="H120" s="1" t="s">
        <v>195</v>
      </c>
      <c r="I120" s="1" t="s">
        <v>544</v>
      </c>
    </row>
    <row r="121" spans="1:9" x14ac:dyDescent="0.25">
      <c r="A121" s="1" t="s">
        <v>337</v>
      </c>
      <c r="B121" s="8" t="str">
        <f t="shared" si="3"/>
        <v>MANH</v>
      </c>
      <c r="C121" s="8" t="str">
        <f t="shared" si="2"/>
        <v>SPCIMP</v>
      </c>
      <c r="H121" s="1" t="s">
        <v>198</v>
      </c>
      <c r="I121" t="s">
        <v>545</v>
      </c>
    </row>
    <row r="122" spans="1:9" x14ac:dyDescent="0.25">
      <c r="A122" s="1" t="s">
        <v>338</v>
      </c>
      <c r="B122" s="8" t="str">
        <f t="shared" si="3"/>
        <v>MEGE</v>
      </c>
      <c r="C122" s="8" t="str">
        <f t="shared" ref="C122:C185" si="4">IF(OR(RIGHT($A122,4)="CES1",RIGHT($A122,4)="CES2"),"CES1/CES2",IF(RIGHT($A122,9)="CRE1/CRE2","CRE1",RIGHT($A122,LEN($A122)-FIND(".",$A122,1))))</f>
        <v>MEG1</v>
      </c>
      <c r="H122" s="1" t="s">
        <v>201</v>
      </c>
      <c r="I122" t="s">
        <v>643</v>
      </c>
    </row>
    <row r="123" spans="1:9" x14ac:dyDescent="0.25">
      <c r="A123" s="1" t="s">
        <v>324</v>
      </c>
      <c r="B123" s="8" t="str">
        <f t="shared" si="3"/>
        <v>MPLP</v>
      </c>
      <c r="C123" s="8" t="str">
        <f t="shared" si="4"/>
        <v>HRM</v>
      </c>
      <c r="H123" s="1" t="s">
        <v>74</v>
      </c>
      <c r="I123" t="s">
        <v>560</v>
      </c>
    </row>
    <row r="124" spans="1:9" x14ac:dyDescent="0.25">
      <c r="A124" s="1" t="s">
        <v>343</v>
      </c>
      <c r="B124" s="8" t="str">
        <f t="shared" si="3"/>
        <v>MSCG</v>
      </c>
      <c r="C124" s="8" t="str">
        <f t="shared" si="4"/>
        <v>120SIMP</v>
      </c>
      <c r="H124" s="1" t="s">
        <v>73</v>
      </c>
      <c r="I124" t="s">
        <v>561</v>
      </c>
    </row>
    <row r="125" spans="1:9" x14ac:dyDescent="0.25">
      <c r="A125" s="1" t="s">
        <v>344</v>
      </c>
      <c r="B125" s="8" t="str">
        <f t="shared" si="3"/>
        <v>MSCG</v>
      </c>
      <c r="C125" s="8" t="str">
        <f t="shared" si="4"/>
        <v>BCHEXP</v>
      </c>
      <c r="H125" s="1" t="s">
        <v>204</v>
      </c>
      <c r="I125" t="s">
        <v>546</v>
      </c>
    </row>
    <row r="126" spans="1:9" x14ac:dyDescent="0.25">
      <c r="A126" s="1" t="s">
        <v>342</v>
      </c>
      <c r="B126" s="8" t="str">
        <f t="shared" si="3"/>
        <v>MSCG</v>
      </c>
      <c r="C126" s="8" t="str">
        <f t="shared" si="4"/>
        <v>BCHIMP</v>
      </c>
      <c r="H126" s="1" t="s">
        <v>245</v>
      </c>
      <c r="I126" t="s">
        <v>547</v>
      </c>
    </row>
    <row r="127" spans="1:9" x14ac:dyDescent="0.25">
      <c r="A127" s="1" t="s">
        <v>345</v>
      </c>
      <c r="B127" s="8" t="str">
        <f t="shared" si="3"/>
        <v>MSCG</v>
      </c>
      <c r="C127" s="8" t="str">
        <f t="shared" si="4"/>
        <v>SPCEXP</v>
      </c>
      <c r="H127" s="1" t="s">
        <v>246</v>
      </c>
      <c r="I127" t="s">
        <v>548</v>
      </c>
    </row>
    <row r="128" spans="1:9" x14ac:dyDescent="0.25">
      <c r="A128" s="1" t="s">
        <v>720</v>
      </c>
      <c r="B128" s="8" t="str">
        <f t="shared" si="3"/>
        <v>MSCG</v>
      </c>
      <c r="C128" s="8" t="str">
        <f t="shared" si="4"/>
        <v>SPCIMP</v>
      </c>
      <c r="H128" s="1" t="s">
        <v>208</v>
      </c>
      <c r="I128" t="s">
        <v>549</v>
      </c>
    </row>
    <row r="129" spans="1:9" x14ac:dyDescent="0.25">
      <c r="A129" s="1" t="s">
        <v>396</v>
      </c>
      <c r="B129" s="8" t="str">
        <f t="shared" si="3"/>
        <v>NESI</v>
      </c>
      <c r="C129" s="8" t="str">
        <f t="shared" si="4"/>
        <v>BCHEXP</v>
      </c>
      <c r="H129" s="1" t="s">
        <v>210</v>
      </c>
      <c r="I129" t="s">
        <v>550</v>
      </c>
    </row>
    <row r="130" spans="1:9" x14ac:dyDescent="0.25">
      <c r="A130" s="1" t="s">
        <v>393</v>
      </c>
      <c r="B130" s="8" t="str">
        <f t="shared" si="3"/>
        <v>NESI</v>
      </c>
      <c r="C130" s="8" t="str">
        <f t="shared" si="4"/>
        <v>BCHIMP</v>
      </c>
      <c r="H130" s="1" t="s">
        <v>685</v>
      </c>
      <c r="I130" t="s">
        <v>730</v>
      </c>
    </row>
    <row r="131" spans="1:9" x14ac:dyDescent="0.25">
      <c r="A131" s="1" t="s">
        <v>397</v>
      </c>
      <c r="B131" s="8" t="str">
        <f t="shared" si="3"/>
        <v>NESI</v>
      </c>
      <c r="C131" s="8" t="str">
        <f t="shared" si="4"/>
        <v>SPCEXP</v>
      </c>
      <c r="H131" s="1" t="s">
        <v>211</v>
      </c>
      <c r="I131" t="s">
        <v>551</v>
      </c>
    </row>
    <row r="132" spans="1:9" x14ac:dyDescent="0.25">
      <c r="A132" s="1" t="s">
        <v>395</v>
      </c>
      <c r="B132" s="8" t="str">
        <f t="shared" si="3"/>
        <v>NESI</v>
      </c>
      <c r="C132" s="8" t="str">
        <f t="shared" si="4"/>
        <v>SPCIMP</v>
      </c>
      <c r="H132" s="1" t="s">
        <v>212</v>
      </c>
      <c r="I132" t="s">
        <v>552</v>
      </c>
    </row>
    <row r="133" spans="1:9" x14ac:dyDescent="0.25">
      <c r="A133" s="1" t="s">
        <v>348</v>
      </c>
      <c r="B133" s="8" t="str">
        <f t="shared" ref="B133:B196" si="5">LEFT($A133,FIND(".",$A133,1)-1)</f>
        <v>NPC</v>
      </c>
      <c r="C133" s="8" t="str">
        <f t="shared" si="4"/>
        <v>NPC1</v>
      </c>
      <c r="H133" s="1" t="s">
        <v>216</v>
      </c>
      <c r="I133" t="s">
        <v>553</v>
      </c>
    </row>
    <row r="134" spans="1:9" x14ac:dyDescent="0.25">
      <c r="A134" s="1" t="s">
        <v>350</v>
      </c>
      <c r="B134" s="8" t="str">
        <f t="shared" si="5"/>
        <v>NRG</v>
      </c>
      <c r="C134" s="8" t="str">
        <f t="shared" si="4"/>
        <v>NRG3</v>
      </c>
      <c r="H134" s="1" t="s">
        <v>219</v>
      </c>
      <c r="I134" t="s">
        <v>554</v>
      </c>
    </row>
    <row r="135" spans="1:9" x14ac:dyDescent="0.25">
      <c r="A135" s="1" t="s">
        <v>418</v>
      </c>
      <c r="B135" s="8" t="str">
        <f t="shared" si="5"/>
        <v>NXI</v>
      </c>
      <c r="C135" s="8" t="str">
        <f t="shared" si="4"/>
        <v>GWW1</v>
      </c>
      <c r="H135" s="1" t="s">
        <v>220</v>
      </c>
      <c r="I135" t="s">
        <v>555</v>
      </c>
    </row>
    <row r="136" spans="1:9" x14ac:dyDescent="0.25">
      <c r="A136" s="1" t="s">
        <v>351</v>
      </c>
      <c r="B136" s="8" t="str">
        <f t="shared" si="5"/>
        <v>NXI</v>
      </c>
      <c r="C136" s="8" t="str">
        <f t="shared" si="4"/>
        <v>NX01</v>
      </c>
      <c r="H136" s="1" t="s">
        <v>686</v>
      </c>
      <c r="I136" t="s">
        <v>732</v>
      </c>
    </row>
    <row r="137" spans="1:9" x14ac:dyDescent="0.25">
      <c r="A137" s="1" t="s">
        <v>352</v>
      </c>
      <c r="B137" s="8" t="str">
        <f t="shared" si="5"/>
        <v>NXI</v>
      </c>
      <c r="C137" s="8" t="str">
        <f t="shared" si="4"/>
        <v>NX02</v>
      </c>
      <c r="H137" s="1" t="s">
        <v>222</v>
      </c>
      <c r="I137" t="s">
        <v>556</v>
      </c>
    </row>
    <row r="138" spans="1:9" x14ac:dyDescent="0.25">
      <c r="A138" s="1" t="s">
        <v>354</v>
      </c>
      <c r="B138" s="8" t="str">
        <f t="shared" si="5"/>
        <v>OWFL</v>
      </c>
      <c r="C138" s="8" t="str">
        <f t="shared" si="4"/>
        <v>OWF1</v>
      </c>
    </row>
    <row r="139" spans="1:9" x14ac:dyDescent="0.25">
      <c r="A139" s="1" t="s">
        <v>435</v>
      </c>
      <c r="B139" s="8" t="str">
        <f t="shared" si="5"/>
        <v>PCES</v>
      </c>
      <c r="C139" s="8" t="str">
        <f t="shared" si="4"/>
        <v>EC01</v>
      </c>
    </row>
    <row r="140" spans="1:9" x14ac:dyDescent="0.25">
      <c r="A140" s="1" t="s">
        <v>417</v>
      </c>
      <c r="B140" s="8" t="str">
        <f t="shared" si="5"/>
        <v>PPLE</v>
      </c>
      <c r="C140" s="8" t="str">
        <f t="shared" si="4"/>
        <v>120SIMP</v>
      </c>
    </row>
    <row r="141" spans="1:9" x14ac:dyDescent="0.25">
      <c r="A141" s="1" t="s">
        <v>423</v>
      </c>
      <c r="B141" s="8" t="str">
        <f t="shared" si="5"/>
        <v>PWX</v>
      </c>
      <c r="C141" s="8" t="str">
        <f t="shared" si="4"/>
        <v>120SIMP</v>
      </c>
    </row>
    <row r="142" spans="1:9" x14ac:dyDescent="0.25">
      <c r="A142" s="1" t="s">
        <v>359</v>
      </c>
      <c r="B142" s="8" t="str">
        <f t="shared" si="5"/>
        <v>PWX</v>
      </c>
      <c r="C142" s="8" t="str">
        <f t="shared" si="4"/>
        <v>BCHEXP</v>
      </c>
    </row>
    <row r="143" spans="1:9" x14ac:dyDescent="0.25">
      <c r="A143" s="1" t="s">
        <v>360</v>
      </c>
      <c r="B143" s="8" t="str">
        <f t="shared" si="5"/>
        <v>PWX</v>
      </c>
      <c r="C143" s="8" t="str">
        <f t="shared" si="4"/>
        <v>BCHIMP</v>
      </c>
    </row>
    <row r="144" spans="1:9" x14ac:dyDescent="0.25">
      <c r="A144" s="1" t="s">
        <v>316</v>
      </c>
      <c r="B144" s="8" t="str">
        <f t="shared" si="5"/>
        <v>PWX</v>
      </c>
      <c r="C144" s="8" t="str">
        <f t="shared" si="4"/>
        <v>FNG1</v>
      </c>
    </row>
    <row r="145" spans="1:3" x14ac:dyDescent="0.25">
      <c r="A145" s="1" t="s">
        <v>422</v>
      </c>
      <c r="B145" s="8" t="str">
        <f t="shared" si="5"/>
        <v>PWX</v>
      </c>
      <c r="C145" s="8" t="str">
        <f t="shared" si="4"/>
        <v>SPCEXP</v>
      </c>
    </row>
    <row r="146" spans="1:3" x14ac:dyDescent="0.25">
      <c r="A146" s="1" t="s">
        <v>424</v>
      </c>
      <c r="B146" s="8" t="str">
        <f t="shared" si="5"/>
        <v>PWX</v>
      </c>
      <c r="C146" s="8" t="str">
        <f t="shared" si="4"/>
        <v>SPCIMP</v>
      </c>
    </row>
    <row r="147" spans="1:3" x14ac:dyDescent="0.25">
      <c r="A147" s="1" t="s">
        <v>436</v>
      </c>
      <c r="B147" s="8" t="str">
        <f t="shared" si="5"/>
        <v>REMC</v>
      </c>
      <c r="C147" s="8" t="str">
        <f t="shared" si="4"/>
        <v>120SIMP</v>
      </c>
    </row>
    <row r="148" spans="1:3" x14ac:dyDescent="0.25">
      <c r="A148" s="1" t="s">
        <v>437</v>
      </c>
      <c r="B148" s="8" t="str">
        <f t="shared" si="5"/>
        <v>REMC</v>
      </c>
      <c r="C148" s="8" t="str">
        <f t="shared" si="4"/>
        <v>BCHEXP</v>
      </c>
    </row>
    <row r="149" spans="1:3" x14ac:dyDescent="0.25">
      <c r="A149" s="1" t="s">
        <v>362</v>
      </c>
      <c r="B149" s="8" t="str">
        <f t="shared" si="5"/>
        <v>REMC</v>
      </c>
      <c r="C149" s="8" t="str">
        <f t="shared" si="4"/>
        <v>BCHIMP</v>
      </c>
    </row>
    <row r="150" spans="1:3" x14ac:dyDescent="0.25">
      <c r="A150" s="1" t="s">
        <v>428</v>
      </c>
      <c r="B150" s="8" t="str">
        <f t="shared" si="5"/>
        <v>REMC</v>
      </c>
      <c r="C150" s="8" t="str">
        <f t="shared" si="4"/>
        <v>SPCEXP</v>
      </c>
    </row>
    <row r="151" spans="1:3" x14ac:dyDescent="0.25">
      <c r="A151" s="1" t="s">
        <v>363</v>
      </c>
      <c r="B151" s="8" t="str">
        <f t="shared" si="5"/>
        <v>REMC</v>
      </c>
      <c r="C151" s="8" t="str">
        <f t="shared" si="4"/>
        <v>SPCIMP</v>
      </c>
    </row>
    <row r="152" spans="1:3" x14ac:dyDescent="0.25">
      <c r="A152" s="1" t="s">
        <v>340</v>
      </c>
      <c r="B152" s="8" t="str">
        <f t="shared" si="5"/>
        <v>SCE</v>
      </c>
      <c r="C152" s="8" t="str">
        <f t="shared" si="4"/>
        <v>MKR1</v>
      </c>
    </row>
    <row r="153" spans="1:3" x14ac:dyDescent="0.25">
      <c r="A153" s="1" t="s">
        <v>721</v>
      </c>
      <c r="B153" s="8" t="str">
        <f t="shared" si="5"/>
        <v>SCL</v>
      </c>
      <c r="C153" s="8" t="str">
        <f t="shared" si="4"/>
        <v>341S025</v>
      </c>
    </row>
    <row r="154" spans="1:3" x14ac:dyDescent="0.25">
      <c r="A154" s="1" t="s">
        <v>367</v>
      </c>
      <c r="B154" s="8" t="str">
        <f t="shared" si="5"/>
        <v>SCL</v>
      </c>
      <c r="C154" s="8" t="str">
        <f t="shared" si="4"/>
        <v>SCL1</v>
      </c>
    </row>
    <row r="155" spans="1:3" x14ac:dyDescent="0.25">
      <c r="A155" s="1" t="s">
        <v>368</v>
      </c>
      <c r="B155" s="8" t="str">
        <f t="shared" si="5"/>
        <v>SCR</v>
      </c>
      <c r="C155" s="8" t="str">
        <f t="shared" si="4"/>
        <v>SCR1</v>
      </c>
    </row>
    <row r="156" spans="1:3" x14ac:dyDescent="0.25">
      <c r="A156" s="1" t="s">
        <v>369</v>
      </c>
      <c r="B156" s="8" t="str">
        <f t="shared" si="5"/>
        <v>SEPI</v>
      </c>
      <c r="C156" s="8" t="str">
        <f t="shared" si="4"/>
        <v>SCR2</v>
      </c>
    </row>
    <row r="157" spans="1:3" x14ac:dyDescent="0.25">
      <c r="A157" s="1" t="s">
        <v>370</v>
      </c>
      <c r="B157" s="8" t="str">
        <f t="shared" si="5"/>
        <v>SEPI</v>
      </c>
      <c r="C157" s="8" t="str">
        <f t="shared" si="4"/>
        <v>SCR3</v>
      </c>
    </row>
    <row r="158" spans="1:3" x14ac:dyDescent="0.25">
      <c r="A158" s="1" t="s">
        <v>429</v>
      </c>
      <c r="B158" s="8" t="str">
        <f t="shared" si="5"/>
        <v>SEPI</v>
      </c>
      <c r="C158" s="8" t="str">
        <f t="shared" si="4"/>
        <v>SCR4</v>
      </c>
    </row>
    <row r="159" spans="1:3" x14ac:dyDescent="0.25">
      <c r="A159" s="1" t="s">
        <v>372</v>
      </c>
      <c r="B159" s="8" t="str">
        <f t="shared" si="5"/>
        <v>SHEL</v>
      </c>
      <c r="C159" s="8" t="str">
        <f t="shared" si="4"/>
        <v>SCTG</v>
      </c>
    </row>
    <row r="160" spans="1:3" x14ac:dyDescent="0.25">
      <c r="A160" s="1" t="s">
        <v>390</v>
      </c>
      <c r="B160" s="8" t="str">
        <f t="shared" si="5"/>
        <v>SHEL</v>
      </c>
      <c r="C160" s="8" t="str">
        <f t="shared" si="4"/>
        <v>SHCG</v>
      </c>
    </row>
    <row r="161" spans="1:3" x14ac:dyDescent="0.25">
      <c r="A161" s="1" t="s">
        <v>399</v>
      </c>
      <c r="B161" s="8" t="str">
        <f t="shared" si="5"/>
        <v>TAC2</v>
      </c>
      <c r="C161" s="8" t="str">
        <f t="shared" si="4"/>
        <v>TAY1</v>
      </c>
    </row>
    <row r="162" spans="1:3" x14ac:dyDescent="0.25">
      <c r="A162" s="1" t="s">
        <v>322</v>
      </c>
      <c r="B162" s="8" t="str">
        <f t="shared" si="5"/>
        <v>TAC3</v>
      </c>
      <c r="C162" s="8" t="str">
        <f t="shared" si="4"/>
        <v>GWW1</v>
      </c>
    </row>
    <row r="163" spans="1:3" x14ac:dyDescent="0.25">
      <c r="A163" s="1" t="s">
        <v>371</v>
      </c>
      <c r="B163" s="8" t="str">
        <f t="shared" si="5"/>
        <v>TAC4</v>
      </c>
      <c r="C163" s="8" t="str">
        <f t="shared" si="4"/>
        <v>SCR4</v>
      </c>
    </row>
    <row r="164" spans="1:3" x14ac:dyDescent="0.25">
      <c r="A164" s="1" t="s">
        <v>335</v>
      </c>
      <c r="B164" s="8" t="str">
        <f t="shared" si="5"/>
        <v>TAKH</v>
      </c>
      <c r="C164" s="8" t="str">
        <f t="shared" si="4"/>
        <v>KH3</v>
      </c>
    </row>
    <row r="165" spans="1:3" x14ac:dyDescent="0.25">
      <c r="A165" s="1" t="s">
        <v>268</v>
      </c>
      <c r="B165" s="8" t="str">
        <f t="shared" si="5"/>
        <v>TAU</v>
      </c>
      <c r="C165" s="8" t="str">
        <f t="shared" si="4"/>
        <v>BAR</v>
      </c>
    </row>
    <row r="166" spans="1:3" x14ac:dyDescent="0.25">
      <c r="A166" s="1" t="s">
        <v>271</v>
      </c>
      <c r="B166" s="8" t="str">
        <f t="shared" si="5"/>
        <v>TAU</v>
      </c>
      <c r="C166" s="8" t="str">
        <f t="shared" si="4"/>
        <v>BIG</v>
      </c>
    </row>
    <row r="167" spans="1:3" x14ac:dyDescent="0.25">
      <c r="A167" s="1" t="s">
        <v>272</v>
      </c>
      <c r="B167" s="8" t="str">
        <f t="shared" si="5"/>
        <v>TAU</v>
      </c>
      <c r="C167" s="8" t="str">
        <f t="shared" si="4"/>
        <v>BPW</v>
      </c>
    </row>
    <row r="168" spans="1:3" x14ac:dyDescent="0.25">
      <c r="A168" s="1" t="s">
        <v>277</v>
      </c>
      <c r="B168" s="8" t="str">
        <f t="shared" si="5"/>
        <v>TAU</v>
      </c>
      <c r="C168" s="8" t="str">
        <f t="shared" si="4"/>
        <v>BRA</v>
      </c>
    </row>
    <row r="169" spans="1:3" x14ac:dyDescent="0.25">
      <c r="A169" s="1" t="s">
        <v>280</v>
      </c>
      <c r="B169" s="8" t="str">
        <f t="shared" si="5"/>
        <v>TAU</v>
      </c>
      <c r="C169" s="8" t="str">
        <f t="shared" si="4"/>
        <v>CAS</v>
      </c>
    </row>
    <row r="170" spans="1:3" x14ac:dyDescent="0.25">
      <c r="A170" s="1" t="s">
        <v>317</v>
      </c>
      <c r="B170" s="8" t="str">
        <f t="shared" si="5"/>
        <v>TAU</v>
      </c>
      <c r="C170" s="8" t="str">
        <f t="shared" si="4"/>
        <v>GHO</v>
      </c>
    </row>
    <row r="171" spans="1:3" x14ac:dyDescent="0.25">
      <c r="A171" s="1" t="s">
        <v>325</v>
      </c>
      <c r="B171" s="8" t="str">
        <f t="shared" si="5"/>
        <v>TAU</v>
      </c>
      <c r="C171" s="8" t="str">
        <f t="shared" si="4"/>
        <v>HSH</v>
      </c>
    </row>
    <row r="172" spans="1:3" x14ac:dyDescent="0.25">
      <c r="A172" s="1" t="s">
        <v>328</v>
      </c>
      <c r="B172" s="8" t="str">
        <f t="shared" si="5"/>
        <v>TAU</v>
      </c>
      <c r="C172" s="8" t="str">
        <f t="shared" si="4"/>
        <v>INT</v>
      </c>
    </row>
    <row r="173" spans="1:3" x14ac:dyDescent="0.25">
      <c r="A173" s="1" t="s">
        <v>332</v>
      </c>
      <c r="B173" s="8" t="str">
        <f t="shared" si="5"/>
        <v>TAU</v>
      </c>
      <c r="C173" s="8" t="str">
        <f t="shared" si="4"/>
        <v>KAN</v>
      </c>
    </row>
    <row r="174" spans="1:3" x14ac:dyDescent="0.25">
      <c r="A174" s="1" t="s">
        <v>357</v>
      </c>
      <c r="B174" s="8" t="str">
        <f t="shared" si="5"/>
        <v>TAU</v>
      </c>
      <c r="C174" s="8" t="str">
        <f t="shared" si="4"/>
        <v>POC</v>
      </c>
    </row>
    <row r="175" spans="1:3" x14ac:dyDescent="0.25">
      <c r="A175" s="1" t="s">
        <v>365</v>
      </c>
      <c r="B175" s="8" t="str">
        <f t="shared" si="5"/>
        <v>TAU</v>
      </c>
      <c r="C175" s="8" t="str">
        <f t="shared" si="4"/>
        <v>RUN</v>
      </c>
    </row>
    <row r="176" spans="1:3" x14ac:dyDescent="0.25">
      <c r="A176" s="1" t="s">
        <v>394</v>
      </c>
      <c r="B176" s="8" t="str">
        <f t="shared" si="5"/>
        <v>TAU</v>
      </c>
      <c r="C176" s="8" t="str">
        <f t="shared" si="4"/>
        <v>SPR</v>
      </c>
    </row>
    <row r="177" spans="1:3" x14ac:dyDescent="0.25">
      <c r="A177" s="1" t="s">
        <v>405</v>
      </c>
      <c r="B177" s="8" t="str">
        <f t="shared" si="5"/>
        <v>TAU</v>
      </c>
      <c r="C177" s="8" t="str">
        <f t="shared" si="4"/>
        <v>THS</v>
      </c>
    </row>
    <row r="178" spans="1:3" x14ac:dyDescent="0.25">
      <c r="A178" s="1" t="s">
        <v>722</v>
      </c>
      <c r="B178" s="8" t="str">
        <f t="shared" si="5"/>
        <v>TAU</v>
      </c>
      <c r="C178" s="8" t="str">
        <f t="shared" si="4"/>
        <v>WB4</v>
      </c>
    </row>
    <row r="179" spans="1:3" x14ac:dyDescent="0.25">
      <c r="A179" s="1" t="s">
        <v>314</v>
      </c>
      <c r="B179" s="8" t="str">
        <f t="shared" si="5"/>
        <v>TCES</v>
      </c>
      <c r="C179" s="8" t="str">
        <f t="shared" si="4"/>
        <v>120SIMP</v>
      </c>
    </row>
    <row r="180" spans="1:3" x14ac:dyDescent="0.25">
      <c r="A180" s="1" t="s">
        <v>315</v>
      </c>
      <c r="B180" s="8" t="str">
        <f t="shared" si="5"/>
        <v>TCES</v>
      </c>
      <c r="C180" s="8" t="str">
        <f t="shared" si="4"/>
        <v>BCHEXP</v>
      </c>
    </row>
    <row r="181" spans="1:3" x14ac:dyDescent="0.25">
      <c r="A181" s="1" t="s">
        <v>313</v>
      </c>
      <c r="B181" s="8" t="str">
        <f t="shared" si="5"/>
        <v>TCES</v>
      </c>
      <c r="C181" s="8" t="str">
        <f t="shared" si="4"/>
        <v>BCHIMP</v>
      </c>
    </row>
    <row r="182" spans="1:3" x14ac:dyDescent="0.25">
      <c r="A182" s="1" t="s">
        <v>269</v>
      </c>
      <c r="B182" s="8" t="str">
        <f t="shared" si="5"/>
        <v>TCN</v>
      </c>
      <c r="C182" s="8" t="str">
        <f t="shared" si="4"/>
        <v>BCR2</v>
      </c>
    </row>
    <row r="183" spans="1:3" x14ac:dyDescent="0.25">
      <c r="A183" s="1" t="s">
        <v>270</v>
      </c>
      <c r="B183" s="8" t="str">
        <f t="shared" si="5"/>
        <v>TCN</v>
      </c>
      <c r="C183" s="8" t="str">
        <f t="shared" si="4"/>
        <v>BCRK</v>
      </c>
    </row>
    <row r="184" spans="1:3" x14ac:dyDescent="0.25">
      <c r="A184" s="1" t="s">
        <v>341</v>
      </c>
      <c r="B184" s="8" t="str">
        <f t="shared" si="5"/>
        <v>TCN</v>
      </c>
      <c r="C184" s="8" t="str">
        <f t="shared" si="4"/>
        <v>MKRC</v>
      </c>
    </row>
    <row r="185" spans="1:3" x14ac:dyDescent="0.25">
      <c r="A185" s="1" t="s">
        <v>374</v>
      </c>
      <c r="B185" s="8" t="str">
        <f t="shared" si="5"/>
        <v>TCN</v>
      </c>
      <c r="C185" s="8" t="str">
        <f t="shared" si="4"/>
        <v>SD1</v>
      </c>
    </row>
    <row r="186" spans="1:3" x14ac:dyDescent="0.25">
      <c r="A186" s="1" t="s">
        <v>376</v>
      </c>
      <c r="B186" s="8" t="str">
        <f t="shared" si="5"/>
        <v>TCN</v>
      </c>
      <c r="C186" s="8" t="str">
        <f t="shared" ref="C186:C219" si="6">IF(OR(RIGHT($A186,4)="CES1",RIGHT($A186,4)="CES2"),"CES1/CES2",IF(RIGHT($A186,9)="CRE1/CRE2","CRE1",RIGHT($A186,LEN($A186)-FIND(".",$A186,1))))</f>
        <v>SD2</v>
      </c>
    </row>
    <row r="187" spans="1:3" x14ac:dyDescent="0.25">
      <c r="A187" s="1" t="s">
        <v>386</v>
      </c>
      <c r="B187" s="8" t="str">
        <f t="shared" si="5"/>
        <v>TCN</v>
      </c>
      <c r="C187" s="8" t="str">
        <f t="shared" si="6"/>
        <v>SH1</v>
      </c>
    </row>
    <row r="188" spans="1:3" x14ac:dyDescent="0.25">
      <c r="A188" s="1" t="s">
        <v>388</v>
      </c>
      <c r="B188" s="8" t="str">
        <f t="shared" si="5"/>
        <v>TCN</v>
      </c>
      <c r="C188" s="8" t="str">
        <f t="shared" si="6"/>
        <v>SH2</v>
      </c>
    </row>
    <row r="189" spans="1:3" x14ac:dyDescent="0.25">
      <c r="A189" s="1" t="s">
        <v>400</v>
      </c>
      <c r="B189" s="8" t="str">
        <f t="shared" si="5"/>
        <v>TCN</v>
      </c>
      <c r="C189" s="8" t="str">
        <f t="shared" si="6"/>
        <v>TC01</v>
      </c>
    </row>
    <row r="190" spans="1:3" x14ac:dyDescent="0.25">
      <c r="A190" s="1" t="s">
        <v>401</v>
      </c>
      <c r="B190" s="8" t="str">
        <f t="shared" si="5"/>
        <v>TCN</v>
      </c>
      <c r="C190" s="8" t="str">
        <f t="shared" si="6"/>
        <v>TC02</v>
      </c>
    </row>
    <row r="191" spans="1:3" x14ac:dyDescent="0.25">
      <c r="A191" s="1" t="s">
        <v>406</v>
      </c>
      <c r="B191" s="8" t="str">
        <f t="shared" si="5"/>
        <v>TEC</v>
      </c>
      <c r="C191" s="8" t="str">
        <f t="shared" si="6"/>
        <v>SPCEXP</v>
      </c>
    </row>
    <row r="192" spans="1:3" x14ac:dyDescent="0.25">
      <c r="A192" s="1" t="s">
        <v>404</v>
      </c>
      <c r="B192" s="8" t="str">
        <f t="shared" si="5"/>
        <v>TEN</v>
      </c>
      <c r="C192" s="8" t="str">
        <f t="shared" si="6"/>
        <v>120SIMP</v>
      </c>
    </row>
    <row r="193" spans="1:3" x14ac:dyDescent="0.25">
      <c r="A193" s="1" t="s">
        <v>403</v>
      </c>
      <c r="B193" s="8" t="str">
        <f t="shared" si="5"/>
        <v>TEN</v>
      </c>
      <c r="C193" s="8" t="str">
        <f t="shared" si="6"/>
        <v>BCHEXP</v>
      </c>
    </row>
    <row r="194" spans="1:3" x14ac:dyDescent="0.25">
      <c r="A194" s="1" t="s">
        <v>402</v>
      </c>
      <c r="B194" s="8" t="str">
        <f t="shared" si="5"/>
        <v>TEN</v>
      </c>
      <c r="C194" s="8" t="str">
        <f t="shared" si="6"/>
        <v>BCHIMP</v>
      </c>
    </row>
    <row r="195" spans="1:3" x14ac:dyDescent="0.25">
      <c r="A195" s="1" t="s">
        <v>723</v>
      </c>
      <c r="B195" s="8" t="str">
        <f t="shared" si="5"/>
        <v>TEN</v>
      </c>
      <c r="C195" s="8" t="str">
        <f t="shared" si="6"/>
        <v>SPCEXP</v>
      </c>
    </row>
    <row r="196" spans="1:3" x14ac:dyDescent="0.25">
      <c r="A196" s="1" t="s">
        <v>430</v>
      </c>
      <c r="B196" s="8" t="str">
        <f t="shared" si="5"/>
        <v>TEN</v>
      </c>
      <c r="C196" s="8" t="str">
        <f t="shared" si="6"/>
        <v>SPCIMP</v>
      </c>
    </row>
    <row r="197" spans="1:3" x14ac:dyDescent="0.25">
      <c r="A197" s="1" t="s">
        <v>440</v>
      </c>
      <c r="B197" s="8" t="str">
        <f t="shared" ref="B197:B219" si="7">LEFT($A197,FIND(".",$A197,1)-1)</f>
        <v>TPCI</v>
      </c>
      <c r="C197" s="8" t="str">
        <f t="shared" si="6"/>
        <v>120SIMP</v>
      </c>
    </row>
    <row r="198" spans="1:3" x14ac:dyDescent="0.25">
      <c r="A198" s="1" t="s">
        <v>407</v>
      </c>
      <c r="B198" s="8" t="str">
        <f t="shared" si="7"/>
        <v>TPCI</v>
      </c>
      <c r="C198" s="8" t="str">
        <f t="shared" si="6"/>
        <v>SPCEXP</v>
      </c>
    </row>
    <row r="199" spans="1:3" x14ac:dyDescent="0.25">
      <c r="A199" s="1" t="s">
        <v>247</v>
      </c>
      <c r="B199" s="8" t="str">
        <f t="shared" si="7"/>
        <v>UNCA</v>
      </c>
      <c r="C199" s="8" t="str">
        <f t="shared" si="6"/>
        <v>0000001511</v>
      </c>
    </row>
    <row r="200" spans="1:3" x14ac:dyDescent="0.25">
      <c r="A200" s="1" t="s">
        <v>248</v>
      </c>
      <c r="B200" s="8" t="str">
        <f t="shared" si="7"/>
        <v>UNCA</v>
      </c>
      <c r="C200" s="8" t="str">
        <f t="shared" si="6"/>
        <v>0000006711</v>
      </c>
    </row>
    <row r="201" spans="1:3" x14ac:dyDescent="0.25">
      <c r="A201" s="1" t="s">
        <v>249</v>
      </c>
      <c r="B201" s="8" t="str">
        <f t="shared" si="7"/>
        <v>UNCA</v>
      </c>
      <c r="C201" s="8" t="str">
        <f t="shared" si="6"/>
        <v>0000022911</v>
      </c>
    </row>
    <row r="202" spans="1:3" x14ac:dyDescent="0.25">
      <c r="A202" s="1" t="s">
        <v>250</v>
      </c>
      <c r="B202" s="8" t="str">
        <f t="shared" si="7"/>
        <v>UNCA</v>
      </c>
      <c r="C202" s="8" t="str">
        <f t="shared" si="6"/>
        <v>0000025611</v>
      </c>
    </row>
    <row r="203" spans="1:3" x14ac:dyDescent="0.25">
      <c r="A203" s="1" t="s">
        <v>251</v>
      </c>
      <c r="B203" s="8" t="str">
        <f t="shared" si="7"/>
        <v>UNCA</v>
      </c>
      <c r="C203" s="8" t="str">
        <f t="shared" si="6"/>
        <v>0000027711</v>
      </c>
    </row>
    <row r="204" spans="1:3" x14ac:dyDescent="0.25">
      <c r="A204" s="1" t="s">
        <v>252</v>
      </c>
      <c r="B204" s="8" t="str">
        <f t="shared" si="7"/>
        <v>UNCA</v>
      </c>
      <c r="C204" s="8" t="str">
        <f t="shared" si="6"/>
        <v>0000034911</v>
      </c>
    </row>
    <row r="205" spans="1:3" x14ac:dyDescent="0.25">
      <c r="A205" s="1" t="s">
        <v>253</v>
      </c>
      <c r="B205" s="8" t="str">
        <f t="shared" si="7"/>
        <v>UNCA</v>
      </c>
      <c r="C205" s="8" t="str">
        <f t="shared" si="6"/>
        <v>0000038511</v>
      </c>
    </row>
    <row r="206" spans="1:3" x14ac:dyDescent="0.25">
      <c r="A206" s="1" t="s">
        <v>254</v>
      </c>
      <c r="B206" s="8" t="str">
        <f t="shared" si="7"/>
        <v>UNCA</v>
      </c>
      <c r="C206" s="8" t="str">
        <f t="shared" si="6"/>
        <v>0000039611</v>
      </c>
    </row>
    <row r="207" spans="1:3" x14ac:dyDescent="0.25">
      <c r="A207" s="1" t="s">
        <v>724</v>
      </c>
      <c r="B207" s="8" t="str">
        <f t="shared" si="7"/>
        <v>UNCA</v>
      </c>
      <c r="C207" s="8" t="str">
        <f t="shared" si="6"/>
        <v>0000040511</v>
      </c>
    </row>
    <row r="208" spans="1:3" x14ac:dyDescent="0.25">
      <c r="A208" s="1" t="s">
        <v>255</v>
      </c>
      <c r="B208" s="8" t="str">
        <f t="shared" si="7"/>
        <v>UNCA</v>
      </c>
      <c r="C208" s="8" t="str">
        <f t="shared" si="6"/>
        <v>0000045411</v>
      </c>
    </row>
    <row r="209" spans="1:3" x14ac:dyDescent="0.25">
      <c r="A209" s="1" t="s">
        <v>256</v>
      </c>
      <c r="B209" s="8" t="str">
        <f t="shared" si="7"/>
        <v>UNCA</v>
      </c>
      <c r="C209" s="8" t="str">
        <f t="shared" si="6"/>
        <v>0000065911</v>
      </c>
    </row>
    <row r="210" spans="1:3" x14ac:dyDescent="0.25">
      <c r="A210" s="1" t="s">
        <v>431</v>
      </c>
      <c r="B210" s="8" t="str">
        <f t="shared" si="7"/>
        <v>UNCA</v>
      </c>
      <c r="C210" s="8" t="str">
        <f t="shared" si="6"/>
        <v>0000079301</v>
      </c>
    </row>
    <row r="211" spans="1:3" x14ac:dyDescent="0.25">
      <c r="A211" s="1" t="s">
        <v>257</v>
      </c>
      <c r="B211" s="8" t="str">
        <f t="shared" si="7"/>
        <v>UNCA</v>
      </c>
      <c r="C211" s="8" t="str">
        <f t="shared" si="6"/>
        <v>0000089511</v>
      </c>
    </row>
    <row r="212" spans="1:3" x14ac:dyDescent="0.25">
      <c r="A212" s="1" t="s">
        <v>267</v>
      </c>
      <c r="B212" s="8" t="str">
        <f t="shared" si="7"/>
        <v>VQW</v>
      </c>
      <c r="C212" s="8" t="str">
        <f t="shared" si="6"/>
        <v>ARD1</v>
      </c>
    </row>
    <row r="213" spans="1:3" x14ac:dyDescent="0.25">
      <c r="A213" s="1" t="s">
        <v>279</v>
      </c>
      <c r="B213" s="8" t="str">
        <f t="shared" si="7"/>
        <v>VQW</v>
      </c>
      <c r="C213" s="8" t="str">
        <f t="shared" si="6"/>
        <v>BTR1</v>
      </c>
    </row>
    <row r="214" spans="1:3" x14ac:dyDescent="0.25">
      <c r="A214" s="1" t="s">
        <v>285</v>
      </c>
      <c r="B214" s="8" t="str">
        <f t="shared" si="7"/>
        <v>VQW</v>
      </c>
      <c r="C214" s="8" t="str">
        <f t="shared" si="6"/>
        <v>CR1</v>
      </c>
    </row>
    <row r="215" spans="1:3" x14ac:dyDescent="0.25">
      <c r="A215" s="1" t="s">
        <v>286</v>
      </c>
      <c r="B215" s="8" t="str">
        <f t="shared" si="7"/>
        <v>VQW</v>
      </c>
      <c r="C215" s="8" t="str">
        <f t="shared" si="6"/>
        <v>CRE3</v>
      </c>
    </row>
    <row r="216" spans="1:3" x14ac:dyDescent="0.25">
      <c r="A216" s="1" t="s">
        <v>326</v>
      </c>
      <c r="B216" s="8" t="str">
        <f t="shared" si="7"/>
        <v>VQW</v>
      </c>
      <c r="C216" s="8" t="str">
        <f t="shared" si="6"/>
        <v>IEW1</v>
      </c>
    </row>
    <row r="217" spans="1:3" x14ac:dyDescent="0.25">
      <c r="A217" s="1" t="s">
        <v>327</v>
      </c>
      <c r="B217" s="8" t="str">
        <f t="shared" si="7"/>
        <v>VQW</v>
      </c>
      <c r="C217" s="8" t="str">
        <f t="shared" si="6"/>
        <v>IEW2</v>
      </c>
    </row>
    <row r="218" spans="1:3" x14ac:dyDescent="0.25">
      <c r="A218" s="1" t="s">
        <v>411</v>
      </c>
      <c r="B218" s="8" t="str">
        <f t="shared" si="7"/>
        <v>WEYR</v>
      </c>
      <c r="C218" s="8" t="str">
        <f t="shared" si="6"/>
        <v>WEY1</v>
      </c>
    </row>
    <row r="219" spans="1:3" x14ac:dyDescent="0.25">
      <c r="A219" s="1" t="s">
        <v>392</v>
      </c>
      <c r="B219" s="8" t="str">
        <f t="shared" si="7"/>
        <v>WFML</v>
      </c>
      <c r="C219" s="8" t="str">
        <f t="shared" si="6"/>
        <v>SLP1</v>
      </c>
    </row>
  </sheetData>
  <sortState xmlns:xlrd2="http://schemas.microsoft.com/office/spreadsheetml/2017/richdata2" ref="E2:F81">
    <sortCondition ref="E2:E81"/>
  </sortState>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Summary</vt:lpstr>
      <vt:lpstr>2013</vt:lpstr>
      <vt:lpstr>2012</vt:lpstr>
      <vt:lpstr>2011</vt:lpstr>
      <vt:lpstr>2010</vt:lpstr>
      <vt:lpstr>Lookup Tables</vt:lpstr>
      <vt:lpstr>'2010'!Print_Titles</vt:lpstr>
      <vt:lpstr>'2011'!Print_Titles</vt:lpstr>
      <vt:lpstr>'2012'!Print_Titles</vt:lpstr>
      <vt:lpstr>'2013'!Print_Titles</vt:lpstr>
      <vt:lpstr>'Lookup Tables'!Print_Titles</vt:lpstr>
      <vt:lpstr>Summary!Print_Titles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2020-07-06T20:49:52Z</dcterms:created>
  <dcterms:modified xsi:type="dcterms:W3CDTF">2020-12-14T04:34:08Z</dcterms:modified>
</cp:coreProperties>
</file>