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29"/>
  <workbookPr defaultThemeVersion="124226"/>
  <mc:AlternateContent xmlns:mc="http://schemas.openxmlformats.org/markup-compatibility/2006">
    <mc:Choice Requires="x15">
      <x15ac:absPath xmlns:x15ac="http://schemas.microsoft.com/office/spreadsheetml/2010/11/ac" url="T:\Technical\rp\23\500 ILF-Incremental Loss Factor\MCW-Module C Work\Settlement Postings 2006-2016\Posting 2006 and Summary (2021-01-29)\"/>
    </mc:Choice>
  </mc:AlternateContent>
  <xr:revisionPtr revIDLastSave="0" documentId="8_{5F9251DC-EA3A-445C-992D-F8526151C18B}" xr6:coauthVersionLast="44" xr6:coauthVersionMax="44" xr10:uidLastSave="{00000000-0000-0000-0000-000000000000}"/>
  <bookViews>
    <workbookView xWindow="-120" yWindow="-120" windowWidth="29040" windowHeight="15840" xr2:uid="{00000000-000D-0000-FFFF-FFFF00000000}"/>
  </bookViews>
  <sheets>
    <sheet name="Summary" sheetId="3" r:id="rId1"/>
    <sheet name="2009" sheetId="8" r:id="rId2"/>
    <sheet name="2008" sheetId="7" r:id="rId3"/>
    <sheet name="2007" sheetId="5" r:id="rId4"/>
    <sheet name="2006" sheetId="9" r:id="rId5"/>
    <sheet name="Lookup Tables" sheetId="6" r:id="rId6"/>
  </sheets>
  <definedNames>
    <definedName name="_xlnm._FilterDatabase" localSheetId="5" hidden="1">'Lookup Tables'!$C$1:$C$198</definedName>
    <definedName name="_xlnm._FilterDatabase" localSheetId="0" hidden="1">Summary!#REF!</definedName>
    <definedName name="FacilityLookup">OFFSET('Lookup Tables'!$H$2,0,0,COUNTA('Lookup Tables'!$H:$H)-1,2)</definedName>
    <definedName name="IndexLookup">OFFSET('Lookup Tables'!$A$2,0,0,COUNTA('Lookup Tables'!$A:$A)-1,3)</definedName>
    <definedName name="Lookup2006">OFFSET('2006'!$A$5,0,0,COUNTA('2006'!$A:$A)-10,56)</definedName>
    <definedName name="Lookup2007">OFFSET('2007'!$A$5,0,0,COUNTA('2007'!$A:$A)-10,56)</definedName>
    <definedName name="Lookup2008">OFFSET('2008'!$A$5,0,0,COUNTA('2008'!$A:$A)-10,56)</definedName>
    <definedName name="Lookup2009">OFFSET('2009'!$A$5,0,0,COUNTA('2009'!$A:$A)-10,56)</definedName>
    <definedName name="ParticipantLookup">OFFSET('Lookup Tables'!$E$2,0,0,COUNTA('Lookup Tables'!$E:$E)-1,2)</definedName>
    <definedName name="_xlnm.Print_Titles" localSheetId="4">'2006'!$1:$4</definedName>
    <definedName name="_xlnm.Print_Titles" localSheetId="3">'2007'!$1:$4</definedName>
    <definedName name="_xlnm.Print_Titles" localSheetId="2">'2008'!$1:$4</definedName>
    <definedName name="_xlnm.Print_Titles" localSheetId="1">'2009'!$1:$4</definedName>
    <definedName name="_xlnm.Print_Titles" localSheetId="5">'Lookup Tables'!$1:$1</definedName>
    <definedName name="_xlnm.Print_Titles" localSheetId="0">Summary!$1:$4</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219" i="6" l="1"/>
  <c r="B239" i="3" s="1"/>
  <c r="C239" i="3" s="1"/>
  <c r="C219" i="6"/>
  <c r="B220" i="6"/>
  <c r="C220" i="6"/>
  <c r="B221" i="6"/>
  <c r="C221" i="6"/>
  <c r="D241" i="3" s="1"/>
  <c r="E241" i="3" s="1"/>
  <c r="B222" i="6"/>
  <c r="B242" i="3" s="1"/>
  <c r="C242" i="3" s="1"/>
  <c r="C222" i="6"/>
  <c r="D242" i="3" s="1"/>
  <c r="E242" i="3" s="1"/>
  <c r="B223" i="6"/>
  <c r="C223" i="6"/>
  <c r="B224" i="6"/>
  <c r="B227" i="3" s="1"/>
  <c r="C227" i="3" s="1"/>
  <c r="C224" i="6"/>
  <c r="B225" i="6"/>
  <c r="C225" i="6"/>
  <c r="D228" i="3" s="1"/>
  <c r="E228" i="3" s="1"/>
  <c r="B226" i="6"/>
  <c r="B229" i="3" s="1"/>
  <c r="C229" i="3" s="1"/>
  <c r="C226" i="6"/>
  <c r="D229" i="3" s="1"/>
  <c r="E229" i="3" s="1"/>
  <c r="B227" i="6"/>
  <c r="C227" i="6"/>
  <c r="B228" i="6"/>
  <c r="C228" i="6"/>
  <c r="B229" i="6"/>
  <c r="C229" i="6"/>
  <c r="B230" i="6"/>
  <c r="C230" i="6"/>
  <c r="B231" i="6"/>
  <c r="C231" i="6"/>
  <c r="B232" i="6"/>
  <c r="C232" i="6"/>
  <c r="B233" i="6"/>
  <c r="C233" i="6"/>
  <c r="B234" i="6"/>
  <c r="C234" i="6"/>
  <c r="B235" i="6"/>
  <c r="C235" i="6"/>
  <c r="B236" i="6"/>
  <c r="C236" i="6"/>
  <c r="B237" i="6"/>
  <c r="C237" i="6"/>
  <c r="B238" i="6"/>
  <c r="C238" i="6"/>
  <c r="B239" i="6"/>
  <c r="C239" i="6"/>
  <c r="B240" i="6"/>
  <c r="C240" i="6"/>
  <c r="B241" i="6"/>
  <c r="C241" i="6"/>
  <c r="B242" i="6"/>
  <c r="C242" i="6"/>
  <c r="B243" i="6"/>
  <c r="C243" i="6"/>
  <c r="B244" i="6"/>
  <c r="B209" i="3" s="1"/>
  <c r="C209" i="3" s="1"/>
  <c r="C244" i="6"/>
  <c r="B245" i="6"/>
  <c r="C245" i="6"/>
  <c r="B246" i="6"/>
  <c r="C246" i="6"/>
  <c r="B247" i="6"/>
  <c r="C247" i="6"/>
  <c r="B248" i="6"/>
  <c r="C248" i="6"/>
  <c r="B249" i="6"/>
  <c r="C249" i="6"/>
  <c r="B250" i="6"/>
  <c r="C250" i="6"/>
  <c r="B251" i="6"/>
  <c r="C251" i="6"/>
  <c r="B252" i="6"/>
  <c r="C252" i="6"/>
  <c r="B253" i="6"/>
  <c r="C253" i="6"/>
  <c r="B254" i="6"/>
  <c r="C254" i="6"/>
  <c r="B255" i="6"/>
  <c r="C255" i="6"/>
  <c r="B256" i="6"/>
  <c r="C256" i="6"/>
  <c r="B257" i="6"/>
  <c r="C257" i="6"/>
  <c r="B258" i="6"/>
  <c r="C258" i="6"/>
  <c r="B259" i="6"/>
  <c r="C259" i="6"/>
  <c r="B260" i="6"/>
  <c r="C260" i="6"/>
  <c r="B261" i="6"/>
  <c r="C261" i="6"/>
  <c r="B262" i="6"/>
  <c r="C262" i="6"/>
  <c r="B263" i="6"/>
  <c r="C263" i="6"/>
  <c r="B264" i="6"/>
  <c r="C264" i="6"/>
  <c r="B265" i="6"/>
  <c r="C265" i="6"/>
  <c r="B266" i="6"/>
  <c r="C266" i="6"/>
  <c r="B267" i="6"/>
  <c r="C267" i="6"/>
  <c r="B268" i="6"/>
  <c r="C268" i="6"/>
  <c r="B269" i="6"/>
  <c r="C269" i="6"/>
  <c r="F209" i="3"/>
  <c r="G209" i="3"/>
  <c r="H209" i="3"/>
  <c r="I209" i="3"/>
  <c r="J209" i="3"/>
  <c r="K209" i="3"/>
  <c r="L209" i="3"/>
  <c r="M209" i="3"/>
  <c r="N209" i="3"/>
  <c r="O209" i="3"/>
  <c r="P209" i="3"/>
  <c r="Q209" i="3"/>
  <c r="R209" i="3"/>
  <c r="S209" i="3"/>
  <c r="T209" i="3"/>
  <c r="U209" i="3"/>
  <c r="F130" i="3"/>
  <c r="G130" i="3"/>
  <c r="H130" i="3"/>
  <c r="I130" i="3"/>
  <c r="J130" i="3"/>
  <c r="K130" i="3"/>
  <c r="L130" i="3"/>
  <c r="M130" i="3"/>
  <c r="N130" i="3"/>
  <c r="O130" i="3"/>
  <c r="P130" i="3"/>
  <c r="Q130" i="3"/>
  <c r="R130" i="3"/>
  <c r="S130" i="3"/>
  <c r="T130" i="3"/>
  <c r="U130" i="3"/>
  <c r="F191" i="3"/>
  <c r="G191" i="3"/>
  <c r="H191" i="3"/>
  <c r="I191" i="3"/>
  <c r="J191" i="3"/>
  <c r="K191" i="3"/>
  <c r="L191" i="3"/>
  <c r="M191" i="3"/>
  <c r="N191" i="3"/>
  <c r="O191" i="3"/>
  <c r="P191" i="3"/>
  <c r="Q191" i="3"/>
  <c r="R191" i="3"/>
  <c r="S191" i="3"/>
  <c r="T191" i="3"/>
  <c r="U191" i="3"/>
  <c r="F192" i="3"/>
  <c r="G192" i="3"/>
  <c r="H192" i="3"/>
  <c r="I192" i="3"/>
  <c r="J192" i="3"/>
  <c r="K192" i="3"/>
  <c r="L192" i="3"/>
  <c r="M192" i="3"/>
  <c r="N192" i="3"/>
  <c r="O192" i="3"/>
  <c r="P192" i="3"/>
  <c r="Q192" i="3"/>
  <c r="R192" i="3"/>
  <c r="S192" i="3"/>
  <c r="T192" i="3"/>
  <c r="U192" i="3"/>
  <c r="F186" i="3"/>
  <c r="G186" i="3"/>
  <c r="H186" i="3"/>
  <c r="I186" i="3"/>
  <c r="J186" i="3"/>
  <c r="K186" i="3"/>
  <c r="L186" i="3"/>
  <c r="M186" i="3"/>
  <c r="N186" i="3"/>
  <c r="O186" i="3"/>
  <c r="P186" i="3"/>
  <c r="Q186" i="3"/>
  <c r="R186" i="3"/>
  <c r="S186" i="3"/>
  <c r="T186" i="3"/>
  <c r="U186" i="3"/>
  <c r="F187" i="3"/>
  <c r="G187" i="3"/>
  <c r="H187" i="3"/>
  <c r="I187" i="3"/>
  <c r="J187" i="3"/>
  <c r="K187" i="3"/>
  <c r="L187" i="3"/>
  <c r="M187" i="3"/>
  <c r="N187" i="3"/>
  <c r="O187" i="3"/>
  <c r="P187" i="3"/>
  <c r="Q187" i="3"/>
  <c r="R187" i="3"/>
  <c r="S187" i="3"/>
  <c r="T187" i="3"/>
  <c r="U187" i="3"/>
  <c r="F182" i="3"/>
  <c r="F183" i="3" s="1"/>
  <c r="G182" i="3"/>
  <c r="G183" i="3" s="1"/>
  <c r="H182" i="3"/>
  <c r="H183" i="3" s="1"/>
  <c r="I182" i="3"/>
  <c r="I183" i="3" s="1"/>
  <c r="J182" i="3"/>
  <c r="J183" i="3" s="1"/>
  <c r="K182" i="3"/>
  <c r="K183" i="3" s="1"/>
  <c r="L182" i="3"/>
  <c r="L183" i="3" s="1"/>
  <c r="M182" i="3"/>
  <c r="M183" i="3" s="1"/>
  <c r="N182" i="3"/>
  <c r="N183" i="3" s="1"/>
  <c r="O182" i="3"/>
  <c r="O183" i="3" s="1"/>
  <c r="P182" i="3"/>
  <c r="P183" i="3" s="1"/>
  <c r="Q182" i="3"/>
  <c r="Q183" i="3" s="1"/>
  <c r="R182" i="3"/>
  <c r="R183" i="3" s="1"/>
  <c r="S182" i="3"/>
  <c r="S183" i="3" s="1"/>
  <c r="T182" i="3"/>
  <c r="T183" i="3" s="1"/>
  <c r="U182" i="3"/>
  <c r="U183" i="3" s="1"/>
  <c r="F197" i="3"/>
  <c r="F198" i="3" s="1"/>
  <c r="G197" i="3"/>
  <c r="G198" i="3" s="1"/>
  <c r="H197" i="3"/>
  <c r="H198" i="3" s="1"/>
  <c r="I197" i="3"/>
  <c r="I198" i="3" s="1"/>
  <c r="J197" i="3"/>
  <c r="J198" i="3" s="1"/>
  <c r="K197" i="3"/>
  <c r="K198" i="3" s="1"/>
  <c r="L197" i="3"/>
  <c r="L198" i="3" s="1"/>
  <c r="M197" i="3"/>
  <c r="M198" i="3" s="1"/>
  <c r="N197" i="3"/>
  <c r="N198" i="3" s="1"/>
  <c r="O197" i="3"/>
  <c r="O198" i="3" s="1"/>
  <c r="P197" i="3"/>
  <c r="P198" i="3" s="1"/>
  <c r="Q197" i="3"/>
  <c r="Q198" i="3" s="1"/>
  <c r="R197" i="3"/>
  <c r="R198" i="3" s="1"/>
  <c r="S197" i="3"/>
  <c r="S198" i="3" s="1"/>
  <c r="T197" i="3"/>
  <c r="T198" i="3" s="1"/>
  <c r="U197" i="3"/>
  <c r="U198" i="3" s="1"/>
  <c r="F211" i="3"/>
  <c r="G211" i="3"/>
  <c r="H211" i="3"/>
  <c r="I211" i="3"/>
  <c r="J211" i="3"/>
  <c r="K211" i="3"/>
  <c r="L211" i="3"/>
  <c r="M211" i="3"/>
  <c r="N211" i="3"/>
  <c r="O211" i="3"/>
  <c r="P211" i="3"/>
  <c r="Q211" i="3"/>
  <c r="R211" i="3"/>
  <c r="S211" i="3"/>
  <c r="T211" i="3"/>
  <c r="U211" i="3"/>
  <c r="F212" i="3"/>
  <c r="G212" i="3"/>
  <c r="H212" i="3"/>
  <c r="I212" i="3"/>
  <c r="J212" i="3"/>
  <c r="K212" i="3"/>
  <c r="L212" i="3"/>
  <c r="M212" i="3"/>
  <c r="N212" i="3"/>
  <c r="O212" i="3"/>
  <c r="P212" i="3"/>
  <c r="Q212" i="3"/>
  <c r="R212" i="3"/>
  <c r="S212" i="3"/>
  <c r="T212" i="3"/>
  <c r="U212" i="3"/>
  <c r="F213" i="3"/>
  <c r="G213" i="3"/>
  <c r="H213" i="3"/>
  <c r="I213" i="3"/>
  <c r="J213" i="3"/>
  <c r="K213" i="3"/>
  <c r="L213" i="3"/>
  <c r="M213" i="3"/>
  <c r="N213" i="3"/>
  <c r="O213" i="3"/>
  <c r="P213" i="3"/>
  <c r="Q213" i="3"/>
  <c r="R213" i="3"/>
  <c r="S213" i="3"/>
  <c r="T213" i="3"/>
  <c r="U213" i="3"/>
  <c r="F214" i="3"/>
  <c r="G214" i="3"/>
  <c r="H214" i="3"/>
  <c r="I214" i="3"/>
  <c r="J214" i="3"/>
  <c r="K214" i="3"/>
  <c r="L214" i="3"/>
  <c r="M214" i="3"/>
  <c r="N214" i="3"/>
  <c r="O214" i="3"/>
  <c r="P214" i="3"/>
  <c r="Q214" i="3"/>
  <c r="R214" i="3"/>
  <c r="S214" i="3"/>
  <c r="T214" i="3"/>
  <c r="U214" i="3"/>
  <c r="F215" i="3"/>
  <c r="G215" i="3"/>
  <c r="H215" i="3"/>
  <c r="I215" i="3"/>
  <c r="J215" i="3"/>
  <c r="K215" i="3"/>
  <c r="L215" i="3"/>
  <c r="M215" i="3"/>
  <c r="N215" i="3"/>
  <c r="O215" i="3"/>
  <c r="P215" i="3"/>
  <c r="Q215" i="3"/>
  <c r="R215" i="3"/>
  <c r="S215" i="3"/>
  <c r="T215" i="3"/>
  <c r="U215" i="3"/>
  <c r="F216" i="3"/>
  <c r="G216" i="3"/>
  <c r="H216" i="3"/>
  <c r="I216" i="3"/>
  <c r="J216" i="3"/>
  <c r="K216" i="3"/>
  <c r="L216" i="3"/>
  <c r="M216" i="3"/>
  <c r="N216" i="3"/>
  <c r="O216" i="3"/>
  <c r="P216" i="3"/>
  <c r="Q216" i="3"/>
  <c r="R216" i="3"/>
  <c r="S216" i="3"/>
  <c r="T216" i="3"/>
  <c r="U216" i="3"/>
  <c r="F217" i="3"/>
  <c r="G217" i="3"/>
  <c r="H217" i="3"/>
  <c r="I217" i="3"/>
  <c r="J217" i="3"/>
  <c r="K217" i="3"/>
  <c r="L217" i="3"/>
  <c r="M217" i="3"/>
  <c r="N217" i="3"/>
  <c r="O217" i="3"/>
  <c r="P217" i="3"/>
  <c r="Q217" i="3"/>
  <c r="R217" i="3"/>
  <c r="S217" i="3"/>
  <c r="T217" i="3"/>
  <c r="U217" i="3"/>
  <c r="F218" i="3"/>
  <c r="G218" i="3"/>
  <c r="H218" i="3"/>
  <c r="I218" i="3"/>
  <c r="J218" i="3"/>
  <c r="K218" i="3"/>
  <c r="L218" i="3"/>
  <c r="M218" i="3"/>
  <c r="N218" i="3"/>
  <c r="O218" i="3"/>
  <c r="P218" i="3"/>
  <c r="Q218" i="3"/>
  <c r="R218" i="3"/>
  <c r="S218" i="3"/>
  <c r="T218" i="3"/>
  <c r="U218" i="3"/>
  <c r="F219" i="3"/>
  <c r="G219" i="3"/>
  <c r="H219" i="3"/>
  <c r="I219" i="3"/>
  <c r="J219" i="3"/>
  <c r="K219" i="3"/>
  <c r="L219" i="3"/>
  <c r="M219" i="3"/>
  <c r="N219" i="3"/>
  <c r="O219" i="3"/>
  <c r="P219" i="3"/>
  <c r="Q219" i="3"/>
  <c r="R219" i="3"/>
  <c r="S219" i="3"/>
  <c r="T219" i="3"/>
  <c r="U219" i="3"/>
  <c r="F220" i="3"/>
  <c r="G220" i="3"/>
  <c r="H220" i="3"/>
  <c r="I220" i="3"/>
  <c r="J220" i="3"/>
  <c r="K220" i="3"/>
  <c r="L220" i="3"/>
  <c r="M220" i="3"/>
  <c r="N220" i="3"/>
  <c r="O220" i="3"/>
  <c r="P220" i="3"/>
  <c r="Q220" i="3"/>
  <c r="R220" i="3"/>
  <c r="S220" i="3"/>
  <c r="T220" i="3"/>
  <c r="U220" i="3"/>
  <c r="F221" i="3"/>
  <c r="G221" i="3"/>
  <c r="H221" i="3"/>
  <c r="I221" i="3"/>
  <c r="J221" i="3"/>
  <c r="K221" i="3"/>
  <c r="L221" i="3"/>
  <c r="M221" i="3"/>
  <c r="N221" i="3"/>
  <c r="O221" i="3"/>
  <c r="P221" i="3"/>
  <c r="Q221" i="3"/>
  <c r="R221" i="3"/>
  <c r="S221" i="3"/>
  <c r="T221" i="3"/>
  <c r="U221" i="3"/>
  <c r="F222" i="3"/>
  <c r="G222" i="3"/>
  <c r="H222" i="3"/>
  <c r="I222" i="3"/>
  <c r="J222" i="3"/>
  <c r="K222" i="3"/>
  <c r="L222" i="3"/>
  <c r="M222" i="3"/>
  <c r="N222" i="3"/>
  <c r="O222" i="3"/>
  <c r="P222" i="3"/>
  <c r="Q222" i="3"/>
  <c r="R222" i="3"/>
  <c r="S222" i="3"/>
  <c r="T222" i="3"/>
  <c r="U222" i="3"/>
  <c r="F223" i="3"/>
  <c r="G223" i="3"/>
  <c r="H223" i="3"/>
  <c r="I223" i="3"/>
  <c r="J223" i="3"/>
  <c r="K223" i="3"/>
  <c r="L223" i="3"/>
  <c r="M223" i="3"/>
  <c r="N223" i="3"/>
  <c r="O223" i="3"/>
  <c r="P223" i="3"/>
  <c r="Q223" i="3"/>
  <c r="R223" i="3"/>
  <c r="S223" i="3"/>
  <c r="T223" i="3"/>
  <c r="U223" i="3"/>
  <c r="F224" i="3"/>
  <c r="G224" i="3"/>
  <c r="H224" i="3"/>
  <c r="I224" i="3"/>
  <c r="J224" i="3"/>
  <c r="K224" i="3"/>
  <c r="L224" i="3"/>
  <c r="M224" i="3"/>
  <c r="N224" i="3"/>
  <c r="O224" i="3"/>
  <c r="P224" i="3"/>
  <c r="Q224" i="3"/>
  <c r="R224" i="3"/>
  <c r="S224" i="3"/>
  <c r="T224" i="3"/>
  <c r="U224" i="3"/>
  <c r="F238" i="3"/>
  <c r="G238" i="3"/>
  <c r="H238" i="3"/>
  <c r="I238" i="3"/>
  <c r="J238" i="3"/>
  <c r="K238" i="3"/>
  <c r="L238" i="3"/>
  <c r="M238" i="3"/>
  <c r="N238" i="3"/>
  <c r="O238" i="3"/>
  <c r="P238" i="3"/>
  <c r="Q238" i="3"/>
  <c r="R238" i="3"/>
  <c r="S238" i="3"/>
  <c r="T238" i="3"/>
  <c r="U238" i="3"/>
  <c r="D239" i="3"/>
  <c r="E239" i="3" s="1"/>
  <c r="F239" i="3"/>
  <c r="G239" i="3"/>
  <c r="H239" i="3"/>
  <c r="I239" i="3"/>
  <c r="J239" i="3"/>
  <c r="K239" i="3"/>
  <c r="L239" i="3"/>
  <c r="M239" i="3"/>
  <c r="N239" i="3"/>
  <c r="O239" i="3"/>
  <c r="P239" i="3"/>
  <c r="Q239" i="3"/>
  <c r="R239" i="3"/>
  <c r="S239" i="3"/>
  <c r="T239" i="3"/>
  <c r="U239" i="3"/>
  <c r="B241" i="3"/>
  <c r="C241" i="3" s="1"/>
  <c r="F241" i="3"/>
  <c r="G241" i="3"/>
  <c r="H241" i="3"/>
  <c r="I241" i="3"/>
  <c r="J241" i="3"/>
  <c r="K241" i="3"/>
  <c r="L241" i="3"/>
  <c r="M241" i="3"/>
  <c r="N241" i="3"/>
  <c r="O241" i="3"/>
  <c r="P241" i="3"/>
  <c r="Q241" i="3"/>
  <c r="R241" i="3"/>
  <c r="S241" i="3"/>
  <c r="T241" i="3"/>
  <c r="U241" i="3"/>
  <c r="F242" i="3"/>
  <c r="G242" i="3"/>
  <c r="H242" i="3"/>
  <c r="I242" i="3"/>
  <c r="J242" i="3"/>
  <c r="K242" i="3"/>
  <c r="L242" i="3"/>
  <c r="M242" i="3"/>
  <c r="N242" i="3"/>
  <c r="O242" i="3"/>
  <c r="P242" i="3"/>
  <c r="Q242" i="3"/>
  <c r="R242" i="3"/>
  <c r="S242" i="3"/>
  <c r="T242" i="3"/>
  <c r="U242" i="3"/>
  <c r="B226" i="3"/>
  <c r="C226" i="3" s="1"/>
  <c r="D226" i="3"/>
  <c r="E226" i="3" s="1"/>
  <c r="F226" i="3"/>
  <c r="G226" i="3"/>
  <c r="H226" i="3"/>
  <c r="I226" i="3"/>
  <c r="J226" i="3"/>
  <c r="K226" i="3"/>
  <c r="L226" i="3"/>
  <c r="M226" i="3"/>
  <c r="N226" i="3"/>
  <c r="O226" i="3"/>
  <c r="P226" i="3"/>
  <c r="Q226" i="3"/>
  <c r="R226" i="3"/>
  <c r="S226" i="3"/>
  <c r="T226" i="3"/>
  <c r="U226" i="3"/>
  <c r="D227" i="3"/>
  <c r="E227" i="3" s="1"/>
  <c r="F227" i="3"/>
  <c r="G227" i="3"/>
  <c r="H227" i="3"/>
  <c r="I227" i="3"/>
  <c r="J227" i="3"/>
  <c r="K227" i="3"/>
  <c r="L227" i="3"/>
  <c r="M227" i="3"/>
  <c r="N227" i="3"/>
  <c r="O227" i="3"/>
  <c r="P227" i="3"/>
  <c r="Q227" i="3"/>
  <c r="R227" i="3"/>
  <c r="S227" i="3"/>
  <c r="T227" i="3"/>
  <c r="U227" i="3"/>
  <c r="B228" i="3"/>
  <c r="C228" i="3" s="1"/>
  <c r="F228" i="3"/>
  <c r="G228" i="3"/>
  <c r="H228" i="3"/>
  <c r="I228" i="3"/>
  <c r="J228" i="3"/>
  <c r="K228" i="3"/>
  <c r="L228" i="3"/>
  <c r="M228" i="3"/>
  <c r="N228" i="3"/>
  <c r="O228" i="3"/>
  <c r="P228" i="3"/>
  <c r="Q228" i="3"/>
  <c r="R228" i="3"/>
  <c r="S228" i="3"/>
  <c r="T228" i="3"/>
  <c r="U228" i="3"/>
  <c r="F229" i="3"/>
  <c r="G229" i="3"/>
  <c r="H229" i="3"/>
  <c r="I229" i="3"/>
  <c r="J229" i="3"/>
  <c r="K229" i="3"/>
  <c r="L229" i="3"/>
  <c r="M229" i="3"/>
  <c r="N229" i="3"/>
  <c r="O229" i="3"/>
  <c r="P229" i="3"/>
  <c r="Q229" i="3"/>
  <c r="R229" i="3"/>
  <c r="S229" i="3"/>
  <c r="T229" i="3"/>
  <c r="U229" i="3"/>
  <c r="B230" i="3"/>
  <c r="C230" i="3" s="1"/>
  <c r="D230" i="3"/>
  <c r="E230" i="3" s="1"/>
  <c r="F230" i="3"/>
  <c r="G230" i="3"/>
  <c r="H230" i="3"/>
  <c r="I230" i="3"/>
  <c r="J230" i="3"/>
  <c r="K230" i="3"/>
  <c r="L230" i="3"/>
  <c r="M230" i="3"/>
  <c r="N230" i="3"/>
  <c r="O230" i="3"/>
  <c r="P230" i="3"/>
  <c r="Q230" i="3"/>
  <c r="R230" i="3"/>
  <c r="S230" i="3"/>
  <c r="T230" i="3"/>
  <c r="U230" i="3"/>
  <c r="A140" i="9"/>
  <c r="BA140" i="9"/>
  <c r="BB140" i="9"/>
  <c r="BC140" i="9"/>
  <c r="BD140" i="9"/>
  <c r="A141" i="9"/>
  <c r="BA141" i="9"/>
  <c r="BB141" i="9"/>
  <c r="BC141" i="9"/>
  <c r="BD141" i="9"/>
  <c r="A142" i="9"/>
  <c r="BA142" i="9"/>
  <c r="BB142" i="9"/>
  <c r="BC142" i="9"/>
  <c r="BD142" i="9"/>
  <c r="P240" i="3" l="1"/>
  <c r="H240" i="3"/>
  <c r="U243" i="3"/>
  <c r="M243" i="3"/>
  <c r="O240" i="3"/>
  <c r="G240" i="3"/>
  <c r="O225" i="3"/>
  <c r="G225" i="3"/>
  <c r="O188" i="3"/>
  <c r="G188" i="3"/>
  <c r="O193" i="3"/>
  <c r="G193" i="3"/>
  <c r="T243" i="3"/>
  <c r="L243" i="3"/>
  <c r="N240" i="3"/>
  <c r="F240" i="3"/>
  <c r="N225" i="3"/>
  <c r="F225" i="3"/>
  <c r="N188" i="3"/>
  <c r="F188" i="3"/>
  <c r="N193" i="3"/>
  <c r="F193" i="3"/>
  <c r="S243" i="3"/>
  <c r="K243" i="3"/>
  <c r="U240" i="3"/>
  <c r="M240" i="3"/>
  <c r="U225" i="3"/>
  <c r="M225" i="3"/>
  <c r="U188" i="3"/>
  <c r="M188" i="3"/>
  <c r="U193" i="3"/>
  <c r="M193" i="3"/>
  <c r="R243" i="3"/>
  <c r="J243" i="3"/>
  <c r="T240" i="3"/>
  <c r="L240" i="3"/>
  <c r="T225" i="3"/>
  <c r="L225" i="3"/>
  <c r="T188" i="3"/>
  <c r="L188" i="3"/>
  <c r="T193" i="3"/>
  <c r="L193" i="3"/>
  <c r="Q243" i="3"/>
  <c r="I243" i="3"/>
  <c r="S240" i="3"/>
  <c r="K240" i="3"/>
  <c r="S225" i="3"/>
  <c r="K225" i="3"/>
  <c r="S188" i="3"/>
  <c r="K188" i="3"/>
  <c r="S193" i="3"/>
  <c r="K193" i="3"/>
  <c r="P243" i="3"/>
  <c r="H243" i="3"/>
  <c r="R240" i="3"/>
  <c r="J240" i="3"/>
  <c r="R225" i="3"/>
  <c r="J225" i="3"/>
  <c r="R188" i="3"/>
  <c r="J188" i="3"/>
  <c r="R193" i="3"/>
  <c r="J193" i="3"/>
  <c r="O243" i="3"/>
  <c r="G243" i="3"/>
  <c r="Q240" i="3"/>
  <c r="I240" i="3"/>
  <c r="Q225" i="3"/>
  <c r="I225" i="3"/>
  <c r="Q188" i="3"/>
  <c r="I188" i="3"/>
  <c r="Q193" i="3"/>
  <c r="I193" i="3"/>
  <c r="N243" i="3"/>
  <c r="F243" i="3"/>
  <c r="P225" i="3"/>
  <c r="H225" i="3"/>
  <c r="P188" i="3"/>
  <c r="H188" i="3"/>
  <c r="P193" i="3"/>
  <c r="H193" i="3"/>
  <c r="W209" i="3"/>
  <c r="X209" i="3"/>
  <c r="V209" i="3"/>
  <c r="W130" i="3"/>
  <c r="Y130" i="3"/>
  <c r="W227" i="3"/>
  <c r="W239" i="3"/>
  <c r="W222" i="3"/>
  <c r="W218" i="3"/>
  <c r="Y209" i="3"/>
  <c r="X191" i="3"/>
  <c r="W230" i="3"/>
  <c r="W226" i="3"/>
  <c r="W238" i="3"/>
  <c r="W221" i="3"/>
  <c r="W217" i="3"/>
  <c r="W191" i="3"/>
  <c r="X130" i="3"/>
  <c r="V130" i="3"/>
  <c r="V191" i="3"/>
  <c r="Y197" i="3"/>
  <c r="Y198" i="3" s="1"/>
  <c r="W229" i="3"/>
  <c r="W242" i="3"/>
  <c r="W224" i="3"/>
  <c r="W220" i="3"/>
  <c r="Y227" i="3"/>
  <c r="Y192" i="3"/>
  <c r="Y214" i="3"/>
  <c r="V230" i="3"/>
  <c r="X229" i="3"/>
  <c r="V226" i="3"/>
  <c r="X242" i="3"/>
  <c r="V238" i="3"/>
  <c r="X224" i="3"/>
  <c r="V221" i="3"/>
  <c r="X220" i="3"/>
  <c r="V217" i="3"/>
  <c r="X216" i="3"/>
  <c r="V213" i="3"/>
  <c r="X212" i="3"/>
  <c r="V182" i="3"/>
  <c r="V183" i="3" s="1"/>
  <c r="X187" i="3"/>
  <c r="Y218" i="3"/>
  <c r="Y230" i="3"/>
  <c r="Y226" i="3"/>
  <c r="Y238" i="3"/>
  <c r="Y221" i="3"/>
  <c r="Y217" i="3"/>
  <c r="W216" i="3"/>
  <c r="Y213" i="3"/>
  <c r="W212" i="3"/>
  <c r="Y182" i="3"/>
  <c r="Y183" i="3" s="1"/>
  <c r="W187" i="3"/>
  <c r="Y191" i="3"/>
  <c r="W213" i="3"/>
  <c r="V229" i="3"/>
  <c r="X228" i="3"/>
  <c r="V242" i="3"/>
  <c r="X241" i="3"/>
  <c r="V224" i="3"/>
  <c r="X223" i="3"/>
  <c r="V220" i="3"/>
  <c r="X219" i="3"/>
  <c r="V216" i="3"/>
  <c r="X215" i="3"/>
  <c r="V212" i="3"/>
  <c r="X211" i="3"/>
  <c r="V187" i="3"/>
  <c r="X186" i="3"/>
  <c r="Y239" i="3"/>
  <c r="W182" i="3"/>
  <c r="W183" i="3" s="1"/>
  <c r="Y229" i="3"/>
  <c r="W228" i="3"/>
  <c r="Y242" i="3"/>
  <c r="W241" i="3"/>
  <c r="Y224" i="3"/>
  <c r="W223" i="3"/>
  <c r="Y220" i="3"/>
  <c r="W219" i="3"/>
  <c r="Y216" i="3"/>
  <c r="W215" i="3"/>
  <c r="Y212" i="3"/>
  <c r="W211" i="3"/>
  <c r="Y187" i="3"/>
  <c r="W186" i="3"/>
  <c r="W188" i="3" s="1"/>
  <c r="V228" i="3"/>
  <c r="V241" i="3"/>
  <c r="X239" i="3"/>
  <c r="V223" i="3"/>
  <c r="X222" i="3"/>
  <c r="V219" i="3"/>
  <c r="X218" i="3"/>
  <c r="V215" i="3"/>
  <c r="X214" i="3"/>
  <c r="V211" i="3"/>
  <c r="X197" i="3"/>
  <c r="X198" i="3" s="1"/>
  <c r="V186" i="3"/>
  <c r="X192" i="3"/>
  <c r="X230" i="3"/>
  <c r="Y222" i="3"/>
  <c r="X227" i="3"/>
  <c r="Y228" i="3"/>
  <c r="Y241" i="3"/>
  <c r="Y223" i="3"/>
  <c r="Y219" i="3"/>
  <c r="Y215" i="3"/>
  <c r="W214" i="3"/>
  <c r="Y211" i="3"/>
  <c r="W197" i="3"/>
  <c r="W198" i="3" s="1"/>
  <c r="Y186" i="3"/>
  <c r="W192" i="3"/>
  <c r="V227" i="3"/>
  <c r="X226" i="3"/>
  <c r="V239" i="3"/>
  <c r="X238" i="3"/>
  <c r="V222" i="3"/>
  <c r="X221" i="3"/>
  <c r="V218" i="3"/>
  <c r="X217" i="3"/>
  <c r="V214" i="3"/>
  <c r="X213" i="3"/>
  <c r="V197" i="3"/>
  <c r="V198" i="3" s="1"/>
  <c r="X182" i="3"/>
  <c r="X183" i="3" s="1"/>
  <c r="V192" i="3"/>
  <c r="BA5" i="5"/>
  <c r="BB5" i="5"/>
  <c r="BC5" i="5"/>
  <c r="BD5" i="5"/>
  <c r="BA6" i="5"/>
  <c r="BB6" i="5"/>
  <c r="BC6" i="5"/>
  <c r="BD6" i="5"/>
  <c r="BA7" i="5"/>
  <c r="BB7" i="5"/>
  <c r="BC7" i="5"/>
  <c r="BD7" i="5"/>
  <c r="BA8" i="5"/>
  <c r="BB8" i="5"/>
  <c r="BC8" i="5"/>
  <c r="BD8" i="5"/>
  <c r="BA9" i="5"/>
  <c r="BB9" i="5"/>
  <c r="BC9" i="5"/>
  <c r="BD9" i="5"/>
  <c r="BA10" i="5"/>
  <c r="BB10" i="5"/>
  <c r="BC10" i="5"/>
  <c r="BD10" i="5"/>
  <c r="BA11" i="5"/>
  <c r="BB11" i="5"/>
  <c r="BC11" i="5"/>
  <c r="BD11" i="5"/>
  <c r="BA12" i="5"/>
  <c r="BB12" i="5"/>
  <c r="BC12" i="5"/>
  <c r="BD12" i="5"/>
  <c r="BA13" i="5"/>
  <c r="BB13" i="5"/>
  <c r="BC13" i="5"/>
  <c r="BD13" i="5"/>
  <c r="BA14" i="5"/>
  <c r="BB14" i="5"/>
  <c r="BC14" i="5"/>
  <c r="BD14" i="5"/>
  <c r="BA15" i="5"/>
  <c r="BB15" i="5"/>
  <c r="BC15" i="5"/>
  <c r="BD15" i="5"/>
  <c r="BA16" i="5"/>
  <c r="BB16" i="5"/>
  <c r="BC16" i="5"/>
  <c r="BD16" i="5"/>
  <c r="BA17" i="5"/>
  <c r="BB17" i="5"/>
  <c r="BC17" i="5"/>
  <c r="BD17" i="5"/>
  <c r="BA18" i="5"/>
  <c r="BB18" i="5"/>
  <c r="BC18" i="5"/>
  <c r="BD18" i="5"/>
  <c r="BA19" i="5"/>
  <c r="BB19" i="5"/>
  <c r="BC19" i="5"/>
  <c r="BD19" i="5"/>
  <c r="BA20" i="5"/>
  <c r="BB20" i="5"/>
  <c r="BC20" i="5"/>
  <c r="BD20" i="5"/>
  <c r="BA21" i="5"/>
  <c r="BB21" i="5"/>
  <c r="BC21" i="5"/>
  <c r="BD21" i="5"/>
  <c r="BA22" i="5"/>
  <c r="BB22" i="5"/>
  <c r="BC22" i="5"/>
  <c r="BD22" i="5"/>
  <c r="BA23" i="5"/>
  <c r="BB23" i="5"/>
  <c r="BC23" i="5"/>
  <c r="BD23" i="5"/>
  <c r="BA24" i="5"/>
  <c r="BB24" i="5"/>
  <c r="BC24" i="5"/>
  <c r="BD24" i="5"/>
  <c r="BA25" i="5"/>
  <c r="BB25" i="5"/>
  <c r="BC25" i="5"/>
  <c r="BD25" i="5"/>
  <c r="BA26" i="5"/>
  <c r="BB26" i="5"/>
  <c r="BC26" i="5"/>
  <c r="BD26" i="5"/>
  <c r="BA27" i="5"/>
  <c r="BB27" i="5"/>
  <c r="BC27" i="5"/>
  <c r="BD27" i="5"/>
  <c r="BA28" i="5"/>
  <c r="BB28" i="5"/>
  <c r="BC28" i="5"/>
  <c r="BD28" i="5"/>
  <c r="BA29" i="5"/>
  <c r="BB29" i="5"/>
  <c r="BC29" i="5"/>
  <c r="BD29" i="5"/>
  <c r="BA30" i="5"/>
  <c r="BB30" i="5"/>
  <c r="BC30" i="5"/>
  <c r="BD30" i="5"/>
  <c r="BA31" i="5"/>
  <c r="BB31" i="5"/>
  <c r="BC31" i="5"/>
  <c r="BD31" i="5"/>
  <c r="BA32" i="5"/>
  <c r="BB32" i="5"/>
  <c r="BC32" i="5"/>
  <c r="BD32" i="5"/>
  <c r="BA33" i="5"/>
  <c r="BB33" i="5"/>
  <c r="BC33" i="5"/>
  <c r="BD33" i="5"/>
  <c r="BA34" i="5"/>
  <c r="BB34" i="5"/>
  <c r="BC34" i="5"/>
  <c r="BD34" i="5"/>
  <c r="BA35" i="5"/>
  <c r="BB35" i="5"/>
  <c r="BC35" i="5"/>
  <c r="BD35" i="5"/>
  <c r="BA36" i="5"/>
  <c r="BB36" i="5"/>
  <c r="BC36" i="5"/>
  <c r="BD36" i="5"/>
  <c r="BA37" i="5"/>
  <c r="BB37" i="5"/>
  <c r="BC37" i="5"/>
  <c r="BD37" i="5"/>
  <c r="BA38" i="5"/>
  <c r="BB38" i="5"/>
  <c r="BC38" i="5"/>
  <c r="BD38" i="5"/>
  <c r="BA39" i="5"/>
  <c r="BB39" i="5"/>
  <c r="BC39" i="5"/>
  <c r="BD39" i="5"/>
  <c r="BA40" i="5"/>
  <c r="BB40" i="5"/>
  <c r="BC40" i="5"/>
  <c r="BD40" i="5"/>
  <c r="BA41" i="5"/>
  <c r="BB41" i="5"/>
  <c r="BC41" i="5"/>
  <c r="BD41" i="5"/>
  <c r="BA42" i="5"/>
  <c r="BB42" i="5"/>
  <c r="BC42" i="5"/>
  <c r="BD42" i="5"/>
  <c r="BA43" i="5"/>
  <c r="BB43" i="5"/>
  <c r="BC43" i="5"/>
  <c r="BD43" i="5"/>
  <c r="BA44" i="5"/>
  <c r="BB44" i="5"/>
  <c r="BC44" i="5"/>
  <c r="BD44" i="5"/>
  <c r="BA45" i="5"/>
  <c r="BB45" i="5"/>
  <c r="BC45" i="5"/>
  <c r="BD45" i="5"/>
  <c r="BA46" i="5"/>
  <c r="BB46" i="5"/>
  <c r="BC46" i="5"/>
  <c r="BD46" i="5"/>
  <c r="BA47" i="5"/>
  <c r="BB47" i="5"/>
  <c r="BC47" i="5"/>
  <c r="BD47" i="5"/>
  <c r="BA48" i="5"/>
  <c r="BB48" i="5"/>
  <c r="BC48" i="5"/>
  <c r="BD48" i="5"/>
  <c r="BA49" i="5"/>
  <c r="BB49" i="5"/>
  <c r="BC49" i="5"/>
  <c r="BD49" i="5"/>
  <c r="BA50" i="5"/>
  <c r="BB50" i="5"/>
  <c r="BC50" i="5"/>
  <c r="BD50" i="5"/>
  <c r="BA51" i="5"/>
  <c r="BB51" i="5"/>
  <c r="BC51" i="5"/>
  <c r="BD51" i="5"/>
  <c r="BA52" i="5"/>
  <c r="BB52" i="5"/>
  <c r="BC52" i="5"/>
  <c r="BD52" i="5"/>
  <c r="BA53" i="5"/>
  <c r="BB53" i="5"/>
  <c r="BC53" i="5"/>
  <c r="BD53" i="5"/>
  <c r="BA54" i="5"/>
  <c r="BB54" i="5"/>
  <c r="BC54" i="5"/>
  <c r="BD54" i="5"/>
  <c r="BA55" i="5"/>
  <c r="BB55" i="5"/>
  <c r="BC55" i="5"/>
  <c r="BD55" i="5"/>
  <c r="BA56" i="5"/>
  <c r="BB56" i="5"/>
  <c r="BC56" i="5"/>
  <c r="BD56" i="5"/>
  <c r="BA57" i="5"/>
  <c r="BB57" i="5"/>
  <c r="BC57" i="5"/>
  <c r="BD57" i="5"/>
  <c r="BA58" i="5"/>
  <c r="BB58" i="5"/>
  <c r="BC58" i="5"/>
  <c r="BD58" i="5"/>
  <c r="BA59" i="5"/>
  <c r="BB59" i="5"/>
  <c r="BC59" i="5"/>
  <c r="BD59" i="5"/>
  <c r="BA60" i="5"/>
  <c r="BB60" i="5"/>
  <c r="BC60" i="5"/>
  <c r="BD60" i="5"/>
  <c r="BA61" i="5"/>
  <c r="BB61" i="5"/>
  <c r="BC61" i="5"/>
  <c r="BD61" i="5"/>
  <c r="BA62" i="5"/>
  <c r="BB62" i="5"/>
  <c r="BC62" i="5"/>
  <c r="BD62" i="5"/>
  <c r="BA63" i="5"/>
  <c r="BB63" i="5"/>
  <c r="BC63" i="5"/>
  <c r="BD63" i="5"/>
  <c r="BA64" i="5"/>
  <c r="BB64" i="5"/>
  <c r="BC64" i="5"/>
  <c r="BD64" i="5"/>
  <c r="BA65" i="5"/>
  <c r="BB65" i="5"/>
  <c r="BC65" i="5"/>
  <c r="BD65" i="5"/>
  <c r="BA66" i="5"/>
  <c r="BB66" i="5"/>
  <c r="BC66" i="5"/>
  <c r="BD66" i="5"/>
  <c r="BA67" i="5"/>
  <c r="BB67" i="5"/>
  <c r="BC67" i="5"/>
  <c r="BD67" i="5"/>
  <c r="BA68" i="5"/>
  <c r="BB68" i="5"/>
  <c r="BC68" i="5"/>
  <c r="BD68" i="5"/>
  <c r="BA69" i="5"/>
  <c r="BB69" i="5"/>
  <c r="BC69" i="5"/>
  <c r="BD69" i="5"/>
  <c r="BA70" i="5"/>
  <c r="BB70" i="5"/>
  <c r="BC70" i="5"/>
  <c r="BD70" i="5"/>
  <c r="BA71" i="5"/>
  <c r="BB71" i="5"/>
  <c r="BC71" i="5"/>
  <c r="BD71" i="5"/>
  <c r="BA72" i="5"/>
  <c r="BB72" i="5"/>
  <c r="BC72" i="5"/>
  <c r="BD72" i="5"/>
  <c r="BA73" i="5"/>
  <c r="BB73" i="5"/>
  <c r="BC73" i="5"/>
  <c r="BD73" i="5"/>
  <c r="BA74" i="5"/>
  <c r="BB74" i="5"/>
  <c r="BC74" i="5"/>
  <c r="BD74" i="5"/>
  <c r="BA75" i="5"/>
  <c r="BB75" i="5"/>
  <c r="BC75" i="5"/>
  <c r="BD75" i="5"/>
  <c r="BA76" i="5"/>
  <c r="BB76" i="5"/>
  <c r="BC76" i="5"/>
  <c r="BD76" i="5"/>
  <c r="BA77" i="5"/>
  <c r="BB77" i="5"/>
  <c r="BC77" i="5"/>
  <c r="BD77" i="5"/>
  <c r="BA78" i="5"/>
  <c r="BB78" i="5"/>
  <c r="BC78" i="5"/>
  <c r="BD78" i="5"/>
  <c r="BA79" i="5"/>
  <c r="BB79" i="5"/>
  <c r="BC79" i="5"/>
  <c r="BD79" i="5"/>
  <c r="BA80" i="5"/>
  <c r="BB80" i="5"/>
  <c r="BC80" i="5"/>
  <c r="BD80" i="5"/>
  <c r="BA81" i="5"/>
  <c r="BB81" i="5"/>
  <c r="BC81" i="5"/>
  <c r="BD81" i="5"/>
  <c r="BA82" i="5"/>
  <c r="BB82" i="5"/>
  <c r="BC82" i="5"/>
  <c r="BD82" i="5"/>
  <c r="BA83" i="5"/>
  <c r="BB83" i="5"/>
  <c r="BC83" i="5"/>
  <c r="BD83" i="5"/>
  <c r="BA84" i="5"/>
  <c r="BB84" i="5"/>
  <c r="BC84" i="5"/>
  <c r="BD84" i="5"/>
  <c r="BA85" i="5"/>
  <c r="BB85" i="5"/>
  <c r="BC85" i="5"/>
  <c r="BD85" i="5"/>
  <c r="BA86" i="5"/>
  <c r="BB86" i="5"/>
  <c r="BC86" i="5"/>
  <c r="BD86" i="5"/>
  <c r="BA87" i="5"/>
  <c r="BB87" i="5"/>
  <c r="BC87" i="5"/>
  <c r="BD87" i="5"/>
  <c r="BA88" i="5"/>
  <c r="BB88" i="5"/>
  <c r="BC88" i="5"/>
  <c r="BD88" i="5"/>
  <c r="BA89" i="5"/>
  <c r="BB89" i="5"/>
  <c r="BC89" i="5"/>
  <c r="BD89" i="5"/>
  <c r="BA90" i="5"/>
  <c r="BB90" i="5"/>
  <c r="BC90" i="5"/>
  <c r="BD90" i="5"/>
  <c r="BA91" i="5"/>
  <c r="BB91" i="5"/>
  <c r="BC91" i="5"/>
  <c r="BD91" i="5"/>
  <c r="BA92" i="5"/>
  <c r="BB92" i="5"/>
  <c r="BC92" i="5"/>
  <c r="BD92" i="5"/>
  <c r="BA93" i="5"/>
  <c r="BB93" i="5"/>
  <c r="BC93" i="5"/>
  <c r="BD93" i="5"/>
  <c r="BA94" i="5"/>
  <c r="BB94" i="5"/>
  <c r="BC94" i="5"/>
  <c r="BD94" i="5"/>
  <c r="BA95" i="5"/>
  <c r="BB95" i="5"/>
  <c r="BC95" i="5"/>
  <c r="BD95" i="5"/>
  <c r="BA96" i="5"/>
  <c r="BB96" i="5"/>
  <c r="BC96" i="5"/>
  <c r="BD96" i="5"/>
  <c r="BA97" i="5"/>
  <c r="BB97" i="5"/>
  <c r="BC97" i="5"/>
  <c r="BD97" i="5"/>
  <c r="BA98" i="5"/>
  <c r="BB98" i="5"/>
  <c r="BC98" i="5"/>
  <c r="BD98" i="5"/>
  <c r="BA99" i="5"/>
  <c r="BB99" i="5"/>
  <c r="BC99" i="5"/>
  <c r="BD99" i="5"/>
  <c r="BA100" i="5"/>
  <c r="BB100" i="5"/>
  <c r="BC100" i="5"/>
  <c r="BD100" i="5"/>
  <c r="BA101" i="5"/>
  <c r="BB101" i="5"/>
  <c r="BC101" i="5"/>
  <c r="BD101" i="5"/>
  <c r="BA102" i="5"/>
  <c r="BB102" i="5"/>
  <c r="BC102" i="5"/>
  <c r="BD102" i="5"/>
  <c r="BA103" i="5"/>
  <c r="BB103" i="5"/>
  <c r="BC103" i="5"/>
  <c r="BD103" i="5"/>
  <c r="BA104" i="5"/>
  <c r="BB104" i="5"/>
  <c r="BC104" i="5"/>
  <c r="BD104" i="5"/>
  <c r="BA105" i="5"/>
  <c r="BB105" i="5"/>
  <c r="BC105" i="5"/>
  <c r="BD105" i="5"/>
  <c r="BA106" i="5"/>
  <c r="BB106" i="5"/>
  <c r="BC106" i="5"/>
  <c r="BD106" i="5"/>
  <c r="BA107" i="5"/>
  <c r="BB107" i="5"/>
  <c r="BC107" i="5"/>
  <c r="BD107" i="5"/>
  <c r="BA108" i="5"/>
  <c r="BB108" i="5"/>
  <c r="BC108" i="5"/>
  <c r="BD108" i="5"/>
  <c r="BA109" i="5"/>
  <c r="BB109" i="5"/>
  <c r="BC109" i="5"/>
  <c r="BD109" i="5"/>
  <c r="BA110" i="5"/>
  <c r="BB110" i="5"/>
  <c r="BC110" i="5"/>
  <c r="BD110" i="5"/>
  <c r="BA111" i="5"/>
  <c r="BB111" i="5"/>
  <c r="BC111" i="5"/>
  <c r="BD111" i="5"/>
  <c r="BA112" i="5"/>
  <c r="BB112" i="5"/>
  <c r="BC112" i="5"/>
  <c r="BD112" i="5"/>
  <c r="BA113" i="5"/>
  <c r="BB113" i="5"/>
  <c r="BC113" i="5"/>
  <c r="BD113" i="5"/>
  <c r="BA114" i="5"/>
  <c r="BB114" i="5"/>
  <c r="BC114" i="5"/>
  <c r="BD114" i="5"/>
  <c r="BA115" i="5"/>
  <c r="BB115" i="5"/>
  <c r="BC115" i="5"/>
  <c r="BD115" i="5"/>
  <c r="BA116" i="5"/>
  <c r="BB116" i="5"/>
  <c r="BC116" i="5"/>
  <c r="BD116" i="5"/>
  <c r="BA117" i="5"/>
  <c r="BB117" i="5"/>
  <c r="BC117" i="5"/>
  <c r="BD117" i="5"/>
  <c r="BA118" i="5"/>
  <c r="BB118" i="5"/>
  <c r="BC118" i="5"/>
  <c r="BD118" i="5"/>
  <c r="BA119" i="5"/>
  <c r="BB119" i="5"/>
  <c r="BC119" i="5"/>
  <c r="BD119" i="5"/>
  <c r="BA120" i="5"/>
  <c r="BB120" i="5"/>
  <c r="BC120" i="5"/>
  <c r="BD120" i="5"/>
  <c r="BA121" i="5"/>
  <c r="BB121" i="5"/>
  <c r="BC121" i="5"/>
  <c r="BD121" i="5"/>
  <c r="BA122" i="5"/>
  <c r="BB122" i="5"/>
  <c r="BC122" i="5"/>
  <c r="BD122" i="5"/>
  <c r="BA123" i="5"/>
  <c r="BB123" i="5"/>
  <c r="BC123" i="5"/>
  <c r="BD123" i="5"/>
  <c r="BA124" i="5"/>
  <c r="BB124" i="5"/>
  <c r="BC124" i="5"/>
  <c r="BD124" i="5"/>
  <c r="BA125" i="5"/>
  <c r="BB125" i="5"/>
  <c r="BC125" i="5"/>
  <c r="BD125" i="5"/>
  <c r="BA126" i="5"/>
  <c r="BB126" i="5"/>
  <c r="BC126" i="5"/>
  <c r="BD126" i="5"/>
  <c r="BA127" i="5"/>
  <c r="BB127" i="5"/>
  <c r="BC127" i="5"/>
  <c r="BD127" i="5"/>
  <c r="BA128" i="5"/>
  <c r="BB128" i="5"/>
  <c r="BC128" i="5"/>
  <c r="BD128" i="5"/>
  <c r="BA129" i="5"/>
  <c r="BB129" i="5"/>
  <c r="BC129" i="5"/>
  <c r="BD129" i="5"/>
  <c r="BA130" i="5"/>
  <c r="BB130" i="5"/>
  <c r="BC130" i="5"/>
  <c r="BD130" i="5"/>
  <c r="BA131" i="5"/>
  <c r="BB131" i="5"/>
  <c r="BC131" i="5"/>
  <c r="BD131" i="5"/>
  <c r="BA132" i="5"/>
  <c r="BB132" i="5"/>
  <c r="BC132" i="5"/>
  <c r="BD132" i="5"/>
  <c r="BA133" i="5"/>
  <c r="BB133" i="5"/>
  <c r="BC133" i="5"/>
  <c r="BD133" i="5"/>
  <c r="BA134" i="5"/>
  <c r="BB134" i="5"/>
  <c r="BC134" i="5"/>
  <c r="BD134" i="5"/>
  <c r="BA135" i="5"/>
  <c r="BB135" i="5"/>
  <c r="BC135" i="5"/>
  <c r="BD135" i="5"/>
  <c r="BA136" i="5"/>
  <c r="BB136" i="5"/>
  <c r="BC136" i="5"/>
  <c r="BD136" i="5"/>
  <c r="BA137" i="5"/>
  <c r="BB137" i="5"/>
  <c r="BC137" i="5"/>
  <c r="BD137" i="5"/>
  <c r="BA138" i="5"/>
  <c r="BB138" i="5"/>
  <c r="BC138" i="5"/>
  <c r="BD138" i="5"/>
  <c r="BA139" i="5"/>
  <c r="BB139" i="5"/>
  <c r="BC139" i="5"/>
  <c r="BD139" i="5"/>
  <c r="BA140" i="5"/>
  <c r="BB140" i="5"/>
  <c r="BC140" i="5"/>
  <c r="BD140" i="5"/>
  <c r="BA141" i="5"/>
  <c r="BB141" i="5"/>
  <c r="BC141" i="5"/>
  <c r="BD141" i="5"/>
  <c r="V188" i="3" l="1"/>
  <c r="Y188" i="3"/>
  <c r="Y193" i="3"/>
  <c r="X240" i="3"/>
  <c r="W243" i="3"/>
  <c r="X243" i="3"/>
  <c r="V240" i="3"/>
  <c r="W193" i="3"/>
  <c r="Y243" i="3"/>
  <c r="V225" i="3"/>
  <c r="V243" i="3"/>
  <c r="Y240" i="3"/>
  <c r="W240" i="3"/>
  <c r="X188" i="3"/>
  <c r="Y225" i="3"/>
  <c r="V193" i="3"/>
  <c r="W225" i="3"/>
  <c r="X225" i="3"/>
  <c r="X193" i="3"/>
  <c r="A120" i="7"/>
  <c r="BA120" i="7"/>
  <c r="BB120" i="7"/>
  <c r="BC120" i="7"/>
  <c r="BD120" i="7"/>
  <c r="A121" i="7"/>
  <c r="BA121" i="7"/>
  <c r="BB121" i="7"/>
  <c r="BC121" i="7"/>
  <c r="BD121" i="7"/>
  <c r="A122" i="7"/>
  <c r="BA122" i="7"/>
  <c r="BB122" i="7"/>
  <c r="BC122" i="7"/>
  <c r="BD122" i="7"/>
  <c r="A123" i="7"/>
  <c r="BA123" i="7"/>
  <c r="BB123" i="7"/>
  <c r="BC123" i="7"/>
  <c r="BD123" i="7"/>
  <c r="A124" i="7"/>
  <c r="BA124" i="7"/>
  <c r="BB124" i="7"/>
  <c r="BC124" i="7"/>
  <c r="BD124" i="7"/>
  <c r="A125" i="7"/>
  <c r="BA125" i="7"/>
  <c r="BB125" i="7"/>
  <c r="BC125" i="7"/>
  <c r="BD125" i="7"/>
  <c r="A126" i="7"/>
  <c r="BA126" i="7"/>
  <c r="BB126" i="7"/>
  <c r="BC126" i="7"/>
  <c r="BD126" i="7"/>
  <c r="A127" i="7"/>
  <c r="BA127" i="7"/>
  <c r="BB127" i="7"/>
  <c r="BC127" i="7"/>
  <c r="BD127" i="7"/>
  <c r="A136" i="8" l="1"/>
  <c r="BA136" i="8"/>
  <c r="BB136" i="8"/>
  <c r="BC136" i="8"/>
  <c r="BD136" i="8"/>
  <c r="A137" i="8"/>
  <c r="BA137" i="8"/>
  <c r="BB137" i="8"/>
  <c r="BC137" i="8"/>
  <c r="BD137" i="8"/>
  <c r="A138" i="8"/>
  <c r="BA138" i="8"/>
  <c r="BB138" i="8"/>
  <c r="BC138" i="8"/>
  <c r="BD138" i="8"/>
  <c r="A139" i="8"/>
  <c r="BA139" i="8"/>
  <c r="BB139" i="8"/>
  <c r="BC139" i="8"/>
  <c r="BD139" i="8"/>
  <c r="A140" i="8"/>
  <c r="BA140" i="8"/>
  <c r="BB140" i="8"/>
  <c r="BC140" i="8"/>
  <c r="BD140" i="8"/>
  <c r="A141" i="8"/>
  <c r="BA141" i="8"/>
  <c r="BB141" i="8"/>
  <c r="BC141" i="8"/>
  <c r="BD141" i="8"/>
  <c r="B199" i="6" l="1"/>
  <c r="C199" i="6"/>
  <c r="B200" i="6"/>
  <c r="C200" i="6"/>
  <c r="B201" i="6"/>
  <c r="C201" i="6"/>
  <c r="B202" i="6"/>
  <c r="C202" i="6"/>
  <c r="B203" i="6"/>
  <c r="C203" i="6"/>
  <c r="B204" i="6"/>
  <c r="B211" i="3" s="1"/>
  <c r="C211" i="3" s="1"/>
  <c r="C204" i="6"/>
  <c r="D211" i="3" s="1"/>
  <c r="E211" i="3" s="1"/>
  <c r="B205" i="6"/>
  <c r="B212" i="3" s="1"/>
  <c r="C212" i="3" s="1"/>
  <c r="C205" i="6"/>
  <c r="D212" i="3" s="1"/>
  <c r="E212" i="3" s="1"/>
  <c r="B206" i="6"/>
  <c r="B213" i="3" s="1"/>
  <c r="C213" i="3" s="1"/>
  <c r="C206" i="6"/>
  <c r="D213" i="3" s="1"/>
  <c r="E213" i="3" s="1"/>
  <c r="B207" i="6"/>
  <c r="B214" i="3" s="1"/>
  <c r="C214" i="3" s="1"/>
  <c r="C207" i="6"/>
  <c r="D214" i="3" s="1"/>
  <c r="E214" i="3" s="1"/>
  <c r="B208" i="6"/>
  <c r="B215" i="3" s="1"/>
  <c r="C215" i="3" s="1"/>
  <c r="C208" i="6"/>
  <c r="D215" i="3" s="1"/>
  <c r="E215" i="3" s="1"/>
  <c r="B209" i="6"/>
  <c r="B216" i="3" s="1"/>
  <c r="C216" i="3" s="1"/>
  <c r="C209" i="6"/>
  <c r="D216" i="3" s="1"/>
  <c r="E216" i="3" s="1"/>
  <c r="B210" i="6"/>
  <c r="B217" i="3" s="1"/>
  <c r="C217" i="3" s="1"/>
  <c r="C210" i="6"/>
  <c r="D217" i="3" s="1"/>
  <c r="E217" i="3" s="1"/>
  <c r="B211" i="6"/>
  <c r="B218" i="3" s="1"/>
  <c r="C218" i="3" s="1"/>
  <c r="C211" i="6"/>
  <c r="D218" i="3" s="1"/>
  <c r="E218" i="3" s="1"/>
  <c r="B212" i="6"/>
  <c r="B219" i="3" s="1"/>
  <c r="C219" i="3" s="1"/>
  <c r="C212" i="6"/>
  <c r="D219" i="3" s="1"/>
  <c r="E219" i="3" s="1"/>
  <c r="B213" i="6"/>
  <c r="B220" i="3" s="1"/>
  <c r="C220" i="3" s="1"/>
  <c r="C213" i="6"/>
  <c r="D220" i="3" s="1"/>
  <c r="E220" i="3" s="1"/>
  <c r="B214" i="6"/>
  <c r="B221" i="3" s="1"/>
  <c r="C221" i="3" s="1"/>
  <c r="C214" i="6"/>
  <c r="D221" i="3" s="1"/>
  <c r="E221" i="3" s="1"/>
  <c r="B215" i="6"/>
  <c r="B222" i="3" s="1"/>
  <c r="C222" i="3" s="1"/>
  <c r="C215" i="6"/>
  <c r="D222" i="3" s="1"/>
  <c r="E222" i="3" s="1"/>
  <c r="B216" i="6"/>
  <c r="B223" i="3" s="1"/>
  <c r="C223" i="3" s="1"/>
  <c r="C216" i="6"/>
  <c r="D223" i="3" s="1"/>
  <c r="E223" i="3" s="1"/>
  <c r="B217" i="6"/>
  <c r="B224" i="3" s="1"/>
  <c r="C224" i="3" s="1"/>
  <c r="C217" i="6"/>
  <c r="D224" i="3" s="1"/>
  <c r="E224" i="3" s="1"/>
  <c r="B218" i="6"/>
  <c r="B238" i="3" s="1"/>
  <c r="C238" i="3" s="1"/>
  <c r="C218" i="6"/>
  <c r="D238" i="3" s="1"/>
  <c r="E238" i="3" s="1"/>
  <c r="B270" i="6"/>
  <c r="C270" i="6"/>
  <c r="D130" i="3" l="1"/>
  <c r="E130" i="3" s="1"/>
  <c r="D197" i="3"/>
  <c r="E197" i="3" s="1"/>
  <c r="B130" i="3"/>
  <c r="C130" i="3" s="1"/>
  <c r="B197" i="3"/>
  <c r="C197" i="3" s="1"/>
  <c r="BD144" i="9"/>
  <c r="BC144" i="9"/>
  <c r="BB144" i="9"/>
  <c r="BA144" i="9"/>
  <c r="A144" i="9"/>
  <c r="BD143" i="9"/>
  <c r="BC143" i="9"/>
  <c r="BB143" i="9"/>
  <c r="BA143" i="9"/>
  <c r="A143" i="9"/>
  <c r="BD139" i="9"/>
  <c r="BC139" i="9"/>
  <c r="BB139" i="9"/>
  <c r="BA139" i="9"/>
  <c r="A139" i="9"/>
  <c r="BD138" i="9"/>
  <c r="BC138" i="9"/>
  <c r="BB138" i="9"/>
  <c r="BA138" i="9"/>
  <c r="A138" i="9"/>
  <c r="BD137" i="9"/>
  <c r="BC137" i="9"/>
  <c r="BB137" i="9"/>
  <c r="BA137" i="9"/>
  <c r="A137" i="9"/>
  <c r="BD136" i="9"/>
  <c r="BC136" i="9"/>
  <c r="BB136" i="9"/>
  <c r="BA136" i="9"/>
  <c r="A136" i="9"/>
  <c r="BD135" i="9"/>
  <c r="BC135" i="9"/>
  <c r="BB135" i="9"/>
  <c r="BA135" i="9"/>
  <c r="A135" i="9"/>
  <c r="BD134" i="9"/>
  <c r="BC134" i="9"/>
  <c r="BB134" i="9"/>
  <c r="BA134" i="9"/>
  <c r="A134" i="9"/>
  <c r="BD133" i="9"/>
  <c r="BC133" i="9"/>
  <c r="BB133" i="9"/>
  <c r="BA133" i="9"/>
  <c r="A133" i="9"/>
  <c r="BD132" i="9"/>
  <c r="BC132" i="9"/>
  <c r="BB132" i="9"/>
  <c r="BA132" i="9"/>
  <c r="A132" i="9"/>
  <c r="BD131" i="9"/>
  <c r="BC131" i="9"/>
  <c r="BB131" i="9"/>
  <c r="BA131" i="9"/>
  <c r="A131" i="9"/>
  <c r="BD130" i="9"/>
  <c r="BC130" i="9"/>
  <c r="BB130" i="9"/>
  <c r="BA130" i="9"/>
  <c r="A130" i="9"/>
  <c r="BD129" i="9"/>
  <c r="BC129" i="9"/>
  <c r="BB129" i="9"/>
  <c r="BA129" i="9"/>
  <c r="A129" i="9"/>
  <c r="BD128" i="9"/>
  <c r="BC128" i="9"/>
  <c r="BB128" i="9"/>
  <c r="BA128" i="9"/>
  <c r="A128" i="9"/>
  <c r="BD127" i="9"/>
  <c r="BC127" i="9"/>
  <c r="BB127" i="9"/>
  <c r="BA127" i="9"/>
  <c r="A127" i="9"/>
  <c r="BD126" i="9"/>
  <c r="BC126" i="9"/>
  <c r="BB126" i="9"/>
  <c r="BA126" i="9"/>
  <c r="A126" i="9"/>
  <c r="BD125" i="9"/>
  <c r="BC125" i="9"/>
  <c r="BB125" i="9"/>
  <c r="BA125" i="9"/>
  <c r="A125" i="9"/>
  <c r="BD124" i="9"/>
  <c r="BC124" i="9"/>
  <c r="BB124" i="9"/>
  <c r="BA124" i="9"/>
  <c r="A124" i="9"/>
  <c r="BD123" i="9"/>
  <c r="BC123" i="9"/>
  <c r="BB123" i="9"/>
  <c r="BA123" i="9"/>
  <c r="A123" i="9"/>
  <c r="BD122" i="9"/>
  <c r="BC122" i="9"/>
  <c r="BB122" i="9"/>
  <c r="BA122" i="9"/>
  <c r="A122" i="9"/>
  <c r="BD121" i="9"/>
  <c r="BC121" i="9"/>
  <c r="BB121" i="9"/>
  <c r="BA121" i="9"/>
  <c r="A121" i="9"/>
  <c r="BD120" i="9"/>
  <c r="BC120" i="9"/>
  <c r="BB120" i="9"/>
  <c r="BA120" i="9"/>
  <c r="A120" i="9"/>
  <c r="BD119" i="9"/>
  <c r="BC119" i="9"/>
  <c r="BB119" i="9"/>
  <c r="BA119" i="9"/>
  <c r="A119" i="9"/>
  <c r="BD118" i="9"/>
  <c r="BC118" i="9"/>
  <c r="BB118" i="9"/>
  <c r="BA118" i="9"/>
  <c r="A118" i="9"/>
  <c r="BD117" i="9"/>
  <c r="BC117" i="9"/>
  <c r="BB117" i="9"/>
  <c r="BA117" i="9"/>
  <c r="A117" i="9"/>
  <c r="BD116" i="9"/>
  <c r="BC116" i="9"/>
  <c r="BB116" i="9"/>
  <c r="BA116" i="9"/>
  <c r="A116" i="9"/>
  <c r="BD115" i="9"/>
  <c r="BC115" i="9"/>
  <c r="BB115" i="9"/>
  <c r="BA115" i="9"/>
  <c r="A115" i="9"/>
  <c r="BD114" i="9"/>
  <c r="BC114" i="9"/>
  <c r="BB114" i="9"/>
  <c r="BA114" i="9"/>
  <c r="A114" i="9"/>
  <c r="BD113" i="9"/>
  <c r="BC113" i="9"/>
  <c r="BB113" i="9"/>
  <c r="BA113" i="9"/>
  <c r="A113" i="9"/>
  <c r="BD112" i="9"/>
  <c r="BC112" i="9"/>
  <c r="BB112" i="9"/>
  <c r="BA112" i="9"/>
  <c r="A112" i="9"/>
  <c r="BD111" i="9"/>
  <c r="BC111" i="9"/>
  <c r="BB111" i="9"/>
  <c r="BA111" i="9"/>
  <c r="A111" i="9"/>
  <c r="BD110" i="9"/>
  <c r="BC110" i="9"/>
  <c r="BB110" i="9"/>
  <c r="BA110" i="9"/>
  <c r="A110" i="9"/>
  <c r="BD109" i="9"/>
  <c r="BC109" i="9"/>
  <c r="BB109" i="9"/>
  <c r="BA109" i="9"/>
  <c r="A109" i="9"/>
  <c r="BD108" i="9"/>
  <c r="BC108" i="9"/>
  <c r="BB108" i="9"/>
  <c r="BA108" i="9"/>
  <c r="A108" i="9"/>
  <c r="BD107" i="9"/>
  <c r="BC107" i="9"/>
  <c r="BB107" i="9"/>
  <c r="BA107" i="9"/>
  <c r="A107" i="9"/>
  <c r="BD106" i="9"/>
  <c r="BC106" i="9"/>
  <c r="BB106" i="9"/>
  <c r="BA106" i="9"/>
  <c r="A106" i="9"/>
  <c r="BD105" i="9"/>
  <c r="BC105" i="9"/>
  <c r="BB105" i="9"/>
  <c r="BA105" i="9"/>
  <c r="A105" i="9"/>
  <c r="BD104" i="9"/>
  <c r="BC104" i="9"/>
  <c r="BB104" i="9"/>
  <c r="BA104" i="9"/>
  <c r="A104" i="9"/>
  <c r="BD103" i="9"/>
  <c r="BC103" i="9"/>
  <c r="BB103" i="9"/>
  <c r="BA103" i="9"/>
  <c r="A103" i="9"/>
  <c r="BD102" i="9"/>
  <c r="BC102" i="9"/>
  <c r="BB102" i="9"/>
  <c r="BA102" i="9"/>
  <c r="A102" i="9"/>
  <c r="BD101" i="9"/>
  <c r="BC101" i="9"/>
  <c r="BB101" i="9"/>
  <c r="BA101" i="9"/>
  <c r="A101" i="9"/>
  <c r="BD100" i="9"/>
  <c r="BC100" i="9"/>
  <c r="BB100" i="9"/>
  <c r="BA100" i="9"/>
  <c r="A100" i="9"/>
  <c r="BD99" i="9"/>
  <c r="BC99" i="9"/>
  <c r="BB99" i="9"/>
  <c r="BA99" i="9"/>
  <c r="A99" i="9"/>
  <c r="BD98" i="9"/>
  <c r="BC98" i="9"/>
  <c r="BB98" i="9"/>
  <c r="BA98" i="9"/>
  <c r="A98" i="9"/>
  <c r="BD97" i="9"/>
  <c r="BC97" i="9"/>
  <c r="BB97" i="9"/>
  <c r="BA97" i="9"/>
  <c r="A97" i="9"/>
  <c r="BD96" i="9"/>
  <c r="BC96" i="9"/>
  <c r="BB96" i="9"/>
  <c r="BA96" i="9"/>
  <c r="A96" i="9"/>
  <c r="BD95" i="9"/>
  <c r="BC95" i="9"/>
  <c r="BB95" i="9"/>
  <c r="BA95" i="9"/>
  <c r="A95" i="9"/>
  <c r="BD94" i="9"/>
  <c r="BC94" i="9"/>
  <c r="BB94" i="9"/>
  <c r="BA94" i="9"/>
  <c r="A94" i="9"/>
  <c r="BD93" i="9"/>
  <c r="BC93" i="9"/>
  <c r="BB93" i="9"/>
  <c r="BA93" i="9"/>
  <c r="A93" i="9"/>
  <c r="BD92" i="9"/>
  <c r="BC92" i="9"/>
  <c r="BB92" i="9"/>
  <c r="BA92" i="9"/>
  <c r="A92" i="9"/>
  <c r="BD91" i="9"/>
  <c r="BC91" i="9"/>
  <c r="BB91" i="9"/>
  <c r="BA91" i="9"/>
  <c r="A91" i="9"/>
  <c r="BD90" i="9"/>
  <c r="BC90" i="9"/>
  <c r="BB90" i="9"/>
  <c r="BA90" i="9"/>
  <c r="A90" i="9"/>
  <c r="BD89" i="9"/>
  <c r="BC89" i="9"/>
  <c r="BB89" i="9"/>
  <c r="BA89" i="9"/>
  <c r="A89" i="9"/>
  <c r="BD88" i="9"/>
  <c r="BC88" i="9"/>
  <c r="BB88" i="9"/>
  <c r="BA88" i="9"/>
  <c r="A88" i="9"/>
  <c r="BD87" i="9"/>
  <c r="BC87" i="9"/>
  <c r="BB87" i="9"/>
  <c r="BA87" i="9"/>
  <c r="A87" i="9"/>
  <c r="BD86" i="9"/>
  <c r="BC86" i="9"/>
  <c r="BB86" i="9"/>
  <c r="BA86" i="9"/>
  <c r="A86" i="9"/>
  <c r="BD85" i="9"/>
  <c r="BC85" i="9"/>
  <c r="BB85" i="9"/>
  <c r="BA85" i="9"/>
  <c r="A85" i="9"/>
  <c r="BD84" i="9"/>
  <c r="BC84" i="9"/>
  <c r="BB84" i="9"/>
  <c r="BA84" i="9"/>
  <c r="A84" i="9"/>
  <c r="BD83" i="9"/>
  <c r="BC83" i="9"/>
  <c r="BB83" i="9"/>
  <c r="BA83" i="9"/>
  <c r="A83" i="9"/>
  <c r="BD82" i="9"/>
  <c r="BC82" i="9"/>
  <c r="BB82" i="9"/>
  <c r="BA82" i="9"/>
  <c r="A82" i="9"/>
  <c r="BD81" i="9"/>
  <c r="BC81" i="9"/>
  <c r="BB81" i="9"/>
  <c r="BA81" i="9"/>
  <c r="A81" i="9"/>
  <c r="BD80" i="9"/>
  <c r="BC80" i="9"/>
  <c r="BB80" i="9"/>
  <c r="BA80" i="9"/>
  <c r="A80" i="9"/>
  <c r="BD79" i="9"/>
  <c r="BC79" i="9"/>
  <c r="BB79" i="9"/>
  <c r="BA79" i="9"/>
  <c r="A79" i="9"/>
  <c r="BD78" i="9"/>
  <c r="BC78" i="9"/>
  <c r="BB78" i="9"/>
  <c r="BA78" i="9"/>
  <c r="A78" i="9"/>
  <c r="BD77" i="9"/>
  <c r="BC77" i="9"/>
  <c r="BB77" i="9"/>
  <c r="BA77" i="9"/>
  <c r="A77" i="9"/>
  <c r="BD76" i="9"/>
  <c r="BC76" i="9"/>
  <c r="BB76" i="9"/>
  <c r="BA76" i="9"/>
  <c r="A76" i="9"/>
  <c r="BD75" i="9"/>
  <c r="BC75" i="9"/>
  <c r="BB75" i="9"/>
  <c r="BA75" i="9"/>
  <c r="A75" i="9"/>
  <c r="BD74" i="9"/>
  <c r="BC74" i="9"/>
  <c r="BB74" i="9"/>
  <c r="BA74" i="9"/>
  <c r="A74" i="9"/>
  <c r="BD73" i="9"/>
  <c r="BC73" i="9"/>
  <c r="BB73" i="9"/>
  <c r="BA73" i="9"/>
  <c r="A73" i="9"/>
  <c r="BD72" i="9"/>
  <c r="BC72" i="9"/>
  <c r="BB72" i="9"/>
  <c r="BA72" i="9"/>
  <c r="A72" i="9"/>
  <c r="BD71" i="9"/>
  <c r="BC71" i="9"/>
  <c r="BB71" i="9"/>
  <c r="BA71" i="9"/>
  <c r="A71" i="9"/>
  <c r="BD70" i="9"/>
  <c r="BC70" i="9"/>
  <c r="BB70" i="9"/>
  <c r="BA70" i="9"/>
  <c r="A70" i="9"/>
  <c r="BD69" i="9"/>
  <c r="BC69" i="9"/>
  <c r="BB69" i="9"/>
  <c r="BA69" i="9"/>
  <c r="A69" i="9"/>
  <c r="BD68" i="9"/>
  <c r="BC68" i="9"/>
  <c r="BB68" i="9"/>
  <c r="BA68" i="9"/>
  <c r="A68" i="9"/>
  <c r="BD67" i="9"/>
  <c r="BC67" i="9"/>
  <c r="BB67" i="9"/>
  <c r="BA67" i="9"/>
  <c r="A67" i="9"/>
  <c r="BD66" i="9"/>
  <c r="BC66" i="9"/>
  <c r="BB66" i="9"/>
  <c r="BA66" i="9"/>
  <c r="A66" i="9"/>
  <c r="BD65" i="9"/>
  <c r="BC65" i="9"/>
  <c r="BB65" i="9"/>
  <c r="BA65" i="9"/>
  <c r="A65" i="9"/>
  <c r="BD64" i="9"/>
  <c r="BC64" i="9"/>
  <c r="BB64" i="9"/>
  <c r="BA64" i="9"/>
  <c r="A64" i="9"/>
  <c r="BD63" i="9"/>
  <c r="BC63" i="9"/>
  <c r="BB63" i="9"/>
  <c r="BA63" i="9"/>
  <c r="A63" i="9"/>
  <c r="BD62" i="9"/>
  <c r="BC62" i="9"/>
  <c r="BB62" i="9"/>
  <c r="BA62" i="9"/>
  <c r="A62" i="9"/>
  <c r="BD61" i="9"/>
  <c r="BC61" i="9"/>
  <c r="BB61" i="9"/>
  <c r="BA61" i="9"/>
  <c r="A61" i="9"/>
  <c r="BD60" i="9"/>
  <c r="BC60" i="9"/>
  <c r="BB60" i="9"/>
  <c r="BA60" i="9"/>
  <c r="A60" i="9"/>
  <c r="BD59" i="9"/>
  <c r="BC59" i="9"/>
  <c r="BB59" i="9"/>
  <c r="BA59" i="9"/>
  <c r="A59" i="9"/>
  <c r="BD58" i="9"/>
  <c r="BC58" i="9"/>
  <c r="BB58" i="9"/>
  <c r="BA58" i="9"/>
  <c r="A58" i="9"/>
  <c r="BD57" i="9"/>
  <c r="BC57" i="9"/>
  <c r="BB57" i="9"/>
  <c r="BA57" i="9"/>
  <c r="A57" i="9"/>
  <c r="BD56" i="9"/>
  <c r="BC56" i="9"/>
  <c r="BB56" i="9"/>
  <c r="BA56" i="9"/>
  <c r="A56" i="9"/>
  <c r="BD55" i="9"/>
  <c r="BC55" i="9"/>
  <c r="BB55" i="9"/>
  <c r="BA55" i="9"/>
  <c r="A55" i="9"/>
  <c r="BD54" i="9"/>
  <c r="BC54" i="9"/>
  <c r="BB54" i="9"/>
  <c r="BA54" i="9"/>
  <c r="A54" i="9"/>
  <c r="BD53" i="9"/>
  <c r="BC53" i="9"/>
  <c r="BB53" i="9"/>
  <c r="BA53" i="9"/>
  <c r="A53" i="9"/>
  <c r="BD52" i="9"/>
  <c r="BC52" i="9"/>
  <c r="BB52" i="9"/>
  <c r="BA52" i="9"/>
  <c r="A52" i="9"/>
  <c r="BD51" i="9"/>
  <c r="BC51" i="9"/>
  <c r="BB51" i="9"/>
  <c r="BA51" i="9"/>
  <c r="A51" i="9"/>
  <c r="BD50" i="9"/>
  <c r="BC50" i="9"/>
  <c r="BB50" i="9"/>
  <c r="BA50" i="9"/>
  <c r="A50" i="9"/>
  <c r="BD49" i="9"/>
  <c r="BC49" i="9"/>
  <c r="BB49" i="9"/>
  <c r="BA49" i="9"/>
  <c r="A49" i="9"/>
  <c r="BD48" i="9"/>
  <c r="BC48" i="9"/>
  <c r="BB48" i="9"/>
  <c r="BA48" i="9"/>
  <c r="A48" i="9"/>
  <c r="BD47" i="9"/>
  <c r="BC47" i="9"/>
  <c r="BB47" i="9"/>
  <c r="BA47" i="9"/>
  <c r="A47" i="9"/>
  <c r="BD46" i="9"/>
  <c r="BC46" i="9"/>
  <c r="BB46" i="9"/>
  <c r="BA46" i="9"/>
  <c r="A46" i="9"/>
  <c r="BD45" i="9"/>
  <c r="BC45" i="9"/>
  <c r="BB45" i="9"/>
  <c r="BA45" i="9"/>
  <c r="A45" i="9"/>
  <c r="BD44" i="9"/>
  <c r="BC44" i="9"/>
  <c r="BB44" i="9"/>
  <c r="BA44" i="9"/>
  <c r="A44" i="9"/>
  <c r="BD43" i="9"/>
  <c r="BC43" i="9"/>
  <c r="BB43" i="9"/>
  <c r="BA43" i="9"/>
  <c r="A43" i="9"/>
  <c r="BD42" i="9"/>
  <c r="BC42" i="9"/>
  <c r="BB42" i="9"/>
  <c r="BA42" i="9"/>
  <c r="A42" i="9"/>
  <c r="BD41" i="9"/>
  <c r="BC41" i="9"/>
  <c r="BB41" i="9"/>
  <c r="BA41" i="9"/>
  <c r="A41" i="9"/>
  <c r="BD40" i="9"/>
  <c r="BC40" i="9"/>
  <c r="BB40" i="9"/>
  <c r="BA40" i="9"/>
  <c r="A40" i="9"/>
  <c r="BD39" i="9"/>
  <c r="BC39" i="9"/>
  <c r="BB39" i="9"/>
  <c r="BA39" i="9"/>
  <c r="A39" i="9"/>
  <c r="BD38" i="9"/>
  <c r="BC38" i="9"/>
  <c r="BB38" i="9"/>
  <c r="BA38" i="9"/>
  <c r="A38" i="9"/>
  <c r="BD37" i="9"/>
  <c r="BC37" i="9"/>
  <c r="BB37" i="9"/>
  <c r="BA37" i="9"/>
  <c r="A37" i="9"/>
  <c r="BD36" i="9"/>
  <c r="BC36" i="9"/>
  <c r="BB36" i="9"/>
  <c r="BA36" i="9"/>
  <c r="A36" i="9"/>
  <c r="BD35" i="9"/>
  <c r="BC35" i="9"/>
  <c r="BB35" i="9"/>
  <c r="BA35" i="9"/>
  <c r="A35" i="9"/>
  <c r="BD34" i="9"/>
  <c r="BC34" i="9"/>
  <c r="BB34" i="9"/>
  <c r="BA34" i="9"/>
  <c r="A34" i="9"/>
  <c r="BD33" i="9"/>
  <c r="BC33" i="9"/>
  <c r="BB33" i="9"/>
  <c r="BA33" i="9"/>
  <c r="A33" i="9"/>
  <c r="BD32" i="9"/>
  <c r="BC32" i="9"/>
  <c r="BB32" i="9"/>
  <c r="BA32" i="9"/>
  <c r="A32" i="9"/>
  <c r="BD31" i="9"/>
  <c r="BC31" i="9"/>
  <c r="BB31" i="9"/>
  <c r="BA31" i="9"/>
  <c r="A31" i="9"/>
  <c r="BD30" i="9"/>
  <c r="BC30" i="9"/>
  <c r="BB30" i="9"/>
  <c r="BA30" i="9"/>
  <c r="A30" i="9"/>
  <c r="BD29" i="9"/>
  <c r="BC29" i="9"/>
  <c r="BB29" i="9"/>
  <c r="BA29" i="9"/>
  <c r="A29" i="9"/>
  <c r="BD28" i="9"/>
  <c r="BC28" i="9"/>
  <c r="BB28" i="9"/>
  <c r="BA28" i="9"/>
  <c r="A28" i="9"/>
  <c r="BD27" i="9"/>
  <c r="BC27" i="9"/>
  <c r="BB27" i="9"/>
  <c r="BA27" i="9"/>
  <c r="A27" i="9"/>
  <c r="BD26" i="9"/>
  <c r="BC26" i="9"/>
  <c r="BB26" i="9"/>
  <c r="BA26" i="9"/>
  <c r="A26" i="9"/>
  <c r="BD25" i="9"/>
  <c r="BC25" i="9"/>
  <c r="BB25" i="9"/>
  <c r="BA25" i="9"/>
  <c r="A25" i="9"/>
  <c r="BD24" i="9"/>
  <c r="BC24" i="9"/>
  <c r="BB24" i="9"/>
  <c r="BA24" i="9"/>
  <c r="A24" i="9"/>
  <c r="BD23" i="9"/>
  <c r="BC23" i="9"/>
  <c r="BB23" i="9"/>
  <c r="BA23" i="9"/>
  <c r="A23" i="9"/>
  <c r="BD22" i="9"/>
  <c r="BC22" i="9"/>
  <c r="BB22" i="9"/>
  <c r="BA22" i="9"/>
  <c r="A22" i="9"/>
  <c r="BD21" i="9"/>
  <c r="BC21" i="9"/>
  <c r="BB21" i="9"/>
  <c r="BA21" i="9"/>
  <c r="A21" i="9"/>
  <c r="BD20" i="9"/>
  <c r="BC20" i="9"/>
  <c r="BB20" i="9"/>
  <c r="BA20" i="9"/>
  <c r="A20" i="9"/>
  <c r="BD19" i="9"/>
  <c r="BC19" i="9"/>
  <c r="BB19" i="9"/>
  <c r="BA19" i="9"/>
  <c r="A19" i="9"/>
  <c r="BD18" i="9"/>
  <c r="BC18" i="9"/>
  <c r="BB18" i="9"/>
  <c r="BA18" i="9"/>
  <c r="A18" i="9"/>
  <c r="BD17" i="9"/>
  <c r="BC17" i="9"/>
  <c r="BB17" i="9"/>
  <c r="BA17" i="9"/>
  <c r="A17" i="9"/>
  <c r="BD16" i="9"/>
  <c r="BC16" i="9"/>
  <c r="BB16" i="9"/>
  <c r="BA16" i="9"/>
  <c r="A16" i="9"/>
  <c r="BD15" i="9"/>
  <c r="BC15" i="9"/>
  <c r="BB15" i="9"/>
  <c r="BA15" i="9"/>
  <c r="A15" i="9"/>
  <c r="BD14" i="9"/>
  <c r="BC14" i="9"/>
  <c r="BB14" i="9"/>
  <c r="BA14" i="9"/>
  <c r="A14" i="9"/>
  <c r="BD13" i="9"/>
  <c r="BC13" i="9"/>
  <c r="BB13" i="9"/>
  <c r="BA13" i="9"/>
  <c r="A13" i="9"/>
  <c r="BD12" i="9"/>
  <c r="BC12" i="9"/>
  <c r="BB12" i="9"/>
  <c r="BA12" i="9"/>
  <c r="A12" i="9"/>
  <c r="BD11" i="9"/>
  <c r="BC11" i="9"/>
  <c r="BB11" i="9"/>
  <c r="BA11" i="9"/>
  <c r="A11" i="9"/>
  <c r="BD10" i="9"/>
  <c r="BC10" i="9"/>
  <c r="BB10" i="9"/>
  <c r="BA10" i="9"/>
  <c r="A10" i="9"/>
  <c r="BD9" i="9"/>
  <c r="BC9" i="9"/>
  <c r="BB9" i="9"/>
  <c r="BA9" i="9"/>
  <c r="A9" i="9"/>
  <c r="BD8" i="9"/>
  <c r="BC8" i="9"/>
  <c r="BB8" i="9"/>
  <c r="BA8" i="9"/>
  <c r="A8" i="9"/>
  <c r="BD7" i="9"/>
  <c r="BC7" i="9"/>
  <c r="BB7" i="9"/>
  <c r="BA7" i="9"/>
  <c r="A7" i="9"/>
  <c r="BD6" i="9"/>
  <c r="BC6" i="9"/>
  <c r="BB6" i="9"/>
  <c r="BA6" i="9"/>
  <c r="A6" i="9"/>
  <c r="BD5" i="9"/>
  <c r="BC5" i="9"/>
  <c r="BB5" i="9"/>
  <c r="BA5" i="9"/>
  <c r="A5" i="9"/>
  <c r="AY3" i="9"/>
  <c r="AA3" i="9"/>
  <c r="O3" i="9"/>
  <c r="U250" i="3" l="1"/>
  <c r="U251" i="3" s="1"/>
  <c r="U195" i="3"/>
  <c r="U184" i="3"/>
  <c r="U185" i="3" s="1"/>
  <c r="U119" i="3"/>
  <c r="U55" i="3"/>
  <c r="U114" i="3"/>
  <c r="U112" i="3"/>
  <c r="U88" i="3"/>
  <c r="U85" i="3"/>
  <c r="U232" i="3"/>
  <c r="U141" i="3"/>
  <c r="U139" i="3"/>
  <c r="U137" i="3"/>
  <c r="U135" i="3"/>
  <c r="U204" i="3"/>
  <c r="U133" i="3"/>
  <c r="U131" i="3"/>
  <c r="U208" i="3"/>
  <c r="U248" i="3"/>
  <c r="U246" i="3"/>
  <c r="U244" i="3"/>
  <c r="U235" i="3"/>
  <c r="U207" i="3"/>
  <c r="U174" i="3"/>
  <c r="U175" i="3" s="1"/>
  <c r="U98" i="3"/>
  <c r="U167" i="3"/>
  <c r="U177" i="3"/>
  <c r="U171" i="3"/>
  <c r="U169" i="3"/>
  <c r="U161" i="3"/>
  <c r="U157" i="3"/>
  <c r="U158" i="3" s="1"/>
  <c r="U154" i="3"/>
  <c r="U95" i="3"/>
  <c r="U96" i="3" s="1"/>
  <c r="U67" i="3"/>
  <c r="U151" i="3"/>
  <c r="U152" i="3" s="1"/>
  <c r="U199" i="3"/>
  <c r="U145" i="3"/>
  <c r="U146" i="3" s="1"/>
  <c r="U65" i="3"/>
  <c r="U63" i="3"/>
  <c r="U116" i="3"/>
  <c r="U179" i="3"/>
  <c r="U124" i="3"/>
  <c r="U121" i="3"/>
  <c r="U60" i="3"/>
  <c r="U127" i="3"/>
  <c r="U49" i="3"/>
  <c r="U47" i="3"/>
  <c r="U82" i="3"/>
  <c r="U23" i="3"/>
  <c r="U21" i="3"/>
  <c r="U74" i="3"/>
  <c r="U75" i="3" s="1"/>
  <c r="U109" i="3"/>
  <c r="U106" i="3"/>
  <c r="U103" i="3"/>
  <c r="U101" i="3"/>
  <c r="U91" i="3"/>
  <c r="U92" i="3" s="1"/>
  <c r="U32" i="3"/>
  <c r="U30" i="3"/>
  <c r="U27" i="3"/>
  <c r="U28" i="3" s="1"/>
  <c r="U11" i="3"/>
  <c r="U100" i="3"/>
  <c r="U128" i="3"/>
  <c r="U84" i="3"/>
  <c r="U20" i="3"/>
  <c r="U43" i="3"/>
  <c r="U41" i="3"/>
  <c r="U38" i="3"/>
  <c r="U39" i="3" s="1"/>
  <c r="U76" i="3"/>
  <c r="U72" i="3"/>
  <c r="U16" i="3"/>
  <c r="U61" i="3"/>
  <c r="U165" i="3"/>
  <c r="U70" i="3"/>
  <c r="U14" i="3"/>
  <c r="U8" i="3"/>
  <c r="U9" i="3" s="1"/>
  <c r="U25" i="3"/>
  <c r="U26" i="3" s="1"/>
  <c r="T60" i="3"/>
  <c r="T82" i="3"/>
  <c r="T21" i="3"/>
  <c r="T109" i="3"/>
  <c r="T103" i="3"/>
  <c r="T101" i="3"/>
  <c r="T32" i="3"/>
  <c r="T27" i="3"/>
  <c r="T28" i="3" s="1"/>
  <c r="T250" i="3"/>
  <c r="T251" i="3" s="1"/>
  <c r="T195" i="3"/>
  <c r="T184" i="3"/>
  <c r="T185" i="3" s="1"/>
  <c r="T119" i="3"/>
  <c r="T55" i="3"/>
  <c r="T114" i="3"/>
  <c r="T112" i="3"/>
  <c r="T88" i="3"/>
  <c r="T85" i="3"/>
  <c r="T232" i="3"/>
  <c r="T141" i="3"/>
  <c r="T139" i="3"/>
  <c r="T137" i="3"/>
  <c r="T135" i="3"/>
  <c r="T204" i="3"/>
  <c r="T133" i="3"/>
  <c r="T131" i="3"/>
  <c r="T208" i="3"/>
  <c r="T248" i="3"/>
  <c r="T246" i="3"/>
  <c r="T244" i="3"/>
  <c r="T235" i="3"/>
  <c r="T207" i="3"/>
  <c r="T174" i="3"/>
  <c r="T175" i="3" s="1"/>
  <c r="T98" i="3"/>
  <c r="T167" i="3"/>
  <c r="T177" i="3"/>
  <c r="T171" i="3"/>
  <c r="T169" i="3"/>
  <c r="T161" i="3"/>
  <c r="T157" i="3"/>
  <c r="T158" i="3" s="1"/>
  <c r="T154" i="3"/>
  <c r="T95" i="3"/>
  <c r="T96" i="3" s="1"/>
  <c r="T67" i="3"/>
  <c r="T151" i="3"/>
  <c r="T152" i="3" s="1"/>
  <c r="T199" i="3"/>
  <c r="T145" i="3"/>
  <c r="T146" i="3" s="1"/>
  <c r="T65" i="3"/>
  <c r="T63" i="3"/>
  <c r="T116" i="3"/>
  <c r="T179" i="3"/>
  <c r="T124" i="3"/>
  <c r="T121" i="3"/>
  <c r="T127" i="3"/>
  <c r="T49" i="3"/>
  <c r="T47" i="3"/>
  <c r="T23" i="3"/>
  <c r="T74" i="3"/>
  <c r="T75" i="3" s="1"/>
  <c r="T106" i="3"/>
  <c r="T91" i="3"/>
  <c r="T92" i="3" s="1"/>
  <c r="T30" i="3"/>
  <c r="S250" i="3"/>
  <c r="S251" i="3" s="1"/>
  <c r="S195" i="3"/>
  <c r="S184" i="3"/>
  <c r="S185" i="3" s="1"/>
  <c r="S119" i="3"/>
  <c r="S55" i="3"/>
  <c r="S114" i="3"/>
  <c r="S112" i="3"/>
  <c r="S88" i="3"/>
  <c r="S85" i="3"/>
  <c r="S232" i="3"/>
  <c r="S141" i="3"/>
  <c r="S139" i="3"/>
  <c r="S137" i="3"/>
  <c r="S135" i="3"/>
  <c r="S204" i="3"/>
  <c r="S133" i="3"/>
  <c r="S131" i="3"/>
  <c r="S208" i="3"/>
  <c r="S248" i="3"/>
  <c r="S246" i="3"/>
  <c r="S244" i="3"/>
  <c r="S235" i="3"/>
  <c r="S207" i="3"/>
  <c r="S174" i="3"/>
  <c r="S175" i="3" s="1"/>
  <c r="S98" i="3"/>
  <c r="S167" i="3"/>
  <c r="S177" i="3"/>
  <c r="S171" i="3"/>
  <c r="S169" i="3"/>
  <c r="S161" i="3"/>
  <c r="S157" i="3"/>
  <c r="S158" i="3" s="1"/>
  <c r="S154" i="3"/>
  <c r="S95" i="3"/>
  <c r="S96" i="3" s="1"/>
  <c r="S67" i="3"/>
  <c r="S151" i="3"/>
  <c r="S152" i="3" s="1"/>
  <c r="S199" i="3"/>
  <c r="S145" i="3"/>
  <c r="S146" i="3" s="1"/>
  <c r="S65" i="3"/>
  <c r="S63" i="3"/>
  <c r="S116" i="3"/>
  <c r="S179" i="3"/>
  <c r="S124" i="3"/>
  <c r="S121" i="3"/>
  <c r="S60" i="3"/>
  <c r="S127" i="3"/>
  <c r="S49" i="3"/>
  <c r="S47" i="3"/>
  <c r="S82" i="3"/>
  <c r="S23" i="3"/>
  <c r="S21" i="3"/>
  <c r="S74" i="3"/>
  <c r="S75" i="3" s="1"/>
  <c r="S109" i="3"/>
  <c r="S106" i="3"/>
  <c r="S103" i="3"/>
  <c r="S101" i="3"/>
  <c r="S91" i="3"/>
  <c r="S92" i="3" s="1"/>
  <c r="S32" i="3"/>
  <c r="S30" i="3"/>
  <c r="S27" i="3"/>
  <c r="S28" i="3" s="1"/>
  <c r="S11" i="3"/>
  <c r="S100" i="3"/>
  <c r="S128" i="3"/>
  <c r="S84" i="3"/>
  <c r="S20" i="3"/>
  <c r="S43" i="3"/>
  <c r="S41" i="3"/>
  <c r="S38" i="3"/>
  <c r="S39" i="3" s="1"/>
  <c r="S76" i="3"/>
  <c r="S72" i="3"/>
  <c r="S16" i="3"/>
  <c r="S61" i="3"/>
  <c r="S165" i="3"/>
  <c r="S70" i="3"/>
  <c r="S14" i="3"/>
  <c r="S8" i="3"/>
  <c r="S9" i="3" s="1"/>
  <c r="S25" i="3"/>
  <c r="S26" i="3" s="1"/>
  <c r="S194" i="3"/>
  <c r="S196" i="3" s="1"/>
  <c r="S54" i="3"/>
  <c r="S113" i="3"/>
  <c r="S89" i="3"/>
  <c r="S202" i="3"/>
  <c r="R250" i="3"/>
  <c r="R251" i="3" s="1"/>
  <c r="R195" i="3"/>
  <c r="R184" i="3"/>
  <c r="R185" i="3" s="1"/>
  <c r="R119" i="3"/>
  <c r="R55" i="3"/>
  <c r="R114" i="3"/>
  <c r="R112" i="3"/>
  <c r="R88" i="3"/>
  <c r="R85" i="3"/>
  <c r="R232" i="3"/>
  <c r="R141" i="3"/>
  <c r="R139" i="3"/>
  <c r="R137" i="3"/>
  <c r="R135" i="3"/>
  <c r="R204" i="3"/>
  <c r="R133" i="3"/>
  <c r="R131" i="3"/>
  <c r="R208" i="3"/>
  <c r="R248" i="3"/>
  <c r="R246" i="3"/>
  <c r="R244" i="3"/>
  <c r="R235" i="3"/>
  <c r="R207" i="3"/>
  <c r="R174" i="3"/>
  <c r="R175" i="3" s="1"/>
  <c r="R98" i="3"/>
  <c r="R167" i="3"/>
  <c r="R177" i="3"/>
  <c r="R171" i="3"/>
  <c r="R169" i="3"/>
  <c r="R161" i="3"/>
  <c r="R157" i="3"/>
  <c r="R158" i="3" s="1"/>
  <c r="R154" i="3"/>
  <c r="R95" i="3"/>
  <c r="R96" i="3" s="1"/>
  <c r="R67" i="3"/>
  <c r="R151" i="3"/>
  <c r="R152" i="3" s="1"/>
  <c r="R199" i="3"/>
  <c r="R145" i="3"/>
  <c r="R146" i="3" s="1"/>
  <c r="R65" i="3"/>
  <c r="R63" i="3"/>
  <c r="R116" i="3"/>
  <c r="R179" i="3"/>
  <c r="R124" i="3"/>
  <c r="R121" i="3"/>
  <c r="R60" i="3"/>
  <c r="R127" i="3"/>
  <c r="R49" i="3"/>
  <c r="R47" i="3"/>
  <c r="R82" i="3"/>
  <c r="R23" i="3"/>
  <c r="R21" i="3"/>
  <c r="R74" i="3"/>
  <c r="R75" i="3" s="1"/>
  <c r="R109" i="3"/>
  <c r="R106" i="3"/>
  <c r="R103" i="3"/>
  <c r="R101" i="3"/>
  <c r="R91" i="3"/>
  <c r="R92" i="3" s="1"/>
  <c r="R32" i="3"/>
  <c r="R30" i="3"/>
  <c r="R27" i="3"/>
  <c r="R28" i="3" s="1"/>
  <c r="R11" i="3"/>
  <c r="R100" i="3"/>
  <c r="R128" i="3"/>
  <c r="R84" i="3"/>
  <c r="R20" i="3"/>
  <c r="R43" i="3"/>
  <c r="R41" i="3"/>
  <c r="R38" i="3"/>
  <c r="R39" i="3" s="1"/>
  <c r="R76" i="3"/>
  <c r="R72" i="3"/>
  <c r="R16" i="3"/>
  <c r="R61" i="3"/>
  <c r="R165" i="3"/>
  <c r="R70" i="3"/>
  <c r="R14" i="3"/>
  <c r="R8" i="3"/>
  <c r="R9" i="3" s="1"/>
  <c r="R25" i="3"/>
  <c r="R26" i="3" s="1"/>
  <c r="S189" i="3"/>
  <c r="S190" i="3" s="1"/>
  <c r="S231" i="3"/>
  <c r="U189" i="3"/>
  <c r="U190" i="3" s="1"/>
  <c r="U194" i="3"/>
  <c r="U196" i="3" s="1"/>
  <c r="U180" i="3"/>
  <c r="U56" i="3"/>
  <c r="U54" i="3"/>
  <c r="U113" i="3"/>
  <c r="U89" i="3"/>
  <c r="U86" i="3"/>
  <c r="U233" i="3"/>
  <c r="U231" i="3"/>
  <c r="U202" i="3"/>
  <c r="U140" i="3"/>
  <c r="U138" i="3"/>
  <c r="U136" i="3"/>
  <c r="U134" i="3"/>
  <c r="U203" i="3"/>
  <c r="U132" i="3"/>
  <c r="U206" i="3"/>
  <c r="U210" i="3" s="1"/>
  <c r="U247" i="3"/>
  <c r="U245" i="3"/>
  <c r="U236" i="3"/>
  <c r="U234" i="3"/>
  <c r="U164" i="3"/>
  <c r="U176" i="3"/>
  <c r="U97" i="3"/>
  <c r="U99" i="3" s="1"/>
  <c r="U178" i="3"/>
  <c r="U172" i="3"/>
  <c r="U170" i="3"/>
  <c r="U162" i="3"/>
  <c r="U159" i="3"/>
  <c r="U160" i="3" s="1"/>
  <c r="U155" i="3"/>
  <c r="U153" i="3"/>
  <c r="U147" i="3"/>
  <c r="U148" i="3" s="1"/>
  <c r="U66" i="3"/>
  <c r="U200" i="3"/>
  <c r="U149" i="3"/>
  <c r="U150" i="3" s="1"/>
  <c r="U143" i="3"/>
  <c r="U144" i="3" s="1"/>
  <c r="U64" i="3"/>
  <c r="U117" i="3"/>
  <c r="U58" i="3"/>
  <c r="U59" i="3" s="1"/>
  <c r="U123" i="3"/>
  <c r="U120" i="3"/>
  <c r="U122" i="3"/>
  <c r="U36" i="3"/>
  <c r="U126" i="3"/>
  <c r="U129" i="3" s="1"/>
  <c r="U79" i="3"/>
  <c r="U80" i="3" s="1"/>
  <c r="U83" i="3"/>
  <c r="U81" i="3"/>
  <c r="U22" i="3"/>
  <c r="U18" i="3"/>
  <c r="U110" i="3"/>
  <c r="U108" i="3"/>
  <c r="U105" i="3"/>
  <c r="U107" i="3" s="1"/>
  <c r="U102" i="3"/>
  <c r="U93" i="3"/>
  <c r="U94" i="3" s="1"/>
  <c r="U33" i="3"/>
  <c r="U52" i="3"/>
  <c r="U53" i="3" s="1"/>
  <c r="U29" i="3"/>
  <c r="U31" i="3" s="1"/>
  <c r="U13" i="3"/>
  <c r="U10" i="3"/>
  <c r="U35" i="3"/>
  <c r="U87" i="3"/>
  <c r="U45" i="3"/>
  <c r="U44" i="3"/>
  <c r="U42" i="3"/>
  <c r="U40" i="3"/>
  <c r="U77" i="3"/>
  <c r="U19" i="3"/>
  <c r="U17" i="3"/>
  <c r="U15" i="3"/>
  <c r="U166" i="3"/>
  <c r="U71" i="3"/>
  <c r="U69" i="3"/>
  <c r="U6" i="3"/>
  <c r="U5" i="3"/>
  <c r="U50" i="3"/>
  <c r="S56" i="3"/>
  <c r="S233" i="3"/>
  <c r="S140" i="3"/>
  <c r="T189" i="3"/>
  <c r="T190" i="3" s="1"/>
  <c r="T194" i="3"/>
  <c r="T196" i="3" s="1"/>
  <c r="T180" i="3"/>
  <c r="T56" i="3"/>
  <c r="T54" i="3"/>
  <c r="T113" i="3"/>
  <c r="T89" i="3"/>
  <c r="T86" i="3"/>
  <c r="T233" i="3"/>
  <c r="T231" i="3"/>
  <c r="T202" i="3"/>
  <c r="T140" i="3"/>
  <c r="T138" i="3"/>
  <c r="T136" i="3"/>
  <c r="T134" i="3"/>
  <c r="T203" i="3"/>
  <c r="T132" i="3"/>
  <c r="T206" i="3"/>
  <c r="T210" i="3" s="1"/>
  <c r="T247" i="3"/>
  <c r="T245" i="3"/>
  <c r="T236" i="3"/>
  <c r="T234" i="3"/>
  <c r="T164" i="3"/>
  <c r="T176" i="3"/>
  <c r="T97" i="3"/>
  <c r="T99" i="3" s="1"/>
  <c r="T178" i="3"/>
  <c r="T172" i="3"/>
  <c r="T170" i="3"/>
  <c r="T162" i="3"/>
  <c r="T159" i="3"/>
  <c r="T160" i="3" s="1"/>
  <c r="T155" i="3"/>
  <c r="T153" i="3"/>
  <c r="T147" i="3"/>
  <c r="T148" i="3" s="1"/>
  <c r="T66" i="3"/>
  <c r="T200" i="3"/>
  <c r="T149" i="3"/>
  <c r="T150" i="3" s="1"/>
  <c r="T143" i="3"/>
  <c r="T144" i="3" s="1"/>
  <c r="T64" i="3"/>
  <c r="T117" i="3"/>
  <c r="T58" i="3"/>
  <c r="T59" i="3" s="1"/>
  <c r="T123" i="3"/>
  <c r="T120" i="3"/>
  <c r="T122" i="3"/>
  <c r="T36" i="3"/>
  <c r="T126" i="3"/>
  <c r="T79" i="3"/>
  <c r="T80" i="3" s="1"/>
  <c r="T83" i="3"/>
  <c r="T81" i="3"/>
  <c r="T22" i="3"/>
  <c r="T18" i="3"/>
  <c r="T110" i="3"/>
  <c r="T108" i="3"/>
  <c r="T105" i="3"/>
  <c r="T107" i="3" s="1"/>
  <c r="T102" i="3"/>
  <c r="T93" i="3"/>
  <c r="T94" i="3" s="1"/>
  <c r="T33" i="3"/>
  <c r="T52" i="3"/>
  <c r="T53" i="3" s="1"/>
  <c r="T29" i="3"/>
  <c r="T31" i="3" s="1"/>
  <c r="T13" i="3"/>
  <c r="T10" i="3"/>
  <c r="T35" i="3"/>
  <c r="T87" i="3"/>
  <c r="T45" i="3"/>
  <c r="T44" i="3"/>
  <c r="T42" i="3"/>
  <c r="T40" i="3"/>
  <c r="T77" i="3"/>
  <c r="T19" i="3"/>
  <c r="T17" i="3"/>
  <c r="T15" i="3"/>
  <c r="T166" i="3"/>
  <c r="T71" i="3"/>
  <c r="T69" i="3"/>
  <c r="T6" i="3"/>
  <c r="T5" i="3"/>
  <c r="T50" i="3"/>
  <c r="S180" i="3"/>
  <c r="S86" i="3"/>
  <c r="S138" i="3"/>
  <c r="R180" i="3"/>
  <c r="R202" i="3"/>
  <c r="R203" i="3"/>
  <c r="R247" i="3"/>
  <c r="R164" i="3"/>
  <c r="R172" i="3"/>
  <c r="R155" i="3"/>
  <c r="R200" i="3"/>
  <c r="R117" i="3"/>
  <c r="R122" i="3"/>
  <c r="R83" i="3"/>
  <c r="R110" i="3"/>
  <c r="R93" i="3"/>
  <c r="R94" i="3" s="1"/>
  <c r="R13" i="3"/>
  <c r="S87" i="3"/>
  <c r="T43" i="3"/>
  <c r="R77" i="3"/>
  <c r="S15" i="3"/>
  <c r="T70" i="3"/>
  <c r="R5" i="3"/>
  <c r="R15" i="3"/>
  <c r="T25" i="3"/>
  <c r="T26" i="3" s="1"/>
  <c r="S50" i="3"/>
  <c r="S97" i="3"/>
  <c r="S143" i="3"/>
  <c r="S144" i="3" s="1"/>
  <c r="S22" i="3"/>
  <c r="R10" i="3"/>
  <c r="R12" i="3" s="1"/>
  <c r="R19" i="3"/>
  <c r="R50" i="3"/>
  <c r="S79" i="3"/>
  <c r="S80" i="3" s="1"/>
  <c r="S35" i="3"/>
  <c r="T165" i="3"/>
  <c r="R206" i="3"/>
  <c r="R234" i="3"/>
  <c r="R64" i="3"/>
  <c r="R102" i="3"/>
  <c r="T38" i="3"/>
  <c r="T39" i="3" s="1"/>
  <c r="R231" i="3"/>
  <c r="S164" i="3"/>
  <c r="S117" i="3"/>
  <c r="S93" i="3"/>
  <c r="S94" i="3" s="1"/>
  <c r="S77" i="3"/>
  <c r="S5" i="3"/>
  <c r="R56" i="3"/>
  <c r="R140" i="3"/>
  <c r="S132" i="3"/>
  <c r="S245" i="3"/>
  <c r="S176" i="3"/>
  <c r="S170" i="3"/>
  <c r="S153" i="3"/>
  <c r="S149" i="3"/>
  <c r="S150" i="3" s="1"/>
  <c r="S58" i="3"/>
  <c r="S59" i="3" s="1"/>
  <c r="S36" i="3"/>
  <c r="S81" i="3"/>
  <c r="S108" i="3"/>
  <c r="S33" i="3"/>
  <c r="T11" i="3"/>
  <c r="R87" i="3"/>
  <c r="S42" i="3"/>
  <c r="T76" i="3"/>
  <c r="T78" i="3" s="1"/>
  <c r="S69" i="3"/>
  <c r="R113" i="3"/>
  <c r="S162" i="3"/>
  <c r="S123" i="3"/>
  <c r="S105" i="3"/>
  <c r="S45" i="3"/>
  <c r="S166" i="3"/>
  <c r="S66" i="3"/>
  <c r="S29" i="3"/>
  <c r="S31" i="3" s="1"/>
  <c r="S17" i="3"/>
  <c r="R233" i="3"/>
  <c r="R159" i="3"/>
  <c r="R160" i="3" s="1"/>
  <c r="R79" i="3"/>
  <c r="R80" i="3" s="1"/>
  <c r="S44" i="3"/>
  <c r="S71" i="3"/>
  <c r="S247" i="3"/>
  <c r="S155" i="3"/>
  <c r="S122" i="3"/>
  <c r="S13" i="3"/>
  <c r="T16" i="3"/>
  <c r="R54" i="3"/>
  <c r="R138" i="3"/>
  <c r="R132" i="3"/>
  <c r="R245" i="3"/>
  <c r="R176" i="3"/>
  <c r="R170" i="3"/>
  <c r="R153" i="3"/>
  <c r="R149" i="3"/>
  <c r="R150" i="3" s="1"/>
  <c r="R58" i="3"/>
  <c r="R59" i="3" s="1"/>
  <c r="R36" i="3"/>
  <c r="R81" i="3"/>
  <c r="R108" i="3"/>
  <c r="R111" i="3" s="1"/>
  <c r="R33" i="3"/>
  <c r="S10" i="3"/>
  <c r="S12" i="3" s="1"/>
  <c r="T84" i="3"/>
  <c r="R42" i="3"/>
  <c r="S19" i="3"/>
  <c r="T61" i="3"/>
  <c r="R69" i="3"/>
  <c r="S136" i="3"/>
  <c r="S236" i="3"/>
  <c r="S147" i="3"/>
  <c r="S148" i="3" s="1"/>
  <c r="S126" i="3"/>
  <c r="S52" i="3"/>
  <c r="S53" i="3" s="1"/>
  <c r="T41" i="3"/>
  <c r="T14" i="3"/>
  <c r="S64" i="3"/>
  <c r="S102" i="3"/>
  <c r="R40" i="3"/>
  <c r="R189" i="3"/>
  <c r="R190" i="3" s="1"/>
  <c r="R66" i="3"/>
  <c r="R18" i="3"/>
  <c r="R35" i="3"/>
  <c r="T8" i="3"/>
  <c r="T9" i="3" s="1"/>
  <c r="S203" i="3"/>
  <c r="S172" i="3"/>
  <c r="S83" i="3"/>
  <c r="T128" i="3"/>
  <c r="R71" i="3"/>
  <c r="R89" i="3"/>
  <c r="R136" i="3"/>
  <c r="R236" i="3"/>
  <c r="R97" i="3"/>
  <c r="R162" i="3"/>
  <c r="R147" i="3"/>
  <c r="R148" i="3" s="1"/>
  <c r="R143" i="3"/>
  <c r="R144" i="3" s="1"/>
  <c r="R123" i="3"/>
  <c r="R126" i="3"/>
  <c r="R129" i="3" s="1"/>
  <c r="R22" i="3"/>
  <c r="R105" i="3"/>
  <c r="R107" i="3" s="1"/>
  <c r="R52" i="3"/>
  <c r="R53" i="3" s="1"/>
  <c r="T100" i="3"/>
  <c r="T104" i="3" s="1"/>
  <c r="R45" i="3"/>
  <c r="S40" i="3"/>
  <c r="T72" i="3"/>
  <c r="R166" i="3"/>
  <c r="S6" i="3"/>
  <c r="R86" i="3"/>
  <c r="S134" i="3"/>
  <c r="S206" i="3"/>
  <c r="S210" i="3" s="1"/>
  <c r="S234" i="3"/>
  <c r="S178" i="3"/>
  <c r="S159" i="3"/>
  <c r="S160" i="3" s="1"/>
  <c r="S120" i="3"/>
  <c r="S18" i="3"/>
  <c r="T20" i="3"/>
  <c r="R6" i="3"/>
  <c r="R134" i="3"/>
  <c r="R178" i="3"/>
  <c r="R120" i="3"/>
  <c r="R29" i="3"/>
  <c r="R31" i="3" s="1"/>
  <c r="R17" i="3"/>
  <c r="R194" i="3"/>
  <c r="R196" i="3" s="1"/>
  <c r="S200" i="3"/>
  <c r="S110" i="3"/>
  <c r="R44" i="3"/>
  <c r="S46" i="3"/>
  <c r="R46" i="3"/>
  <c r="T46" i="3"/>
  <c r="U46" i="3"/>
  <c r="AY3" i="5"/>
  <c r="AA3" i="5"/>
  <c r="R99" i="3" l="1"/>
  <c r="S107" i="3"/>
  <c r="R210" i="3"/>
  <c r="S129" i="3"/>
  <c r="U12" i="3"/>
  <c r="T205" i="3"/>
  <c r="U37" i="3"/>
  <c r="U57" i="3"/>
  <c r="R205" i="3"/>
  <c r="U156" i="3"/>
  <c r="U181" i="3"/>
  <c r="R57" i="3"/>
  <c r="S99" i="3"/>
  <c r="R156" i="3"/>
  <c r="S37" i="3"/>
  <c r="T37" i="3"/>
  <c r="T57" i="3"/>
  <c r="U111" i="3"/>
  <c r="T111" i="3"/>
  <c r="R7" i="3"/>
  <c r="T7" i="3"/>
  <c r="T24" i="3"/>
  <c r="U48" i="3"/>
  <c r="U237" i="3"/>
  <c r="R118" i="3"/>
  <c r="S205" i="3"/>
  <c r="S34" i="3"/>
  <c r="S142" i="3"/>
  <c r="T201" i="3"/>
  <c r="T125" i="3"/>
  <c r="U118" i="3"/>
  <c r="R73" i="3"/>
  <c r="R90" i="3"/>
  <c r="S7" i="3"/>
  <c r="T48" i="3"/>
  <c r="T237" i="3"/>
  <c r="U73" i="3"/>
  <c r="R68" i="3"/>
  <c r="R115" i="3"/>
  <c r="S118" i="3"/>
  <c r="U68" i="3"/>
  <c r="U115" i="3"/>
  <c r="S156" i="3"/>
  <c r="T73" i="3"/>
  <c r="U90" i="3"/>
  <c r="S237" i="3"/>
  <c r="R51" i="3"/>
  <c r="R163" i="3"/>
  <c r="S68" i="3"/>
  <c r="S115" i="3"/>
  <c r="U51" i="3"/>
  <c r="U163" i="3"/>
  <c r="R37" i="3"/>
  <c r="T90" i="3"/>
  <c r="T156" i="3"/>
  <c r="T181" i="3"/>
  <c r="U168" i="3"/>
  <c r="R104" i="3"/>
  <c r="R173" i="3"/>
  <c r="R249" i="3"/>
  <c r="S57" i="3"/>
  <c r="S51" i="3"/>
  <c r="S163" i="3"/>
  <c r="T142" i="3"/>
  <c r="T62" i="3"/>
  <c r="U104" i="3"/>
  <c r="U173" i="3"/>
  <c r="U249" i="3"/>
  <c r="S181" i="3"/>
  <c r="T168" i="3"/>
  <c r="R78" i="3"/>
  <c r="R62" i="3"/>
  <c r="R201" i="3"/>
  <c r="R125" i="3"/>
  <c r="S104" i="3"/>
  <c r="S173" i="3"/>
  <c r="S249" i="3"/>
  <c r="T118" i="3"/>
  <c r="U78" i="3"/>
  <c r="U62" i="3"/>
  <c r="U201" i="3"/>
  <c r="U125" i="3"/>
  <c r="S24" i="3"/>
  <c r="S111" i="3"/>
  <c r="S168" i="3"/>
  <c r="S78" i="3"/>
  <c r="S62" i="3"/>
  <c r="S201" i="3"/>
  <c r="S125" i="3"/>
  <c r="T68" i="3"/>
  <c r="T115" i="3"/>
  <c r="T34" i="3"/>
  <c r="S48" i="3"/>
  <c r="S90" i="3"/>
  <c r="R237" i="3"/>
  <c r="R24" i="3"/>
  <c r="T129" i="3"/>
  <c r="T163" i="3"/>
  <c r="R48" i="3"/>
  <c r="R181" i="3"/>
  <c r="S73" i="3"/>
  <c r="R168" i="3"/>
  <c r="T12" i="3"/>
  <c r="U7" i="3"/>
  <c r="U24" i="3"/>
  <c r="U205" i="3"/>
  <c r="R34" i="3"/>
  <c r="R142" i="3"/>
  <c r="T51" i="3"/>
  <c r="T173" i="3"/>
  <c r="T249" i="3"/>
  <c r="U34" i="3"/>
  <c r="U142" i="3"/>
  <c r="BD137" i="7"/>
  <c r="BC137" i="7"/>
  <c r="BB137" i="7"/>
  <c r="BA137" i="7"/>
  <c r="BD136" i="7"/>
  <c r="BC136" i="7"/>
  <c r="BB136" i="7"/>
  <c r="BA136" i="7"/>
  <c r="BD135" i="7"/>
  <c r="BC135" i="7"/>
  <c r="BB135" i="7"/>
  <c r="BA135" i="7"/>
  <c r="BD134" i="7"/>
  <c r="BC134" i="7"/>
  <c r="BB134" i="7"/>
  <c r="BA134" i="7"/>
  <c r="BD133" i="7"/>
  <c r="BC133" i="7"/>
  <c r="BB133" i="7"/>
  <c r="BA133" i="7"/>
  <c r="BD132" i="7"/>
  <c r="BC132" i="7"/>
  <c r="BB132" i="7"/>
  <c r="BA132" i="7"/>
  <c r="BD131" i="7"/>
  <c r="BC131" i="7"/>
  <c r="BB131" i="7"/>
  <c r="BA131" i="7"/>
  <c r="BD130" i="7"/>
  <c r="BC130" i="7"/>
  <c r="BB130" i="7"/>
  <c r="BA130" i="7"/>
  <c r="BD129" i="7"/>
  <c r="BC129" i="7"/>
  <c r="BB129" i="7"/>
  <c r="BA129" i="7"/>
  <c r="BD128" i="7"/>
  <c r="BC128" i="7"/>
  <c r="BB128" i="7"/>
  <c r="BA128" i="7"/>
  <c r="BD119" i="7"/>
  <c r="BC119" i="7"/>
  <c r="BB119" i="7"/>
  <c r="BA119" i="7"/>
  <c r="BD118" i="7"/>
  <c r="BC118" i="7"/>
  <c r="BB118" i="7"/>
  <c r="BA118" i="7"/>
  <c r="BD117" i="7"/>
  <c r="BC117" i="7"/>
  <c r="BB117" i="7"/>
  <c r="BA117" i="7"/>
  <c r="BD116" i="7"/>
  <c r="BC116" i="7"/>
  <c r="BB116" i="7"/>
  <c r="BA116" i="7"/>
  <c r="BD115" i="7"/>
  <c r="BC115" i="7"/>
  <c r="BB115" i="7"/>
  <c r="BA115" i="7"/>
  <c r="BD114" i="7"/>
  <c r="BC114" i="7"/>
  <c r="BB114" i="7"/>
  <c r="BA114" i="7"/>
  <c r="BD113" i="7"/>
  <c r="BC113" i="7"/>
  <c r="BB113" i="7"/>
  <c r="BA113" i="7"/>
  <c r="BD112" i="7"/>
  <c r="BC112" i="7"/>
  <c r="BB112" i="7"/>
  <c r="BA112" i="7"/>
  <c r="BD111" i="7"/>
  <c r="BC111" i="7"/>
  <c r="BB111" i="7"/>
  <c r="BA111" i="7"/>
  <c r="BD110" i="7"/>
  <c r="BC110" i="7"/>
  <c r="BB110" i="7"/>
  <c r="BA110" i="7"/>
  <c r="BD109" i="7"/>
  <c r="BC109" i="7"/>
  <c r="BB109" i="7"/>
  <c r="BA109" i="7"/>
  <c r="BD108" i="7"/>
  <c r="BC108" i="7"/>
  <c r="BB108" i="7"/>
  <c r="BA108" i="7"/>
  <c r="BD107" i="7"/>
  <c r="BC107" i="7"/>
  <c r="BB107" i="7"/>
  <c r="BA107" i="7"/>
  <c r="BD106" i="7"/>
  <c r="BC106" i="7"/>
  <c r="BB106" i="7"/>
  <c r="BA106" i="7"/>
  <c r="BD105" i="7"/>
  <c r="BC105" i="7"/>
  <c r="BB105" i="7"/>
  <c r="BA105" i="7"/>
  <c r="BD104" i="7"/>
  <c r="BC104" i="7"/>
  <c r="BB104" i="7"/>
  <c r="BA104" i="7"/>
  <c r="BD103" i="7"/>
  <c r="BC103" i="7"/>
  <c r="BB103" i="7"/>
  <c r="BA103" i="7"/>
  <c r="BD102" i="7"/>
  <c r="BC102" i="7"/>
  <c r="BB102" i="7"/>
  <c r="BA102" i="7"/>
  <c r="BD101" i="7"/>
  <c r="BC101" i="7"/>
  <c r="BB101" i="7"/>
  <c r="BA101" i="7"/>
  <c r="BD100" i="7"/>
  <c r="BC100" i="7"/>
  <c r="BB100" i="7"/>
  <c r="BA100" i="7"/>
  <c r="BD99" i="7"/>
  <c r="BC99" i="7"/>
  <c r="BB99" i="7"/>
  <c r="BA99" i="7"/>
  <c r="BD98" i="7"/>
  <c r="BC98" i="7"/>
  <c r="BB98" i="7"/>
  <c r="BA98" i="7"/>
  <c r="BD97" i="7"/>
  <c r="BC97" i="7"/>
  <c r="BB97" i="7"/>
  <c r="BA97" i="7"/>
  <c r="BD96" i="7"/>
  <c r="BC96" i="7"/>
  <c r="BB96" i="7"/>
  <c r="BA96" i="7"/>
  <c r="BD95" i="7"/>
  <c r="BC95" i="7"/>
  <c r="BB95" i="7"/>
  <c r="BA95" i="7"/>
  <c r="BD94" i="7"/>
  <c r="BC94" i="7"/>
  <c r="BB94" i="7"/>
  <c r="BA94" i="7"/>
  <c r="BD93" i="7"/>
  <c r="BC93" i="7"/>
  <c r="BB93" i="7"/>
  <c r="BA93" i="7"/>
  <c r="BD92" i="7"/>
  <c r="BC92" i="7"/>
  <c r="BB92" i="7"/>
  <c r="BA92" i="7"/>
  <c r="BD91" i="7"/>
  <c r="BC91" i="7"/>
  <c r="BB91" i="7"/>
  <c r="BA91" i="7"/>
  <c r="BD90" i="7"/>
  <c r="BC90" i="7"/>
  <c r="BB90" i="7"/>
  <c r="BA90" i="7"/>
  <c r="BD89" i="7"/>
  <c r="BC89" i="7"/>
  <c r="BB89" i="7"/>
  <c r="BA89" i="7"/>
  <c r="BD88" i="7"/>
  <c r="BC88" i="7"/>
  <c r="BB88" i="7"/>
  <c r="BA88" i="7"/>
  <c r="BD87" i="7"/>
  <c r="BC87" i="7"/>
  <c r="BB87" i="7"/>
  <c r="BA87" i="7"/>
  <c r="BD86" i="7"/>
  <c r="BC86" i="7"/>
  <c r="BB86" i="7"/>
  <c r="BA86" i="7"/>
  <c r="BD85" i="7"/>
  <c r="BC85" i="7"/>
  <c r="BB85" i="7"/>
  <c r="BA85" i="7"/>
  <c r="BD84" i="7"/>
  <c r="BC84" i="7"/>
  <c r="BB84" i="7"/>
  <c r="BA84" i="7"/>
  <c r="BD83" i="7"/>
  <c r="BC83" i="7"/>
  <c r="BB83" i="7"/>
  <c r="BA83" i="7"/>
  <c r="BD82" i="7"/>
  <c r="BC82" i="7"/>
  <c r="BB82" i="7"/>
  <c r="BA82" i="7"/>
  <c r="BD81" i="7"/>
  <c r="BC81" i="7"/>
  <c r="BB81" i="7"/>
  <c r="BA81" i="7"/>
  <c r="BD80" i="7"/>
  <c r="BC80" i="7"/>
  <c r="BB80" i="7"/>
  <c r="BA80" i="7"/>
  <c r="BD79" i="7"/>
  <c r="BC79" i="7"/>
  <c r="BB79" i="7"/>
  <c r="BA79" i="7"/>
  <c r="BD78" i="7"/>
  <c r="BC78" i="7"/>
  <c r="BB78" i="7"/>
  <c r="BA78" i="7"/>
  <c r="BD77" i="7"/>
  <c r="BC77" i="7"/>
  <c r="BB77" i="7"/>
  <c r="BA77" i="7"/>
  <c r="BD76" i="7"/>
  <c r="BC76" i="7"/>
  <c r="BB76" i="7"/>
  <c r="BA76" i="7"/>
  <c r="BD75" i="7"/>
  <c r="BC75" i="7"/>
  <c r="BB75" i="7"/>
  <c r="BA75" i="7"/>
  <c r="BD74" i="7"/>
  <c r="BC74" i="7"/>
  <c r="BB74" i="7"/>
  <c r="BA74" i="7"/>
  <c r="BD73" i="7"/>
  <c r="BC73" i="7"/>
  <c r="BB73" i="7"/>
  <c r="BA73" i="7"/>
  <c r="BD72" i="7"/>
  <c r="BC72" i="7"/>
  <c r="BB72" i="7"/>
  <c r="BA72" i="7"/>
  <c r="BD71" i="7"/>
  <c r="BC71" i="7"/>
  <c r="BB71" i="7"/>
  <c r="BA71" i="7"/>
  <c r="BD70" i="7"/>
  <c r="BC70" i="7"/>
  <c r="BB70" i="7"/>
  <c r="BA70" i="7"/>
  <c r="BD69" i="7"/>
  <c r="BC69" i="7"/>
  <c r="BB69" i="7"/>
  <c r="BA69" i="7"/>
  <c r="BD68" i="7"/>
  <c r="BC68" i="7"/>
  <c r="BB68" i="7"/>
  <c r="BA68" i="7"/>
  <c r="BD67" i="7"/>
  <c r="BC67" i="7"/>
  <c r="BB67" i="7"/>
  <c r="BA67" i="7"/>
  <c r="BD66" i="7"/>
  <c r="BC66" i="7"/>
  <c r="BB66" i="7"/>
  <c r="BA66" i="7"/>
  <c r="BD65" i="7"/>
  <c r="BC65" i="7"/>
  <c r="BB65" i="7"/>
  <c r="BA65" i="7"/>
  <c r="BD64" i="7"/>
  <c r="BC64" i="7"/>
  <c r="BB64" i="7"/>
  <c r="BA64" i="7"/>
  <c r="BD63" i="7"/>
  <c r="BC63" i="7"/>
  <c r="BB63" i="7"/>
  <c r="BA63" i="7"/>
  <c r="BD62" i="7"/>
  <c r="BC62" i="7"/>
  <c r="BB62" i="7"/>
  <c r="BA62" i="7"/>
  <c r="BD61" i="7"/>
  <c r="BC61" i="7"/>
  <c r="BB61" i="7"/>
  <c r="BA61" i="7"/>
  <c r="BD60" i="7"/>
  <c r="BC60" i="7"/>
  <c r="BB60" i="7"/>
  <c r="BA60" i="7"/>
  <c r="BD59" i="7"/>
  <c r="BC59" i="7"/>
  <c r="BB59" i="7"/>
  <c r="BA59" i="7"/>
  <c r="BD58" i="7"/>
  <c r="BC58" i="7"/>
  <c r="BB58" i="7"/>
  <c r="BA58" i="7"/>
  <c r="BD57" i="7"/>
  <c r="BC57" i="7"/>
  <c r="BB57" i="7"/>
  <c r="BA57" i="7"/>
  <c r="BD56" i="7"/>
  <c r="BC56" i="7"/>
  <c r="BB56" i="7"/>
  <c r="BA56" i="7"/>
  <c r="BD55" i="7"/>
  <c r="BC55" i="7"/>
  <c r="BB55" i="7"/>
  <c r="BA55" i="7"/>
  <c r="BD54" i="7"/>
  <c r="BC54" i="7"/>
  <c r="BB54" i="7"/>
  <c r="BA54" i="7"/>
  <c r="BD53" i="7"/>
  <c r="BC53" i="7"/>
  <c r="BB53" i="7"/>
  <c r="BA53" i="7"/>
  <c r="BD52" i="7"/>
  <c r="BC52" i="7"/>
  <c r="BB52" i="7"/>
  <c r="BA52" i="7"/>
  <c r="BD51" i="7"/>
  <c r="BC51" i="7"/>
  <c r="BB51" i="7"/>
  <c r="BA51" i="7"/>
  <c r="BD50" i="7"/>
  <c r="BC50" i="7"/>
  <c r="BB50" i="7"/>
  <c r="BA50" i="7"/>
  <c r="BD49" i="7"/>
  <c r="BC49" i="7"/>
  <c r="BB49" i="7"/>
  <c r="BA49" i="7"/>
  <c r="BD48" i="7"/>
  <c r="BC48" i="7"/>
  <c r="BB48" i="7"/>
  <c r="BA48" i="7"/>
  <c r="BD47" i="7"/>
  <c r="BC47" i="7"/>
  <c r="BB47" i="7"/>
  <c r="BA47" i="7"/>
  <c r="BD46" i="7"/>
  <c r="BC46" i="7"/>
  <c r="BB46" i="7"/>
  <c r="BA46" i="7"/>
  <c r="BD45" i="7"/>
  <c r="BC45" i="7"/>
  <c r="BB45" i="7"/>
  <c r="BA45" i="7"/>
  <c r="BD44" i="7"/>
  <c r="BC44" i="7"/>
  <c r="BB44" i="7"/>
  <c r="BA44" i="7"/>
  <c r="BD43" i="7"/>
  <c r="BC43" i="7"/>
  <c r="BB43" i="7"/>
  <c r="BA43" i="7"/>
  <c r="BD42" i="7"/>
  <c r="BC42" i="7"/>
  <c r="BB42" i="7"/>
  <c r="BA42" i="7"/>
  <c r="BD41" i="7"/>
  <c r="BC41" i="7"/>
  <c r="BB41" i="7"/>
  <c r="BA41" i="7"/>
  <c r="BD40" i="7"/>
  <c r="BC40" i="7"/>
  <c r="BB40" i="7"/>
  <c r="BA40" i="7"/>
  <c r="BD39" i="7"/>
  <c r="BC39" i="7"/>
  <c r="BB39" i="7"/>
  <c r="BA39" i="7"/>
  <c r="BD38" i="7"/>
  <c r="BC38" i="7"/>
  <c r="BB38" i="7"/>
  <c r="BA38" i="7"/>
  <c r="BD37" i="7"/>
  <c r="BC37" i="7"/>
  <c r="BB37" i="7"/>
  <c r="BA37" i="7"/>
  <c r="BD36" i="7"/>
  <c r="BC36" i="7"/>
  <c r="BB36" i="7"/>
  <c r="BA36" i="7"/>
  <c r="BD35" i="7"/>
  <c r="BC35" i="7"/>
  <c r="BB35" i="7"/>
  <c r="BA35" i="7"/>
  <c r="BD34" i="7"/>
  <c r="BC34" i="7"/>
  <c r="BB34" i="7"/>
  <c r="BA34" i="7"/>
  <c r="BD33" i="7"/>
  <c r="BC33" i="7"/>
  <c r="BB33" i="7"/>
  <c r="BA33" i="7"/>
  <c r="BD32" i="7"/>
  <c r="BC32" i="7"/>
  <c r="BB32" i="7"/>
  <c r="BA32" i="7"/>
  <c r="BD31" i="7"/>
  <c r="BC31" i="7"/>
  <c r="BB31" i="7"/>
  <c r="BA31" i="7"/>
  <c r="BD30" i="7"/>
  <c r="BC30" i="7"/>
  <c r="BB30" i="7"/>
  <c r="BA30" i="7"/>
  <c r="BD29" i="7"/>
  <c r="BC29" i="7"/>
  <c r="BB29" i="7"/>
  <c r="BA29" i="7"/>
  <c r="BD28" i="7"/>
  <c r="BC28" i="7"/>
  <c r="BB28" i="7"/>
  <c r="BA28" i="7"/>
  <c r="BD27" i="7"/>
  <c r="BC27" i="7"/>
  <c r="BB27" i="7"/>
  <c r="BA27" i="7"/>
  <c r="BD26" i="7"/>
  <c r="BC26" i="7"/>
  <c r="BB26" i="7"/>
  <c r="BA26" i="7"/>
  <c r="BD25" i="7"/>
  <c r="BC25" i="7"/>
  <c r="BB25" i="7"/>
  <c r="BA25" i="7"/>
  <c r="BD24" i="7"/>
  <c r="BC24" i="7"/>
  <c r="BB24" i="7"/>
  <c r="BA24" i="7"/>
  <c r="BD23" i="7"/>
  <c r="BC23" i="7"/>
  <c r="BB23" i="7"/>
  <c r="BA23" i="7"/>
  <c r="BD22" i="7"/>
  <c r="BC22" i="7"/>
  <c r="BB22" i="7"/>
  <c r="BA22" i="7"/>
  <c r="BD21" i="7"/>
  <c r="BC21" i="7"/>
  <c r="BB21" i="7"/>
  <c r="BA21" i="7"/>
  <c r="BD20" i="7"/>
  <c r="BC20" i="7"/>
  <c r="BB20" i="7"/>
  <c r="BA20" i="7"/>
  <c r="BD19" i="7"/>
  <c r="BC19" i="7"/>
  <c r="BB19" i="7"/>
  <c r="BA19" i="7"/>
  <c r="BD18" i="7"/>
  <c r="BC18" i="7"/>
  <c r="BB18" i="7"/>
  <c r="BA18" i="7"/>
  <c r="BD17" i="7"/>
  <c r="BC17" i="7"/>
  <c r="BB17" i="7"/>
  <c r="BA17" i="7"/>
  <c r="BD16" i="7"/>
  <c r="BC16" i="7"/>
  <c r="BB16" i="7"/>
  <c r="BA16" i="7"/>
  <c r="BD15" i="7"/>
  <c r="BC15" i="7"/>
  <c r="BB15" i="7"/>
  <c r="BA15" i="7"/>
  <c r="BD14" i="7"/>
  <c r="BC14" i="7"/>
  <c r="BB14" i="7"/>
  <c r="BA14" i="7"/>
  <c r="BD13" i="7"/>
  <c r="BC13" i="7"/>
  <c r="BB13" i="7"/>
  <c r="BA13" i="7"/>
  <c r="BD12" i="7"/>
  <c r="BC12" i="7"/>
  <c r="BB12" i="7"/>
  <c r="BA12" i="7"/>
  <c r="BD11" i="7"/>
  <c r="BC11" i="7"/>
  <c r="BB11" i="7"/>
  <c r="BA11" i="7"/>
  <c r="BD10" i="7"/>
  <c r="BC10" i="7"/>
  <c r="BB10" i="7"/>
  <c r="BA10" i="7"/>
  <c r="BD9" i="7"/>
  <c r="BC9" i="7"/>
  <c r="BB9" i="7"/>
  <c r="BA9" i="7"/>
  <c r="BD8" i="7"/>
  <c r="BC8" i="7"/>
  <c r="BB8" i="7"/>
  <c r="BA8" i="7"/>
  <c r="BD7" i="7"/>
  <c r="BC7" i="7"/>
  <c r="BB7" i="7"/>
  <c r="BA7" i="7"/>
  <c r="BD6" i="7"/>
  <c r="BC6" i="7"/>
  <c r="BB6" i="7"/>
  <c r="BA6" i="7"/>
  <c r="BD5" i="7"/>
  <c r="BC5" i="7"/>
  <c r="BB5" i="7"/>
  <c r="BA5" i="7"/>
  <c r="AY3" i="7"/>
  <c r="AA3" i="7"/>
  <c r="U252" i="3" l="1"/>
  <c r="T252" i="3"/>
  <c r="R252" i="3"/>
  <c r="S252" i="3"/>
  <c r="BD146" i="8"/>
  <c r="BC146" i="8"/>
  <c r="BB146" i="8"/>
  <c r="BA146" i="8"/>
  <c r="BD145" i="8"/>
  <c r="BC145" i="8"/>
  <c r="BB145" i="8"/>
  <c r="BA145" i="8"/>
  <c r="BD144" i="8"/>
  <c r="BC144" i="8"/>
  <c r="BB144" i="8"/>
  <c r="BA144" i="8"/>
  <c r="BD143" i="8"/>
  <c r="BC143" i="8"/>
  <c r="BB143" i="8"/>
  <c r="BA143" i="8"/>
  <c r="BD142" i="8"/>
  <c r="BC142" i="8"/>
  <c r="BB142" i="8"/>
  <c r="BA142" i="8"/>
  <c r="BD135" i="8"/>
  <c r="BC135" i="8"/>
  <c r="BB135" i="8"/>
  <c r="BA135" i="8"/>
  <c r="BD134" i="8"/>
  <c r="BC134" i="8"/>
  <c r="BB134" i="8"/>
  <c r="BA134" i="8"/>
  <c r="BD133" i="8"/>
  <c r="BC133" i="8"/>
  <c r="BB133" i="8"/>
  <c r="BA133" i="8"/>
  <c r="BD132" i="8"/>
  <c r="BC132" i="8"/>
  <c r="BB132" i="8"/>
  <c r="BA132" i="8"/>
  <c r="BD131" i="8"/>
  <c r="BC131" i="8"/>
  <c r="BB131" i="8"/>
  <c r="BA131" i="8"/>
  <c r="BD130" i="8"/>
  <c r="BC130" i="8"/>
  <c r="BB130" i="8"/>
  <c r="BA130" i="8"/>
  <c r="BD129" i="8"/>
  <c r="BC129" i="8"/>
  <c r="BB129" i="8"/>
  <c r="BA129" i="8"/>
  <c r="BD128" i="8"/>
  <c r="BC128" i="8"/>
  <c r="BB128" i="8"/>
  <c r="BA128" i="8"/>
  <c r="BD127" i="8"/>
  <c r="BC127" i="8"/>
  <c r="BB127" i="8"/>
  <c r="BA127" i="8"/>
  <c r="BD126" i="8"/>
  <c r="BC126" i="8"/>
  <c r="BB126" i="8"/>
  <c r="BA126" i="8"/>
  <c r="BD125" i="8"/>
  <c r="BC125" i="8"/>
  <c r="BB125" i="8"/>
  <c r="BA125" i="8"/>
  <c r="BD124" i="8"/>
  <c r="BC124" i="8"/>
  <c r="BB124" i="8"/>
  <c r="BA124" i="8"/>
  <c r="BD123" i="8"/>
  <c r="BC123" i="8"/>
  <c r="BB123" i="8"/>
  <c r="BA123" i="8"/>
  <c r="BD122" i="8"/>
  <c r="BC122" i="8"/>
  <c r="BB122" i="8"/>
  <c r="BA122" i="8"/>
  <c r="BD121" i="8"/>
  <c r="BC121" i="8"/>
  <c r="BB121" i="8"/>
  <c r="BA121" i="8"/>
  <c r="BD120" i="8"/>
  <c r="BC120" i="8"/>
  <c r="BB120" i="8"/>
  <c r="BA120" i="8"/>
  <c r="BD119" i="8"/>
  <c r="BC119" i="8"/>
  <c r="BB119" i="8"/>
  <c r="BA119" i="8"/>
  <c r="BD118" i="8"/>
  <c r="BC118" i="8"/>
  <c r="BB118" i="8"/>
  <c r="BA118" i="8"/>
  <c r="BD117" i="8"/>
  <c r="BC117" i="8"/>
  <c r="BB117" i="8"/>
  <c r="BA117" i="8"/>
  <c r="BD116" i="8"/>
  <c r="BC116" i="8"/>
  <c r="BB116" i="8"/>
  <c r="BA116" i="8"/>
  <c r="BD115" i="8"/>
  <c r="BC115" i="8"/>
  <c r="BB115" i="8"/>
  <c r="BA115" i="8"/>
  <c r="BD114" i="8"/>
  <c r="BC114" i="8"/>
  <c r="BB114" i="8"/>
  <c r="BA114" i="8"/>
  <c r="BD113" i="8"/>
  <c r="BC113" i="8"/>
  <c r="BB113" i="8"/>
  <c r="BA113" i="8"/>
  <c r="BD112" i="8"/>
  <c r="BC112" i="8"/>
  <c r="BB112" i="8"/>
  <c r="BA112" i="8"/>
  <c r="BD111" i="8"/>
  <c r="BC111" i="8"/>
  <c r="BB111" i="8"/>
  <c r="BA111" i="8"/>
  <c r="BD110" i="8"/>
  <c r="BC110" i="8"/>
  <c r="BB110" i="8"/>
  <c r="BA110" i="8"/>
  <c r="BD109" i="8"/>
  <c r="BC109" i="8"/>
  <c r="BB109" i="8"/>
  <c r="BA109" i="8"/>
  <c r="BD108" i="8"/>
  <c r="BC108" i="8"/>
  <c r="BB108" i="8"/>
  <c r="BA108" i="8"/>
  <c r="BD107" i="8"/>
  <c r="BC107" i="8"/>
  <c r="BB107" i="8"/>
  <c r="BA107" i="8"/>
  <c r="BD106" i="8"/>
  <c r="BC106" i="8"/>
  <c r="BB106" i="8"/>
  <c r="BA106" i="8"/>
  <c r="BD105" i="8"/>
  <c r="BC105" i="8"/>
  <c r="BB105" i="8"/>
  <c r="BA105" i="8"/>
  <c r="BD104" i="8"/>
  <c r="BC104" i="8"/>
  <c r="BB104" i="8"/>
  <c r="BA104" i="8"/>
  <c r="BD103" i="8"/>
  <c r="BC103" i="8"/>
  <c r="BB103" i="8"/>
  <c r="BA103" i="8"/>
  <c r="BD102" i="8"/>
  <c r="BC102" i="8"/>
  <c r="BB102" i="8"/>
  <c r="BA102" i="8"/>
  <c r="BD101" i="8"/>
  <c r="BC101" i="8"/>
  <c r="BB101" i="8"/>
  <c r="BA101" i="8"/>
  <c r="BD100" i="8"/>
  <c r="BC100" i="8"/>
  <c r="BB100" i="8"/>
  <c r="BA100" i="8"/>
  <c r="BD99" i="8"/>
  <c r="BC99" i="8"/>
  <c r="BB99" i="8"/>
  <c r="BA99" i="8"/>
  <c r="BD98" i="8"/>
  <c r="BC98" i="8"/>
  <c r="BB98" i="8"/>
  <c r="BA98" i="8"/>
  <c r="BD97" i="8"/>
  <c r="BC97" i="8"/>
  <c r="BB97" i="8"/>
  <c r="BA97" i="8"/>
  <c r="BD96" i="8"/>
  <c r="BC96" i="8"/>
  <c r="BB96" i="8"/>
  <c r="BA96" i="8"/>
  <c r="BD95" i="8"/>
  <c r="BC95" i="8"/>
  <c r="BB95" i="8"/>
  <c r="BA95" i="8"/>
  <c r="BD94" i="8"/>
  <c r="BC94" i="8"/>
  <c r="BB94" i="8"/>
  <c r="BA94" i="8"/>
  <c r="BD93" i="8"/>
  <c r="BC93" i="8"/>
  <c r="BB93" i="8"/>
  <c r="BA93" i="8"/>
  <c r="BD92" i="8"/>
  <c r="BC92" i="8"/>
  <c r="BB92" i="8"/>
  <c r="BA92" i="8"/>
  <c r="BD91" i="8"/>
  <c r="BC91" i="8"/>
  <c r="BB91" i="8"/>
  <c r="BA91" i="8"/>
  <c r="BD90" i="8"/>
  <c r="BC90" i="8"/>
  <c r="BB90" i="8"/>
  <c r="BA90" i="8"/>
  <c r="BD89" i="8"/>
  <c r="BC89" i="8"/>
  <c r="BB89" i="8"/>
  <c r="BA89" i="8"/>
  <c r="BD88" i="8"/>
  <c r="BC88" i="8"/>
  <c r="BB88" i="8"/>
  <c r="BA88" i="8"/>
  <c r="BD87" i="8"/>
  <c r="BC87" i="8"/>
  <c r="BB87" i="8"/>
  <c r="BA87" i="8"/>
  <c r="BD86" i="8"/>
  <c r="BC86" i="8"/>
  <c r="BB86" i="8"/>
  <c r="BA86" i="8"/>
  <c r="BD85" i="8"/>
  <c r="BC85" i="8"/>
  <c r="BB85" i="8"/>
  <c r="BA85" i="8"/>
  <c r="BD84" i="8"/>
  <c r="BC84" i="8"/>
  <c r="BB84" i="8"/>
  <c r="BA84" i="8"/>
  <c r="BD83" i="8"/>
  <c r="BC83" i="8"/>
  <c r="BB83" i="8"/>
  <c r="BA83" i="8"/>
  <c r="BD82" i="8"/>
  <c r="BC82" i="8"/>
  <c r="BB82" i="8"/>
  <c r="BA82" i="8"/>
  <c r="BD81" i="8"/>
  <c r="BC81" i="8"/>
  <c r="BB81" i="8"/>
  <c r="BA81" i="8"/>
  <c r="BD80" i="8"/>
  <c r="BC80" i="8"/>
  <c r="BB80" i="8"/>
  <c r="BA80" i="8"/>
  <c r="BD79" i="8"/>
  <c r="BC79" i="8"/>
  <c r="BB79" i="8"/>
  <c r="BA79" i="8"/>
  <c r="BD78" i="8"/>
  <c r="BC78" i="8"/>
  <c r="BB78" i="8"/>
  <c r="BA78" i="8"/>
  <c r="BD77" i="8"/>
  <c r="BC77" i="8"/>
  <c r="BB77" i="8"/>
  <c r="BA77" i="8"/>
  <c r="BD76" i="8"/>
  <c r="BC76" i="8"/>
  <c r="BB76" i="8"/>
  <c r="BA76" i="8"/>
  <c r="BD75" i="8"/>
  <c r="BC75" i="8"/>
  <c r="BB75" i="8"/>
  <c r="BA75" i="8"/>
  <c r="BD74" i="8"/>
  <c r="BC74" i="8"/>
  <c r="BB74" i="8"/>
  <c r="BA74" i="8"/>
  <c r="BD73" i="8"/>
  <c r="BC73" i="8"/>
  <c r="BB73" i="8"/>
  <c r="BA73" i="8"/>
  <c r="BD72" i="8"/>
  <c r="BC72" i="8"/>
  <c r="BB72" i="8"/>
  <c r="BA72" i="8"/>
  <c r="BD71" i="8"/>
  <c r="BC71" i="8"/>
  <c r="BB71" i="8"/>
  <c r="BA71" i="8"/>
  <c r="BD70" i="8"/>
  <c r="BC70" i="8"/>
  <c r="BB70" i="8"/>
  <c r="BA70" i="8"/>
  <c r="BD69" i="8"/>
  <c r="BC69" i="8"/>
  <c r="BB69" i="8"/>
  <c r="BA69" i="8"/>
  <c r="BD68" i="8"/>
  <c r="BC68" i="8"/>
  <c r="BB68" i="8"/>
  <c r="BA68" i="8"/>
  <c r="BD67" i="8"/>
  <c r="BC67" i="8"/>
  <c r="BB67" i="8"/>
  <c r="BA67" i="8"/>
  <c r="BD66" i="8"/>
  <c r="BC66" i="8"/>
  <c r="BB66" i="8"/>
  <c r="BA66" i="8"/>
  <c r="BD65" i="8"/>
  <c r="BC65" i="8"/>
  <c r="BB65" i="8"/>
  <c r="BA65" i="8"/>
  <c r="BD64" i="8"/>
  <c r="BC64" i="8"/>
  <c r="BB64" i="8"/>
  <c r="BA64" i="8"/>
  <c r="BD63" i="8"/>
  <c r="BC63" i="8"/>
  <c r="BB63" i="8"/>
  <c r="BA63" i="8"/>
  <c r="BD62" i="8"/>
  <c r="BC62" i="8"/>
  <c r="BB62" i="8"/>
  <c r="BA62" i="8"/>
  <c r="BD61" i="8"/>
  <c r="BC61" i="8"/>
  <c r="BB61" i="8"/>
  <c r="BA61" i="8"/>
  <c r="BD60" i="8"/>
  <c r="BC60" i="8"/>
  <c r="BB60" i="8"/>
  <c r="BA60" i="8"/>
  <c r="BD59" i="8"/>
  <c r="BC59" i="8"/>
  <c r="BB59" i="8"/>
  <c r="BA59" i="8"/>
  <c r="BD58" i="8"/>
  <c r="BC58" i="8"/>
  <c r="BB58" i="8"/>
  <c r="BA58" i="8"/>
  <c r="BD57" i="8"/>
  <c r="BC57" i="8"/>
  <c r="BB57" i="8"/>
  <c r="BA57" i="8"/>
  <c r="BD56" i="8"/>
  <c r="BC56" i="8"/>
  <c r="BB56" i="8"/>
  <c r="BA56" i="8"/>
  <c r="BD55" i="8"/>
  <c r="BC55" i="8"/>
  <c r="BB55" i="8"/>
  <c r="BA55" i="8"/>
  <c r="BD54" i="8"/>
  <c r="BC54" i="8"/>
  <c r="BB54" i="8"/>
  <c r="BA54" i="8"/>
  <c r="BD53" i="8"/>
  <c r="BC53" i="8"/>
  <c r="BB53" i="8"/>
  <c r="BA53" i="8"/>
  <c r="BD52" i="8"/>
  <c r="BC52" i="8"/>
  <c r="BB52" i="8"/>
  <c r="BA52" i="8"/>
  <c r="BD51" i="8"/>
  <c r="BC51" i="8"/>
  <c r="BB51" i="8"/>
  <c r="BA51" i="8"/>
  <c r="BD50" i="8"/>
  <c r="BC50" i="8"/>
  <c r="BB50" i="8"/>
  <c r="BA50" i="8"/>
  <c r="BD49" i="8"/>
  <c r="BC49" i="8"/>
  <c r="BB49" i="8"/>
  <c r="BA49" i="8"/>
  <c r="BD48" i="8"/>
  <c r="BC48" i="8"/>
  <c r="BB48" i="8"/>
  <c r="BA48" i="8"/>
  <c r="BD47" i="8"/>
  <c r="BC47" i="8"/>
  <c r="BB47" i="8"/>
  <c r="BA47" i="8"/>
  <c r="BD46" i="8"/>
  <c r="BC46" i="8"/>
  <c r="BB46" i="8"/>
  <c r="BA46" i="8"/>
  <c r="BD45" i="8"/>
  <c r="BC45" i="8"/>
  <c r="BB45" i="8"/>
  <c r="BA45" i="8"/>
  <c r="BD44" i="8"/>
  <c r="BC44" i="8"/>
  <c r="BB44" i="8"/>
  <c r="BA44" i="8"/>
  <c r="BD43" i="8"/>
  <c r="BC43" i="8"/>
  <c r="BB43" i="8"/>
  <c r="BA43" i="8"/>
  <c r="BD42" i="8"/>
  <c r="BC42" i="8"/>
  <c r="BB42" i="8"/>
  <c r="BA42" i="8"/>
  <c r="BD41" i="8"/>
  <c r="BC41" i="8"/>
  <c r="BB41" i="8"/>
  <c r="BA41" i="8"/>
  <c r="BD40" i="8"/>
  <c r="BC40" i="8"/>
  <c r="BB40" i="8"/>
  <c r="BA40" i="8"/>
  <c r="BD39" i="8"/>
  <c r="BC39" i="8"/>
  <c r="BB39" i="8"/>
  <c r="BA39" i="8"/>
  <c r="BD38" i="8"/>
  <c r="BC38" i="8"/>
  <c r="BB38" i="8"/>
  <c r="BA38" i="8"/>
  <c r="BD37" i="8"/>
  <c r="BC37" i="8"/>
  <c r="BB37" i="8"/>
  <c r="BA37" i="8"/>
  <c r="BD36" i="8"/>
  <c r="BC36" i="8"/>
  <c r="BB36" i="8"/>
  <c r="BA36" i="8"/>
  <c r="BD35" i="8"/>
  <c r="BC35" i="8"/>
  <c r="BB35" i="8"/>
  <c r="BA35" i="8"/>
  <c r="BD34" i="8"/>
  <c r="BC34" i="8"/>
  <c r="BB34" i="8"/>
  <c r="BA34" i="8"/>
  <c r="BD33" i="8"/>
  <c r="BC33" i="8"/>
  <c r="BB33" i="8"/>
  <c r="BA33" i="8"/>
  <c r="BD32" i="8"/>
  <c r="BC32" i="8"/>
  <c r="BB32" i="8"/>
  <c r="BA32" i="8"/>
  <c r="BD31" i="8"/>
  <c r="BC31" i="8"/>
  <c r="BB31" i="8"/>
  <c r="BA31" i="8"/>
  <c r="BD30" i="8"/>
  <c r="BC30" i="8"/>
  <c r="BB30" i="8"/>
  <c r="BA30" i="8"/>
  <c r="BD29" i="8"/>
  <c r="BC29" i="8"/>
  <c r="BB29" i="8"/>
  <c r="BA29" i="8"/>
  <c r="BD28" i="8"/>
  <c r="BC28" i="8"/>
  <c r="BB28" i="8"/>
  <c r="BA28" i="8"/>
  <c r="BD27" i="8"/>
  <c r="BC27" i="8"/>
  <c r="BB27" i="8"/>
  <c r="BA27" i="8"/>
  <c r="BD26" i="8"/>
  <c r="BC26" i="8"/>
  <c r="BB26" i="8"/>
  <c r="BA26" i="8"/>
  <c r="BD25" i="8"/>
  <c r="BC25" i="8"/>
  <c r="BB25" i="8"/>
  <c r="BA25" i="8"/>
  <c r="BD24" i="8"/>
  <c r="BC24" i="8"/>
  <c r="BB24" i="8"/>
  <c r="BA24" i="8"/>
  <c r="BD23" i="8"/>
  <c r="BC23" i="8"/>
  <c r="BB23" i="8"/>
  <c r="BA23" i="8"/>
  <c r="BD22" i="8"/>
  <c r="BC22" i="8"/>
  <c r="BB22" i="8"/>
  <c r="BA22" i="8"/>
  <c r="BD21" i="8"/>
  <c r="BC21" i="8"/>
  <c r="BB21" i="8"/>
  <c r="BA21" i="8"/>
  <c r="BD20" i="8"/>
  <c r="BC20" i="8"/>
  <c r="BB20" i="8"/>
  <c r="BA20" i="8"/>
  <c r="BD19" i="8"/>
  <c r="BC19" i="8"/>
  <c r="BB19" i="8"/>
  <c r="BA19" i="8"/>
  <c r="BD18" i="8"/>
  <c r="BC18" i="8"/>
  <c r="BB18" i="8"/>
  <c r="BA18" i="8"/>
  <c r="BD17" i="8"/>
  <c r="BC17" i="8"/>
  <c r="BB17" i="8"/>
  <c r="BA17" i="8"/>
  <c r="BD16" i="8"/>
  <c r="BC16" i="8"/>
  <c r="BB16" i="8"/>
  <c r="BA16" i="8"/>
  <c r="BD15" i="8"/>
  <c r="BC15" i="8"/>
  <c r="BB15" i="8"/>
  <c r="BA15" i="8"/>
  <c r="BD14" i="8"/>
  <c r="BC14" i="8"/>
  <c r="BB14" i="8"/>
  <c r="BA14" i="8"/>
  <c r="BD13" i="8"/>
  <c r="BC13" i="8"/>
  <c r="BB13" i="8"/>
  <c r="BA13" i="8"/>
  <c r="BD12" i="8"/>
  <c r="BC12" i="8"/>
  <c r="BB12" i="8"/>
  <c r="BA12" i="8"/>
  <c r="BD11" i="8"/>
  <c r="BC11" i="8"/>
  <c r="BB11" i="8"/>
  <c r="BA11" i="8"/>
  <c r="BD10" i="8"/>
  <c r="BC10" i="8"/>
  <c r="BB10" i="8"/>
  <c r="BA10" i="8"/>
  <c r="BD9" i="8"/>
  <c r="BC9" i="8"/>
  <c r="BB9" i="8"/>
  <c r="BA9" i="8"/>
  <c r="BD8" i="8"/>
  <c r="BC8" i="8"/>
  <c r="BB8" i="8"/>
  <c r="BA8" i="8"/>
  <c r="BD7" i="8"/>
  <c r="BC7" i="8"/>
  <c r="BB7" i="8"/>
  <c r="BA7" i="8"/>
  <c r="BD6" i="8"/>
  <c r="BC6" i="8"/>
  <c r="BB6" i="8"/>
  <c r="BA6" i="8"/>
  <c r="BD5" i="8"/>
  <c r="BC5" i="8"/>
  <c r="BB5" i="8"/>
  <c r="AY3" i="8"/>
  <c r="AA3" i="8"/>
  <c r="O3" i="8" l="1"/>
  <c r="A146" i="8"/>
  <c r="A145" i="8" l="1"/>
  <c r="A144" i="8"/>
  <c r="A143" i="8"/>
  <c r="A142" i="8"/>
  <c r="A135" i="8"/>
  <c r="A134" i="8"/>
  <c r="A133" i="8"/>
  <c r="A132" i="8"/>
  <c r="A131" i="8"/>
  <c r="A130" i="8"/>
  <c r="A129" i="8"/>
  <c r="A128" i="8"/>
  <c r="A127" i="8"/>
  <c r="A126" i="8"/>
  <c r="A125" i="8"/>
  <c r="A124" i="8"/>
  <c r="A123" i="8"/>
  <c r="A122" i="8"/>
  <c r="A121" i="8"/>
  <c r="A120" i="8"/>
  <c r="A119" i="8"/>
  <c r="A118" i="8"/>
  <c r="A117" i="8"/>
  <c r="A116" i="8"/>
  <c r="A115" i="8"/>
  <c r="A114" i="8"/>
  <c r="A113" i="8"/>
  <c r="A112" i="8"/>
  <c r="A111" i="8"/>
  <c r="A110" i="8"/>
  <c r="A109" i="8"/>
  <c r="A108" i="8"/>
  <c r="A107" i="8"/>
  <c r="A106" i="8"/>
  <c r="A105" i="8"/>
  <c r="A104" i="8"/>
  <c r="A103" i="8"/>
  <c r="A102" i="8"/>
  <c r="A101" i="8"/>
  <c r="A100" i="8"/>
  <c r="A99" i="8"/>
  <c r="A98" i="8"/>
  <c r="A97" i="8"/>
  <c r="A96" i="8"/>
  <c r="A95" i="8"/>
  <c r="A94" i="8"/>
  <c r="A93" i="8"/>
  <c r="A92" i="8"/>
  <c r="A91" i="8"/>
  <c r="A90" i="8"/>
  <c r="A89" i="8"/>
  <c r="A88" i="8"/>
  <c r="A87" i="8"/>
  <c r="A86" i="8"/>
  <c r="A85" i="8"/>
  <c r="A84" i="8"/>
  <c r="A83" i="8"/>
  <c r="A82" i="8"/>
  <c r="A81" i="8"/>
  <c r="A80" i="8"/>
  <c r="A79" i="8"/>
  <c r="A78" i="8"/>
  <c r="A77" i="8"/>
  <c r="A76" i="8"/>
  <c r="A75" i="8"/>
  <c r="A74" i="8"/>
  <c r="A73" i="8"/>
  <c r="A72" i="8"/>
  <c r="A71" i="8"/>
  <c r="A70" i="8"/>
  <c r="A69" i="8"/>
  <c r="A68" i="8"/>
  <c r="A67" i="8"/>
  <c r="A66" i="8"/>
  <c r="A65" i="8"/>
  <c r="A64" i="8"/>
  <c r="A63" i="8"/>
  <c r="A62" i="8"/>
  <c r="A61" i="8"/>
  <c r="A60" i="8"/>
  <c r="A59" i="8"/>
  <c r="A58" i="8"/>
  <c r="A57" i="8"/>
  <c r="A56" i="8"/>
  <c r="A55" i="8"/>
  <c r="A54" i="8"/>
  <c r="A53" i="8"/>
  <c r="A52" i="8"/>
  <c r="A51" i="8"/>
  <c r="A50" i="8"/>
  <c r="A49" i="8"/>
  <c r="A48" i="8"/>
  <c r="A47" i="8"/>
  <c r="A46" i="8"/>
  <c r="A45" i="8"/>
  <c r="A44" i="8"/>
  <c r="A43" i="8"/>
  <c r="A42" i="8"/>
  <c r="A41" i="8"/>
  <c r="A40" i="8"/>
  <c r="A39" i="8"/>
  <c r="A38" i="8"/>
  <c r="A37" i="8"/>
  <c r="A36" i="8"/>
  <c r="A35" i="8"/>
  <c r="A34" i="8"/>
  <c r="A33" i="8"/>
  <c r="A32" i="8"/>
  <c r="A31" i="8"/>
  <c r="A30" i="8"/>
  <c r="A29" i="8"/>
  <c r="A28" i="8"/>
  <c r="A27" i="8"/>
  <c r="A26" i="8"/>
  <c r="A25" i="8"/>
  <c r="A24" i="8"/>
  <c r="A23" i="8"/>
  <c r="A22" i="8"/>
  <c r="A21" i="8"/>
  <c r="A20" i="8"/>
  <c r="A19" i="8"/>
  <c r="A18" i="8"/>
  <c r="A17" i="8"/>
  <c r="A16" i="8"/>
  <c r="A15" i="8"/>
  <c r="A14" i="8"/>
  <c r="A13" i="8"/>
  <c r="A12" i="8"/>
  <c r="A11" i="8"/>
  <c r="A10" i="8"/>
  <c r="A9" i="8"/>
  <c r="A8" i="8"/>
  <c r="A7" i="8"/>
  <c r="A6" i="8"/>
  <c r="BA5" i="8"/>
  <c r="A5" i="8"/>
  <c r="O3" i="7"/>
  <c r="A137" i="7"/>
  <c r="I250" i="3" l="1"/>
  <c r="I251" i="3" s="1"/>
  <c r="I189" i="3"/>
  <c r="I190" i="3" s="1"/>
  <c r="I195" i="3"/>
  <c r="I194" i="3"/>
  <c r="I184" i="3"/>
  <c r="I185" i="3" s="1"/>
  <c r="I180" i="3"/>
  <c r="I119" i="3"/>
  <c r="I56" i="3"/>
  <c r="I55" i="3"/>
  <c r="I54" i="3"/>
  <c r="I114" i="3"/>
  <c r="I113" i="3"/>
  <c r="I112" i="3"/>
  <c r="I89" i="3"/>
  <c r="I88" i="3"/>
  <c r="I86" i="3"/>
  <c r="I85" i="3"/>
  <c r="I233" i="3"/>
  <c r="I232" i="3"/>
  <c r="I231" i="3"/>
  <c r="I202" i="3"/>
  <c r="I141" i="3"/>
  <c r="I140" i="3"/>
  <c r="I139" i="3"/>
  <c r="I138" i="3"/>
  <c r="I137" i="3"/>
  <c r="I136" i="3"/>
  <c r="I135" i="3"/>
  <c r="I134" i="3"/>
  <c r="I204" i="3"/>
  <c r="I203" i="3"/>
  <c r="I133" i="3"/>
  <c r="I132" i="3"/>
  <c r="I131" i="3"/>
  <c r="I208" i="3"/>
  <c r="I206" i="3"/>
  <c r="I248" i="3"/>
  <c r="I247" i="3"/>
  <c r="I246" i="3"/>
  <c r="I245" i="3"/>
  <c r="I244" i="3"/>
  <c r="I236" i="3"/>
  <c r="I235" i="3"/>
  <c r="I234" i="3"/>
  <c r="I207" i="3"/>
  <c r="I164" i="3"/>
  <c r="I174" i="3"/>
  <c r="I175" i="3" s="1"/>
  <c r="I176" i="3"/>
  <c r="I98" i="3"/>
  <c r="I97" i="3"/>
  <c r="I167" i="3"/>
  <c r="I178" i="3"/>
  <c r="I177" i="3"/>
  <c r="I172" i="3"/>
  <c r="I171" i="3"/>
  <c r="I170" i="3"/>
  <c r="I169" i="3"/>
  <c r="I162" i="3"/>
  <c r="I161" i="3"/>
  <c r="I159" i="3"/>
  <c r="I160" i="3" s="1"/>
  <c r="I157" i="3"/>
  <c r="I158" i="3" s="1"/>
  <c r="I155" i="3"/>
  <c r="I154" i="3"/>
  <c r="I153" i="3"/>
  <c r="I95" i="3"/>
  <c r="I96" i="3" s="1"/>
  <c r="H250" i="3"/>
  <c r="H251" i="3" s="1"/>
  <c r="H189" i="3"/>
  <c r="H190" i="3" s="1"/>
  <c r="H195" i="3"/>
  <c r="H194" i="3"/>
  <c r="H184" i="3"/>
  <c r="H185" i="3" s="1"/>
  <c r="H180" i="3"/>
  <c r="H119" i="3"/>
  <c r="H56" i="3"/>
  <c r="H55" i="3"/>
  <c r="H54" i="3"/>
  <c r="H114" i="3"/>
  <c r="H113" i="3"/>
  <c r="H112" i="3"/>
  <c r="H89" i="3"/>
  <c r="H88" i="3"/>
  <c r="H86" i="3"/>
  <c r="H85" i="3"/>
  <c r="H233" i="3"/>
  <c r="H232" i="3"/>
  <c r="H231" i="3"/>
  <c r="H202" i="3"/>
  <c r="H141" i="3"/>
  <c r="H140" i="3"/>
  <c r="H139" i="3"/>
  <c r="H138" i="3"/>
  <c r="H137" i="3"/>
  <c r="H136" i="3"/>
  <c r="H135" i="3"/>
  <c r="H134" i="3"/>
  <c r="H204" i="3"/>
  <c r="H203" i="3"/>
  <c r="H133" i="3"/>
  <c r="H132" i="3"/>
  <c r="H131" i="3"/>
  <c r="H208" i="3"/>
  <c r="H206" i="3"/>
  <c r="H248" i="3"/>
  <c r="H247" i="3"/>
  <c r="H246" i="3"/>
  <c r="H245" i="3"/>
  <c r="H244" i="3"/>
  <c r="H236" i="3"/>
  <c r="H235" i="3"/>
  <c r="H234" i="3"/>
  <c r="H207" i="3"/>
  <c r="H164" i="3"/>
  <c r="H174" i="3"/>
  <c r="H175" i="3" s="1"/>
  <c r="H176" i="3"/>
  <c r="H98" i="3"/>
  <c r="H97" i="3"/>
  <c r="H167" i="3"/>
  <c r="H178" i="3"/>
  <c r="H177" i="3"/>
  <c r="H172" i="3"/>
  <c r="H171" i="3"/>
  <c r="H170" i="3"/>
  <c r="H169" i="3"/>
  <c r="H162" i="3"/>
  <c r="H161" i="3"/>
  <c r="H159" i="3"/>
  <c r="H160" i="3" s="1"/>
  <c r="H157" i="3"/>
  <c r="H158" i="3" s="1"/>
  <c r="H155" i="3"/>
  <c r="H154" i="3"/>
  <c r="H153" i="3"/>
  <c r="H95" i="3"/>
  <c r="H96" i="3" s="1"/>
  <c r="H147" i="3"/>
  <c r="H148" i="3" s="1"/>
  <c r="H67" i="3"/>
  <c r="H66" i="3"/>
  <c r="H151" i="3"/>
  <c r="H152" i="3" s="1"/>
  <c r="H200" i="3"/>
  <c r="H199" i="3"/>
  <c r="H149" i="3"/>
  <c r="H150" i="3" s="1"/>
  <c r="H145" i="3"/>
  <c r="H146" i="3" s="1"/>
  <c r="H143" i="3"/>
  <c r="H144" i="3" s="1"/>
  <c r="H65" i="3"/>
  <c r="H64" i="3"/>
  <c r="H63" i="3"/>
  <c r="H117" i="3"/>
  <c r="H116" i="3"/>
  <c r="H58" i="3"/>
  <c r="H59" i="3" s="1"/>
  <c r="H179" i="3"/>
  <c r="H123" i="3"/>
  <c r="H124" i="3"/>
  <c r="G250" i="3"/>
  <c r="G251" i="3" s="1"/>
  <c r="G189" i="3"/>
  <c r="G190" i="3" s="1"/>
  <c r="G195" i="3"/>
  <c r="G194" i="3"/>
  <c r="G184" i="3"/>
  <c r="G185" i="3" s="1"/>
  <c r="G180" i="3"/>
  <c r="G119" i="3"/>
  <c r="G56" i="3"/>
  <c r="G55" i="3"/>
  <c r="G54" i="3"/>
  <c r="G114" i="3"/>
  <c r="G113" i="3"/>
  <c r="G112" i="3"/>
  <c r="G89" i="3"/>
  <c r="G88" i="3"/>
  <c r="G86" i="3"/>
  <c r="G85" i="3"/>
  <c r="G233" i="3"/>
  <c r="G232" i="3"/>
  <c r="G231" i="3"/>
  <c r="G202" i="3"/>
  <c r="G141" i="3"/>
  <c r="G140" i="3"/>
  <c r="G139" i="3"/>
  <c r="G138" i="3"/>
  <c r="G137" i="3"/>
  <c r="G136" i="3"/>
  <c r="G135" i="3"/>
  <c r="G134" i="3"/>
  <c r="G204" i="3"/>
  <c r="G203" i="3"/>
  <c r="G133" i="3"/>
  <c r="G132" i="3"/>
  <c r="G131" i="3"/>
  <c r="G208" i="3"/>
  <c r="G206" i="3"/>
  <c r="G248" i="3"/>
  <c r="G247" i="3"/>
  <c r="G246" i="3"/>
  <c r="G245" i="3"/>
  <c r="G244" i="3"/>
  <c r="G236" i="3"/>
  <c r="G235" i="3"/>
  <c r="G234" i="3"/>
  <c r="G207" i="3"/>
  <c r="G164" i="3"/>
  <c r="G174" i="3"/>
  <c r="G175" i="3" s="1"/>
  <c r="G176" i="3"/>
  <c r="G98" i="3"/>
  <c r="G97" i="3"/>
  <c r="G167" i="3"/>
  <c r="G178" i="3"/>
  <c r="G177" i="3"/>
  <c r="G172" i="3"/>
  <c r="F184" i="3"/>
  <c r="F185" i="3" s="1"/>
  <c r="F112" i="3"/>
  <c r="F135" i="3"/>
  <c r="F208" i="3"/>
  <c r="F235" i="3"/>
  <c r="F167" i="3"/>
  <c r="G169" i="3"/>
  <c r="G157" i="3"/>
  <c r="G158" i="3" s="1"/>
  <c r="G95" i="3"/>
  <c r="G96" i="3" s="1"/>
  <c r="F147" i="3"/>
  <c r="F148" i="3" s="1"/>
  <c r="I149" i="3"/>
  <c r="I150" i="3" s="1"/>
  <c r="G145" i="3"/>
  <c r="G146" i="3" s="1"/>
  <c r="F143" i="3"/>
  <c r="F144" i="3" s="1"/>
  <c r="I58" i="3"/>
  <c r="I59" i="3" s="1"/>
  <c r="G179" i="3"/>
  <c r="F123" i="3"/>
  <c r="F189" i="3"/>
  <c r="F190" i="3" s="1"/>
  <c r="F54" i="3"/>
  <c r="F233" i="3"/>
  <c r="F138" i="3"/>
  <c r="F132" i="3"/>
  <c r="F245" i="3"/>
  <c r="F176" i="3"/>
  <c r="F169" i="3"/>
  <c r="F157" i="3"/>
  <c r="F158" i="3" s="1"/>
  <c r="F95" i="3"/>
  <c r="F96" i="3" s="1"/>
  <c r="I199" i="3"/>
  <c r="G149" i="3"/>
  <c r="G150" i="3" s="1"/>
  <c r="F145" i="3"/>
  <c r="F146" i="3" s="1"/>
  <c r="I116" i="3"/>
  <c r="G58" i="3"/>
  <c r="G59" i="3" s="1"/>
  <c r="F179" i="3"/>
  <c r="F119" i="3"/>
  <c r="F88" i="3"/>
  <c r="F141" i="3"/>
  <c r="F204" i="3"/>
  <c r="F248" i="3"/>
  <c r="F207" i="3"/>
  <c r="F177" i="3"/>
  <c r="G170" i="3"/>
  <c r="G159" i="3"/>
  <c r="G160" i="3" s="1"/>
  <c r="G153" i="3"/>
  <c r="I200" i="3"/>
  <c r="G199" i="3"/>
  <c r="F149" i="3"/>
  <c r="F150" i="3" s="1"/>
  <c r="I117" i="3"/>
  <c r="G116" i="3"/>
  <c r="F58" i="3"/>
  <c r="F59" i="3" s="1"/>
  <c r="F194" i="3"/>
  <c r="F113" i="3"/>
  <c r="F231" i="3"/>
  <c r="F136" i="3"/>
  <c r="F236" i="3"/>
  <c r="F97" i="3"/>
  <c r="F170" i="3"/>
  <c r="F159" i="3"/>
  <c r="F160" i="3" s="1"/>
  <c r="F153" i="3"/>
  <c r="I151" i="3"/>
  <c r="I152" i="3" s="1"/>
  <c r="G200" i="3"/>
  <c r="F199" i="3"/>
  <c r="I63" i="3"/>
  <c r="G117" i="3"/>
  <c r="F116" i="3"/>
  <c r="F250" i="3"/>
  <c r="F251" i="3" s="1"/>
  <c r="F55" i="3"/>
  <c r="F85" i="3"/>
  <c r="F139" i="3"/>
  <c r="F133" i="3"/>
  <c r="F246" i="3"/>
  <c r="F174" i="3"/>
  <c r="F175" i="3" s="1"/>
  <c r="G171" i="3"/>
  <c r="G161" i="3"/>
  <c r="G154" i="3"/>
  <c r="I66" i="3"/>
  <c r="G151" i="3"/>
  <c r="G152" i="3" s="1"/>
  <c r="F200" i="3"/>
  <c r="I64" i="3"/>
  <c r="G63" i="3"/>
  <c r="F117" i="3"/>
  <c r="I120" i="3"/>
  <c r="I121" i="3"/>
  <c r="I122" i="3"/>
  <c r="I60" i="3"/>
  <c r="I36" i="3"/>
  <c r="I127" i="3"/>
  <c r="I126" i="3"/>
  <c r="I49" i="3"/>
  <c r="I79" i="3"/>
  <c r="I80" i="3" s="1"/>
  <c r="I47" i="3"/>
  <c r="I83" i="3"/>
  <c r="I82" i="3"/>
  <c r="I81" i="3"/>
  <c r="I23" i="3"/>
  <c r="I22" i="3"/>
  <c r="I21" i="3"/>
  <c r="I18" i="3"/>
  <c r="I74" i="3"/>
  <c r="I75" i="3" s="1"/>
  <c r="I110" i="3"/>
  <c r="I109" i="3"/>
  <c r="I108" i="3"/>
  <c r="I106" i="3"/>
  <c r="I105" i="3"/>
  <c r="I103" i="3"/>
  <c r="I102" i="3"/>
  <c r="I101" i="3"/>
  <c r="I93" i="3"/>
  <c r="I94" i="3" s="1"/>
  <c r="I91" i="3"/>
  <c r="I92" i="3" s="1"/>
  <c r="I33" i="3"/>
  <c r="I32" i="3"/>
  <c r="I52" i="3"/>
  <c r="I53" i="3" s="1"/>
  <c r="I30" i="3"/>
  <c r="I29" i="3"/>
  <c r="I27" i="3"/>
  <c r="I28" i="3" s="1"/>
  <c r="I13" i="3"/>
  <c r="I11" i="3"/>
  <c r="I10" i="3"/>
  <c r="I100" i="3"/>
  <c r="I35" i="3"/>
  <c r="I128" i="3"/>
  <c r="I87" i="3"/>
  <c r="I84" i="3"/>
  <c r="I45" i="3"/>
  <c r="I20" i="3"/>
  <c r="I44" i="3"/>
  <c r="I43" i="3"/>
  <c r="I42" i="3"/>
  <c r="I41" i="3"/>
  <c r="I40" i="3"/>
  <c r="I38" i="3"/>
  <c r="I39" i="3" s="1"/>
  <c r="I77" i="3"/>
  <c r="I76" i="3"/>
  <c r="I19" i="3"/>
  <c r="I72" i="3"/>
  <c r="I17" i="3"/>
  <c r="I16" i="3"/>
  <c r="I15" i="3"/>
  <c r="F180" i="3"/>
  <c r="F89" i="3"/>
  <c r="F202" i="3"/>
  <c r="F134" i="3"/>
  <c r="F206" i="3"/>
  <c r="F234" i="3"/>
  <c r="F178" i="3"/>
  <c r="F171" i="3"/>
  <c r="F161" i="3"/>
  <c r="F154" i="3"/>
  <c r="I67" i="3"/>
  <c r="G66" i="3"/>
  <c r="F151" i="3"/>
  <c r="F152" i="3" s="1"/>
  <c r="I65" i="3"/>
  <c r="G64" i="3"/>
  <c r="F63" i="3"/>
  <c r="I124" i="3"/>
  <c r="H120" i="3"/>
  <c r="H121" i="3"/>
  <c r="H122" i="3"/>
  <c r="H60" i="3"/>
  <c r="H36" i="3"/>
  <c r="H127" i="3"/>
  <c r="H126" i="3"/>
  <c r="H49" i="3"/>
  <c r="H79" i="3"/>
  <c r="H80" i="3" s="1"/>
  <c r="H47" i="3"/>
  <c r="H83" i="3"/>
  <c r="H82" i="3"/>
  <c r="H81" i="3"/>
  <c r="H23" i="3"/>
  <c r="H22" i="3"/>
  <c r="H21" i="3"/>
  <c r="H18" i="3"/>
  <c r="H74" i="3"/>
  <c r="H75" i="3" s="1"/>
  <c r="H110" i="3"/>
  <c r="H109" i="3"/>
  <c r="H108" i="3"/>
  <c r="H106" i="3"/>
  <c r="H105" i="3"/>
  <c r="H103" i="3"/>
  <c r="H102" i="3"/>
  <c r="H101" i="3"/>
  <c r="H93" i="3"/>
  <c r="H94" i="3" s="1"/>
  <c r="H91" i="3"/>
  <c r="H92" i="3" s="1"/>
  <c r="H33" i="3"/>
  <c r="H32" i="3"/>
  <c r="H52" i="3"/>
  <c r="H53" i="3" s="1"/>
  <c r="H30" i="3"/>
  <c r="H29" i="3"/>
  <c r="H27" i="3"/>
  <c r="H28" i="3" s="1"/>
  <c r="H13" i="3"/>
  <c r="H11" i="3"/>
  <c r="H10" i="3"/>
  <c r="H100" i="3"/>
  <c r="H35" i="3"/>
  <c r="H128" i="3"/>
  <c r="H87" i="3"/>
  <c r="H84" i="3"/>
  <c r="H45" i="3"/>
  <c r="H20" i="3"/>
  <c r="H44" i="3"/>
  <c r="H43" i="3"/>
  <c r="H42" i="3"/>
  <c r="H41" i="3"/>
  <c r="H40" i="3"/>
  <c r="H38" i="3"/>
  <c r="H39" i="3" s="1"/>
  <c r="H77" i="3"/>
  <c r="H76" i="3"/>
  <c r="H19" i="3"/>
  <c r="H72" i="3"/>
  <c r="H17" i="3"/>
  <c r="H16" i="3"/>
  <c r="H15" i="3"/>
  <c r="H61" i="3"/>
  <c r="H166" i="3"/>
  <c r="H165" i="3"/>
  <c r="H71" i="3"/>
  <c r="F195" i="3"/>
  <c r="F114" i="3"/>
  <c r="F232" i="3"/>
  <c r="F137" i="3"/>
  <c r="F131" i="3"/>
  <c r="F244" i="3"/>
  <c r="F98" i="3"/>
  <c r="G162" i="3"/>
  <c r="G155" i="3"/>
  <c r="I147" i="3"/>
  <c r="I148" i="3" s="1"/>
  <c r="G67" i="3"/>
  <c r="F66" i="3"/>
  <c r="I143" i="3"/>
  <c r="I144" i="3" s="1"/>
  <c r="G65" i="3"/>
  <c r="F64" i="3"/>
  <c r="I123" i="3"/>
  <c r="G124" i="3"/>
  <c r="G120" i="3"/>
  <c r="G121" i="3"/>
  <c r="G122" i="3"/>
  <c r="G60" i="3"/>
  <c r="G36" i="3"/>
  <c r="G127" i="3"/>
  <c r="G126" i="3"/>
  <c r="G49" i="3"/>
  <c r="G79" i="3"/>
  <c r="G80" i="3" s="1"/>
  <c r="G47" i="3"/>
  <c r="G83" i="3"/>
  <c r="G82" i="3"/>
  <c r="G81" i="3"/>
  <c r="G23" i="3"/>
  <c r="G22" i="3"/>
  <c r="G21" i="3"/>
  <c r="G18" i="3"/>
  <c r="G74" i="3"/>
  <c r="G75" i="3" s="1"/>
  <c r="G110" i="3"/>
  <c r="G109" i="3"/>
  <c r="G108" i="3"/>
  <c r="G106" i="3"/>
  <c r="G105" i="3"/>
  <c r="G103" i="3"/>
  <c r="G102" i="3"/>
  <c r="G101" i="3"/>
  <c r="G93" i="3"/>
  <c r="G94" i="3" s="1"/>
  <c r="G91" i="3"/>
  <c r="G92" i="3" s="1"/>
  <c r="G33" i="3"/>
  <c r="G32" i="3"/>
  <c r="G52" i="3"/>
  <c r="G53" i="3" s="1"/>
  <c r="G30" i="3"/>
  <c r="G29" i="3"/>
  <c r="G27" i="3"/>
  <c r="G28" i="3" s="1"/>
  <c r="G13" i="3"/>
  <c r="G11" i="3"/>
  <c r="G10" i="3"/>
  <c r="G100" i="3"/>
  <c r="G35" i="3"/>
  <c r="G128" i="3"/>
  <c r="G87" i="3"/>
  <c r="G84" i="3"/>
  <c r="G45" i="3"/>
  <c r="G20" i="3"/>
  <c r="G44" i="3"/>
  <c r="G43" i="3"/>
  <c r="G42" i="3"/>
  <c r="G41" i="3"/>
  <c r="G40" i="3"/>
  <c r="G38" i="3"/>
  <c r="G39" i="3" s="1"/>
  <c r="G77" i="3"/>
  <c r="G76" i="3"/>
  <c r="G19" i="3"/>
  <c r="G72" i="3"/>
  <c r="G17" i="3"/>
  <c r="G16" i="3"/>
  <c r="G15" i="3"/>
  <c r="G61" i="3"/>
  <c r="G166" i="3"/>
  <c r="G165" i="3"/>
  <c r="G71" i="3"/>
  <c r="F56" i="3"/>
  <c r="F155" i="3"/>
  <c r="F60" i="3"/>
  <c r="F82" i="3"/>
  <c r="F109" i="3"/>
  <c r="F91" i="3"/>
  <c r="F92" i="3" s="1"/>
  <c r="F11" i="3"/>
  <c r="F20" i="3"/>
  <c r="F76" i="3"/>
  <c r="I71" i="3"/>
  <c r="G70" i="3"/>
  <c r="G69" i="3"/>
  <c r="G14" i="3"/>
  <c r="G6" i="3"/>
  <c r="G8" i="3"/>
  <c r="G9" i="3" s="1"/>
  <c r="G5" i="3"/>
  <c r="F86" i="3"/>
  <c r="G147" i="3"/>
  <c r="G148" i="3" s="1"/>
  <c r="F65" i="3"/>
  <c r="F120" i="3"/>
  <c r="F79" i="3"/>
  <c r="F80" i="3" s="1"/>
  <c r="F18" i="3"/>
  <c r="F102" i="3"/>
  <c r="F29" i="3"/>
  <c r="F87" i="3"/>
  <c r="F40" i="3"/>
  <c r="F15" i="3"/>
  <c r="F71" i="3"/>
  <c r="F70" i="3"/>
  <c r="F69" i="3"/>
  <c r="F14" i="3"/>
  <c r="F6" i="3"/>
  <c r="F8" i="3"/>
  <c r="F9" i="3" s="1"/>
  <c r="F5" i="3"/>
  <c r="F25" i="3"/>
  <c r="F26" i="3" s="1"/>
  <c r="F50" i="3"/>
  <c r="F140" i="3"/>
  <c r="I179" i="3"/>
  <c r="F127" i="3"/>
  <c r="F23" i="3"/>
  <c r="F106" i="3"/>
  <c r="F32" i="3"/>
  <c r="F100" i="3"/>
  <c r="F43" i="3"/>
  <c r="F72" i="3"/>
  <c r="I165" i="3"/>
  <c r="F203" i="3"/>
  <c r="F122" i="3"/>
  <c r="F83" i="3"/>
  <c r="F110" i="3"/>
  <c r="F93" i="3"/>
  <c r="F94" i="3" s="1"/>
  <c r="F13" i="3"/>
  <c r="F45" i="3"/>
  <c r="F77" i="3"/>
  <c r="F165" i="3"/>
  <c r="F17" i="3"/>
  <c r="F61" i="3"/>
  <c r="H50" i="3"/>
  <c r="G25" i="3"/>
  <c r="G26" i="3" s="1"/>
  <c r="F247" i="3"/>
  <c r="G143" i="3"/>
  <c r="G144" i="3" s="1"/>
  <c r="F124" i="3"/>
  <c r="F49" i="3"/>
  <c r="F21" i="3"/>
  <c r="F103" i="3"/>
  <c r="F30" i="3"/>
  <c r="F128" i="3"/>
  <c r="F41" i="3"/>
  <c r="F16" i="3"/>
  <c r="I166" i="3"/>
  <c r="H14" i="3"/>
  <c r="H6" i="3"/>
  <c r="F164" i="3"/>
  <c r="F36" i="3"/>
  <c r="F81" i="3"/>
  <c r="F108" i="3"/>
  <c r="F33" i="3"/>
  <c r="F10" i="3"/>
  <c r="F12" i="3" s="1"/>
  <c r="F44" i="3"/>
  <c r="F19" i="3"/>
  <c r="F166" i="3"/>
  <c r="H8" i="3"/>
  <c r="H9" i="3" s="1"/>
  <c r="H25" i="3"/>
  <c r="H26" i="3" s="1"/>
  <c r="G50" i="3"/>
  <c r="F172" i="3"/>
  <c r="F67" i="3"/>
  <c r="F121" i="3"/>
  <c r="F47" i="3"/>
  <c r="F74" i="3"/>
  <c r="F75" i="3" s="1"/>
  <c r="F101" i="3"/>
  <c r="F27" i="3"/>
  <c r="F28" i="3" s="1"/>
  <c r="F84" i="3"/>
  <c r="F38" i="3"/>
  <c r="F39" i="3" s="1"/>
  <c r="I61" i="3"/>
  <c r="I70" i="3"/>
  <c r="I69" i="3"/>
  <c r="I14" i="3"/>
  <c r="I6" i="3"/>
  <c r="I8" i="3"/>
  <c r="I9" i="3" s="1"/>
  <c r="I5" i="3"/>
  <c r="I25" i="3"/>
  <c r="I26" i="3" s="1"/>
  <c r="I50" i="3"/>
  <c r="F35" i="3"/>
  <c r="F42" i="3"/>
  <c r="H70" i="3"/>
  <c r="H69" i="3"/>
  <c r="H5" i="3"/>
  <c r="F162" i="3"/>
  <c r="I145" i="3"/>
  <c r="I146" i="3" s="1"/>
  <c r="G123" i="3"/>
  <c r="F126" i="3"/>
  <c r="F22" i="3"/>
  <c r="F105" i="3"/>
  <c r="F107" i="3" s="1"/>
  <c r="F52" i="3"/>
  <c r="F53" i="3" s="1"/>
  <c r="G46" i="3"/>
  <c r="F46" i="3"/>
  <c r="I46" i="3"/>
  <c r="H46" i="3"/>
  <c r="A136" i="7"/>
  <c r="A135" i="7"/>
  <c r="A134" i="7"/>
  <c r="A133" i="7"/>
  <c r="A132" i="7"/>
  <c r="A131" i="7"/>
  <c r="A130" i="7"/>
  <c r="A129" i="7"/>
  <c r="A128" i="7"/>
  <c r="A119" i="7"/>
  <c r="A118" i="7"/>
  <c r="A117" i="7"/>
  <c r="A116" i="7"/>
  <c r="A115" i="7"/>
  <c r="A114" i="7"/>
  <c r="A113" i="7"/>
  <c r="A112" i="7"/>
  <c r="A111" i="7"/>
  <c r="A110" i="7"/>
  <c r="A109" i="7"/>
  <c r="A108" i="7"/>
  <c r="A107" i="7"/>
  <c r="A106" i="7"/>
  <c r="A105" i="7"/>
  <c r="A104" i="7"/>
  <c r="A103" i="7"/>
  <c r="A102" i="7"/>
  <c r="A101" i="7"/>
  <c r="A100" i="7"/>
  <c r="A99" i="7"/>
  <c r="A98" i="7"/>
  <c r="A97" i="7"/>
  <c r="A96" i="7"/>
  <c r="A95" i="7"/>
  <c r="A94" i="7"/>
  <c r="A93" i="7"/>
  <c r="A92" i="7"/>
  <c r="A91" i="7"/>
  <c r="A90" i="7"/>
  <c r="A89" i="7"/>
  <c r="A88" i="7"/>
  <c r="A87" i="7"/>
  <c r="A86" i="7"/>
  <c r="A85" i="7"/>
  <c r="A84" i="7"/>
  <c r="A83" i="7"/>
  <c r="A82" i="7"/>
  <c r="A81" i="7"/>
  <c r="A80" i="7"/>
  <c r="A79" i="7"/>
  <c r="A78" i="7"/>
  <c r="A77" i="7"/>
  <c r="A76" i="7"/>
  <c r="A75" i="7"/>
  <c r="A74" i="7"/>
  <c r="A73" i="7"/>
  <c r="A72" i="7"/>
  <c r="A71" i="7"/>
  <c r="A70" i="7"/>
  <c r="A69" i="7"/>
  <c r="A68" i="7"/>
  <c r="A67" i="7"/>
  <c r="A66" i="7"/>
  <c r="A65" i="7"/>
  <c r="A64" i="7"/>
  <c r="A63" i="7"/>
  <c r="A62" i="7"/>
  <c r="A61" i="7"/>
  <c r="A60" i="7"/>
  <c r="A59" i="7"/>
  <c r="A58" i="7"/>
  <c r="A57" i="7"/>
  <c r="A56" i="7"/>
  <c r="A55" i="7"/>
  <c r="A54" i="7"/>
  <c r="A53" i="7"/>
  <c r="A52" i="7"/>
  <c r="A51" i="7"/>
  <c r="A50" i="7"/>
  <c r="A49" i="7"/>
  <c r="A48" i="7"/>
  <c r="A47" i="7"/>
  <c r="A46" i="7"/>
  <c r="A45" i="7"/>
  <c r="A44" i="7"/>
  <c r="A43" i="7"/>
  <c r="A42" i="7"/>
  <c r="A41" i="7"/>
  <c r="A40" i="7"/>
  <c r="A39" i="7"/>
  <c r="A38" i="7"/>
  <c r="A37" i="7"/>
  <c r="A36" i="7"/>
  <c r="A35" i="7"/>
  <c r="A34" i="7"/>
  <c r="A33" i="7"/>
  <c r="A32" i="7"/>
  <c r="A31" i="7"/>
  <c r="A30" i="7"/>
  <c r="A29" i="7"/>
  <c r="A28" i="7"/>
  <c r="A27" i="7"/>
  <c r="A26" i="7"/>
  <c r="A25" i="7"/>
  <c r="A24" i="7"/>
  <c r="A23" i="7"/>
  <c r="A22" i="7"/>
  <c r="A21" i="7"/>
  <c r="A20" i="7"/>
  <c r="A19" i="7"/>
  <c r="A18" i="7"/>
  <c r="A17" i="7"/>
  <c r="A16" i="7"/>
  <c r="A15" i="7"/>
  <c r="A14" i="7"/>
  <c r="A13" i="7"/>
  <c r="A12" i="7"/>
  <c r="A11" i="7"/>
  <c r="A10" i="7"/>
  <c r="A9" i="7"/>
  <c r="A8" i="7"/>
  <c r="A7" i="7"/>
  <c r="A6" i="7"/>
  <c r="A5" i="7"/>
  <c r="O3" i="5"/>
  <c r="H73" i="3" l="1"/>
  <c r="F129" i="3"/>
  <c r="H163" i="3"/>
  <c r="F34" i="3"/>
  <c r="G107" i="3"/>
  <c r="H12" i="3"/>
  <c r="H118" i="3"/>
  <c r="H201" i="3"/>
  <c r="F51" i="3"/>
  <c r="G78" i="3"/>
  <c r="I78" i="3"/>
  <c r="G249" i="3"/>
  <c r="H196" i="3"/>
  <c r="I115" i="3"/>
  <c r="H104" i="3"/>
  <c r="G37" i="3"/>
  <c r="H111" i="3"/>
  <c r="I37" i="3"/>
  <c r="G34" i="3"/>
  <c r="H78" i="3"/>
  <c r="I34" i="3"/>
  <c r="G104" i="3"/>
  <c r="F210" i="3"/>
  <c r="I104" i="3"/>
  <c r="I73" i="3"/>
  <c r="G12" i="3"/>
  <c r="G111" i="3"/>
  <c r="I12" i="3"/>
  <c r="I111" i="3"/>
  <c r="G99" i="3"/>
  <c r="G142" i="3"/>
  <c r="G57" i="3"/>
  <c r="H68" i="3"/>
  <c r="H115" i="3"/>
  <c r="H57" i="3"/>
  <c r="F111" i="3"/>
  <c r="G31" i="3"/>
  <c r="H37" i="3"/>
  <c r="H107" i="3"/>
  <c r="I31" i="3"/>
  <c r="H173" i="3"/>
  <c r="H249" i="3"/>
  <c r="I99" i="3"/>
  <c r="I142" i="3"/>
  <c r="I57" i="3"/>
  <c r="G115" i="3"/>
  <c r="H156" i="3"/>
  <c r="I173" i="3"/>
  <c r="I249" i="3"/>
  <c r="F7" i="3"/>
  <c r="F48" i="3"/>
  <c r="G129" i="3"/>
  <c r="H90" i="3"/>
  <c r="I107" i="3"/>
  <c r="I129" i="3"/>
  <c r="G68" i="3"/>
  <c r="F99" i="3"/>
  <c r="I118" i="3"/>
  <c r="G210" i="3"/>
  <c r="G237" i="3"/>
  <c r="G196" i="3"/>
  <c r="H125" i="3"/>
  <c r="I156" i="3"/>
  <c r="I181" i="3"/>
  <c r="F168" i="3"/>
  <c r="F78" i="3"/>
  <c r="H62" i="3"/>
  <c r="I68" i="3"/>
  <c r="H168" i="3"/>
  <c r="I125" i="3"/>
  <c r="F31" i="3"/>
  <c r="G7" i="3"/>
  <c r="G90" i="3"/>
  <c r="F249" i="3"/>
  <c r="H24" i="3"/>
  <c r="I90" i="3"/>
  <c r="F201" i="3"/>
  <c r="G201" i="3"/>
  <c r="H205" i="3"/>
  <c r="I168" i="3"/>
  <c r="F37" i="3"/>
  <c r="G62" i="3"/>
  <c r="F142" i="3"/>
  <c r="F205" i="3"/>
  <c r="I62" i="3"/>
  <c r="F237" i="3"/>
  <c r="I201" i="3"/>
  <c r="H210" i="3"/>
  <c r="H237" i="3"/>
  <c r="I205" i="3"/>
  <c r="F73" i="3"/>
  <c r="G24" i="3"/>
  <c r="H48" i="3"/>
  <c r="H31" i="3"/>
  <c r="I24" i="3"/>
  <c r="G156" i="3"/>
  <c r="F57" i="3"/>
  <c r="F115" i="3"/>
  <c r="G181" i="3"/>
  <c r="I210" i="3"/>
  <c r="I237" i="3"/>
  <c r="I196" i="3"/>
  <c r="H51" i="3"/>
  <c r="F163" i="3"/>
  <c r="F156" i="3"/>
  <c r="F196" i="3"/>
  <c r="F125" i="3"/>
  <c r="G125" i="3"/>
  <c r="H99" i="3"/>
  <c r="H142" i="3"/>
  <c r="I163" i="3"/>
  <c r="I7" i="3"/>
  <c r="F24" i="3"/>
  <c r="G73" i="3"/>
  <c r="G48" i="3"/>
  <c r="H129" i="3"/>
  <c r="F68" i="3"/>
  <c r="I48" i="3"/>
  <c r="G163" i="3"/>
  <c r="F173" i="3"/>
  <c r="G168" i="3"/>
  <c r="H7" i="3"/>
  <c r="F90" i="3"/>
  <c r="F104" i="3"/>
  <c r="F62" i="3"/>
  <c r="G51" i="3"/>
  <c r="H34" i="3"/>
  <c r="I51" i="3"/>
  <c r="F118" i="3"/>
  <c r="G118" i="3"/>
  <c r="F181" i="3"/>
  <c r="G173" i="3"/>
  <c r="G205" i="3"/>
  <c r="H181" i="3"/>
  <c r="M250" i="3"/>
  <c r="M251" i="3" s="1"/>
  <c r="M195" i="3"/>
  <c r="M184" i="3"/>
  <c r="M185" i="3" s="1"/>
  <c r="M119" i="3"/>
  <c r="M55" i="3"/>
  <c r="M114" i="3"/>
  <c r="M112" i="3"/>
  <c r="M88" i="3"/>
  <c r="M85" i="3"/>
  <c r="M232" i="3"/>
  <c r="M141" i="3"/>
  <c r="M139" i="3"/>
  <c r="M137" i="3"/>
  <c r="M135" i="3"/>
  <c r="M204" i="3"/>
  <c r="M133" i="3"/>
  <c r="M131" i="3"/>
  <c r="M208" i="3"/>
  <c r="M248" i="3"/>
  <c r="M246" i="3"/>
  <c r="M244" i="3"/>
  <c r="M235" i="3"/>
  <c r="M207" i="3"/>
  <c r="M174" i="3"/>
  <c r="M175" i="3" s="1"/>
  <c r="M98" i="3"/>
  <c r="M167" i="3"/>
  <c r="M177" i="3"/>
  <c r="M171" i="3"/>
  <c r="M169" i="3"/>
  <c r="M161" i="3"/>
  <c r="M157" i="3"/>
  <c r="M158" i="3" s="1"/>
  <c r="M154" i="3"/>
  <c r="M95" i="3"/>
  <c r="M96" i="3" s="1"/>
  <c r="M67" i="3"/>
  <c r="M151" i="3"/>
  <c r="M152" i="3" s="1"/>
  <c r="M199" i="3"/>
  <c r="M145" i="3"/>
  <c r="M146" i="3" s="1"/>
  <c r="M65" i="3"/>
  <c r="M63" i="3"/>
  <c r="M116" i="3"/>
  <c r="M179" i="3"/>
  <c r="M124" i="3"/>
  <c r="M121" i="3"/>
  <c r="M60" i="3"/>
  <c r="M127" i="3"/>
  <c r="M49" i="3"/>
  <c r="M47" i="3"/>
  <c r="M82" i="3"/>
  <c r="M23" i="3"/>
  <c r="M21" i="3"/>
  <c r="M74" i="3"/>
  <c r="M75" i="3" s="1"/>
  <c r="M109" i="3"/>
  <c r="M106" i="3"/>
  <c r="M103" i="3"/>
  <c r="M101" i="3"/>
  <c r="M91" i="3"/>
  <c r="M92" i="3" s="1"/>
  <c r="M32" i="3"/>
  <c r="M30" i="3"/>
  <c r="M27" i="3"/>
  <c r="M28" i="3" s="1"/>
  <c r="M11" i="3"/>
  <c r="M100" i="3"/>
  <c r="M128" i="3"/>
  <c r="M84" i="3"/>
  <c r="M20" i="3"/>
  <c r="M43" i="3"/>
  <c r="L250" i="3"/>
  <c r="L251" i="3" s="1"/>
  <c r="L195" i="3"/>
  <c r="L184" i="3"/>
  <c r="L185" i="3" s="1"/>
  <c r="L119" i="3"/>
  <c r="L55" i="3"/>
  <c r="L114" i="3"/>
  <c r="L112" i="3"/>
  <c r="L88" i="3"/>
  <c r="L85" i="3"/>
  <c r="L232" i="3"/>
  <c r="L141" i="3"/>
  <c r="L139" i="3"/>
  <c r="L137" i="3"/>
  <c r="L135" i="3"/>
  <c r="L204" i="3"/>
  <c r="L133" i="3"/>
  <c r="L131" i="3"/>
  <c r="L208" i="3"/>
  <c r="L248" i="3"/>
  <c r="L246" i="3"/>
  <c r="L244" i="3"/>
  <c r="L235" i="3"/>
  <c r="L207" i="3"/>
  <c r="L174" i="3"/>
  <c r="L175" i="3" s="1"/>
  <c r="L98" i="3"/>
  <c r="L167" i="3"/>
  <c r="L177" i="3"/>
  <c r="L171" i="3"/>
  <c r="L169" i="3"/>
  <c r="L161" i="3"/>
  <c r="L157" i="3"/>
  <c r="L158" i="3" s="1"/>
  <c r="L154" i="3"/>
  <c r="L95" i="3"/>
  <c r="L96" i="3" s="1"/>
  <c r="L67" i="3"/>
  <c r="L151" i="3"/>
  <c r="L152" i="3" s="1"/>
  <c r="L199" i="3"/>
  <c r="L145" i="3"/>
  <c r="L146" i="3" s="1"/>
  <c r="L65" i="3"/>
  <c r="L63" i="3"/>
  <c r="L116" i="3"/>
  <c r="L179" i="3"/>
  <c r="L124" i="3"/>
  <c r="L121" i="3"/>
  <c r="L60" i="3"/>
  <c r="L127" i="3"/>
  <c r="L49" i="3"/>
  <c r="L47" i="3"/>
  <c r="L82" i="3"/>
  <c r="L23" i="3"/>
  <c r="L21" i="3"/>
  <c r="L74" i="3"/>
  <c r="L75" i="3" s="1"/>
  <c r="L109" i="3"/>
  <c r="L106" i="3"/>
  <c r="L103" i="3"/>
  <c r="L101" i="3"/>
  <c r="L91" i="3"/>
  <c r="L92" i="3" s="1"/>
  <c r="L32" i="3"/>
  <c r="L30" i="3"/>
  <c r="L27" i="3"/>
  <c r="L28" i="3" s="1"/>
  <c r="L11" i="3"/>
  <c r="L100" i="3"/>
  <c r="L128" i="3"/>
  <c r="K250" i="3"/>
  <c r="K251" i="3" s="1"/>
  <c r="K195" i="3"/>
  <c r="K184" i="3"/>
  <c r="K185" i="3" s="1"/>
  <c r="K119" i="3"/>
  <c r="K55" i="3"/>
  <c r="K114" i="3"/>
  <c r="K112" i="3"/>
  <c r="K88" i="3"/>
  <c r="K85" i="3"/>
  <c r="K232" i="3"/>
  <c r="K141" i="3"/>
  <c r="K139" i="3"/>
  <c r="K137" i="3"/>
  <c r="K135" i="3"/>
  <c r="K204" i="3"/>
  <c r="K133" i="3"/>
  <c r="K131" i="3"/>
  <c r="K208" i="3"/>
  <c r="K248" i="3"/>
  <c r="K246" i="3"/>
  <c r="K244" i="3"/>
  <c r="K235" i="3"/>
  <c r="K207" i="3"/>
  <c r="K174" i="3"/>
  <c r="K175" i="3" s="1"/>
  <c r="K98" i="3"/>
  <c r="K167" i="3"/>
  <c r="K177" i="3"/>
  <c r="K171" i="3"/>
  <c r="J250" i="3"/>
  <c r="J251" i="3" s="1"/>
  <c r="J195" i="3"/>
  <c r="J184" i="3"/>
  <c r="J185" i="3" s="1"/>
  <c r="J119" i="3"/>
  <c r="J55" i="3"/>
  <c r="J114" i="3"/>
  <c r="J112" i="3"/>
  <c r="J88" i="3"/>
  <c r="J85" i="3"/>
  <c r="J232" i="3"/>
  <c r="J141" i="3"/>
  <c r="J139" i="3"/>
  <c r="J137" i="3"/>
  <c r="J135" i="3"/>
  <c r="J204" i="3"/>
  <c r="J133" i="3"/>
  <c r="J131" i="3"/>
  <c r="J208" i="3"/>
  <c r="J248" i="3"/>
  <c r="J246" i="3"/>
  <c r="J244" i="3"/>
  <c r="J235" i="3"/>
  <c r="J207" i="3"/>
  <c r="J174" i="3"/>
  <c r="J175" i="3" s="1"/>
  <c r="J98" i="3"/>
  <c r="J167" i="3"/>
  <c r="J177" i="3"/>
  <c r="J171" i="3"/>
  <c r="J169" i="3"/>
  <c r="J161" i="3"/>
  <c r="J157" i="3"/>
  <c r="J158" i="3" s="1"/>
  <c r="J154" i="3"/>
  <c r="J95" i="3"/>
  <c r="J96" i="3" s="1"/>
  <c r="J67" i="3"/>
  <c r="J151" i="3"/>
  <c r="J152" i="3" s="1"/>
  <c r="J199" i="3"/>
  <c r="J145" i="3"/>
  <c r="J146" i="3" s="1"/>
  <c r="J65" i="3"/>
  <c r="J63" i="3"/>
  <c r="J116" i="3"/>
  <c r="J179" i="3"/>
  <c r="J124" i="3"/>
  <c r="J121" i="3"/>
  <c r="J60" i="3"/>
  <c r="J127" i="3"/>
  <c r="J49" i="3"/>
  <c r="J47" i="3"/>
  <c r="J82" i="3"/>
  <c r="J23" i="3"/>
  <c r="J21" i="3"/>
  <c r="J74" i="3"/>
  <c r="J75" i="3" s="1"/>
  <c r="J109" i="3"/>
  <c r="J106" i="3"/>
  <c r="J103" i="3"/>
  <c r="J101" i="3"/>
  <c r="J91" i="3"/>
  <c r="J92" i="3" s="1"/>
  <c r="J32" i="3"/>
  <c r="J30" i="3"/>
  <c r="J27" i="3"/>
  <c r="J28" i="3" s="1"/>
  <c r="J11" i="3"/>
  <c r="J100" i="3"/>
  <c r="J128" i="3"/>
  <c r="J84" i="3"/>
  <c r="J20" i="3"/>
  <c r="J43" i="3"/>
  <c r="J41" i="3"/>
  <c r="J38" i="3"/>
  <c r="J39" i="3" s="1"/>
  <c r="M189" i="3"/>
  <c r="M190" i="3" s="1"/>
  <c r="M194" i="3"/>
  <c r="M180" i="3"/>
  <c r="M56" i="3"/>
  <c r="M54" i="3"/>
  <c r="M113" i="3"/>
  <c r="M89" i="3"/>
  <c r="M86" i="3"/>
  <c r="M233" i="3"/>
  <c r="M231" i="3"/>
  <c r="M202" i="3"/>
  <c r="M140" i="3"/>
  <c r="M138" i="3"/>
  <c r="M136" i="3"/>
  <c r="M134" i="3"/>
  <c r="M203" i="3"/>
  <c r="M132" i="3"/>
  <c r="M206" i="3"/>
  <c r="M247" i="3"/>
  <c r="M245" i="3"/>
  <c r="M236" i="3"/>
  <c r="M234" i="3"/>
  <c r="M164" i="3"/>
  <c r="M176" i="3"/>
  <c r="M97" i="3"/>
  <c r="M178" i="3"/>
  <c r="M172" i="3"/>
  <c r="M170" i="3"/>
  <c r="M162" i="3"/>
  <c r="M159" i="3"/>
  <c r="M160" i="3" s="1"/>
  <c r="M155" i="3"/>
  <c r="L189" i="3"/>
  <c r="L190" i="3" s="1"/>
  <c r="L194" i="3"/>
  <c r="L196" i="3" s="1"/>
  <c r="L180" i="3"/>
  <c r="L56" i="3"/>
  <c r="L54" i="3"/>
  <c r="L113" i="3"/>
  <c r="L89" i="3"/>
  <c r="L86" i="3"/>
  <c r="L233" i="3"/>
  <c r="L231" i="3"/>
  <c r="L202" i="3"/>
  <c r="L140" i="3"/>
  <c r="L138" i="3"/>
  <c r="L136" i="3"/>
  <c r="L134" i="3"/>
  <c r="L203" i="3"/>
  <c r="L132" i="3"/>
  <c r="L206" i="3"/>
  <c r="L210" i="3" s="1"/>
  <c r="L247" i="3"/>
  <c r="L245" i="3"/>
  <c r="L236" i="3"/>
  <c r="L234" i="3"/>
  <c r="L164" i="3"/>
  <c r="L176" i="3"/>
  <c r="L97" i="3"/>
  <c r="K189" i="3"/>
  <c r="K190" i="3" s="1"/>
  <c r="K194" i="3"/>
  <c r="K180" i="3"/>
  <c r="K56" i="3"/>
  <c r="K54" i="3"/>
  <c r="K113" i="3"/>
  <c r="K89" i="3"/>
  <c r="K86" i="3"/>
  <c r="K233" i="3"/>
  <c r="K231" i="3"/>
  <c r="K202" i="3"/>
  <c r="K140" i="3"/>
  <c r="K138" i="3"/>
  <c r="K136" i="3"/>
  <c r="K134" i="3"/>
  <c r="K203" i="3"/>
  <c r="K132" i="3"/>
  <c r="K206" i="3"/>
  <c r="K247" i="3"/>
  <c r="K245" i="3"/>
  <c r="K236" i="3"/>
  <c r="K234" i="3"/>
  <c r="K164" i="3"/>
  <c r="K176" i="3"/>
  <c r="K97" i="3"/>
  <c r="K99" i="3" s="1"/>
  <c r="K178" i="3"/>
  <c r="K172" i="3"/>
  <c r="K170" i="3"/>
  <c r="K162" i="3"/>
  <c r="K159" i="3"/>
  <c r="K160" i="3" s="1"/>
  <c r="K155" i="3"/>
  <c r="K153" i="3"/>
  <c r="K147" i="3"/>
  <c r="K148" i="3" s="1"/>
  <c r="K66" i="3"/>
  <c r="K200" i="3"/>
  <c r="K149" i="3"/>
  <c r="K150" i="3" s="1"/>
  <c r="K143" i="3"/>
  <c r="K144" i="3" s="1"/>
  <c r="K64" i="3"/>
  <c r="K117" i="3"/>
  <c r="K58" i="3"/>
  <c r="K59" i="3" s="1"/>
  <c r="K123" i="3"/>
  <c r="K120" i="3"/>
  <c r="K122" i="3"/>
  <c r="K36" i="3"/>
  <c r="K126" i="3"/>
  <c r="K79" i="3"/>
  <c r="K80" i="3" s="1"/>
  <c r="K83" i="3"/>
  <c r="K81" i="3"/>
  <c r="K22" i="3"/>
  <c r="K18" i="3"/>
  <c r="K110" i="3"/>
  <c r="K108" i="3"/>
  <c r="K105" i="3"/>
  <c r="K102" i="3"/>
  <c r="K93" i="3"/>
  <c r="K94" i="3" s="1"/>
  <c r="K33" i="3"/>
  <c r="K52" i="3"/>
  <c r="K53" i="3" s="1"/>
  <c r="K29" i="3"/>
  <c r="K13" i="3"/>
  <c r="K10" i="3"/>
  <c r="K35" i="3"/>
  <c r="K87" i="3"/>
  <c r="K45" i="3"/>
  <c r="K44" i="3"/>
  <c r="K42" i="3"/>
  <c r="K40" i="3"/>
  <c r="J189" i="3"/>
  <c r="J190" i="3" s="1"/>
  <c r="J194" i="3"/>
  <c r="J180" i="3"/>
  <c r="J56" i="3"/>
  <c r="J54" i="3"/>
  <c r="J113" i="3"/>
  <c r="J89" i="3"/>
  <c r="J86" i="3"/>
  <c r="J233" i="3"/>
  <c r="J231" i="3"/>
  <c r="J202" i="3"/>
  <c r="J140" i="3"/>
  <c r="J138" i="3"/>
  <c r="J136" i="3"/>
  <c r="J134" i="3"/>
  <c r="J203" i="3"/>
  <c r="J132" i="3"/>
  <c r="J206" i="3"/>
  <c r="J247" i="3"/>
  <c r="J245" i="3"/>
  <c r="J236" i="3"/>
  <c r="J234" i="3"/>
  <c r="J164" i="3"/>
  <c r="J176" i="3"/>
  <c r="J97" i="3"/>
  <c r="J178" i="3"/>
  <c r="J172" i="3"/>
  <c r="J170" i="3"/>
  <c r="J162" i="3"/>
  <c r="J159" i="3"/>
  <c r="J160" i="3" s="1"/>
  <c r="J155" i="3"/>
  <c r="J153" i="3"/>
  <c r="J147" i="3"/>
  <c r="J148" i="3" s="1"/>
  <c r="J66" i="3"/>
  <c r="J200" i="3"/>
  <c r="J149" i="3"/>
  <c r="J150" i="3" s="1"/>
  <c r="J143" i="3"/>
  <c r="J144" i="3" s="1"/>
  <c r="J64" i="3"/>
  <c r="J117" i="3"/>
  <c r="J58" i="3"/>
  <c r="J59" i="3" s="1"/>
  <c r="J123" i="3"/>
  <c r="J120" i="3"/>
  <c r="J122" i="3"/>
  <c r="J36" i="3"/>
  <c r="J126" i="3"/>
  <c r="J79" i="3"/>
  <c r="J80" i="3" s="1"/>
  <c r="J83" i="3"/>
  <c r="J81" i="3"/>
  <c r="J22" i="3"/>
  <c r="J18" i="3"/>
  <c r="L178" i="3"/>
  <c r="L155" i="3"/>
  <c r="M66" i="3"/>
  <c r="K145" i="3"/>
  <c r="K146" i="3" s="1"/>
  <c r="L117" i="3"/>
  <c r="M120" i="3"/>
  <c r="K127" i="3"/>
  <c r="L83" i="3"/>
  <c r="M18" i="3"/>
  <c r="L108" i="3"/>
  <c r="L102" i="3"/>
  <c r="L33" i="3"/>
  <c r="L29" i="3"/>
  <c r="L31" i="3" s="1"/>
  <c r="L10" i="3"/>
  <c r="L87" i="3"/>
  <c r="K20" i="3"/>
  <c r="J42" i="3"/>
  <c r="L38" i="3"/>
  <c r="L39" i="3" s="1"/>
  <c r="K76" i="3"/>
  <c r="K72" i="3"/>
  <c r="K16" i="3"/>
  <c r="K61" i="3"/>
  <c r="K165" i="3"/>
  <c r="K70" i="3"/>
  <c r="K14" i="3"/>
  <c r="K8" i="3"/>
  <c r="K9" i="3" s="1"/>
  <c r="K25" i="3"/>
  <c r="K26" i="3" s="1"/>
  <c r="L172" i="3"/>
  <c r="K154" i="3"/>
  <c r="L66" i="3"/>
  <c r="M143" i="3"/>
  <c r="M144" i="3" s="1"/>
  <c r="K116" i="3"/>
  <c r="L120" i="3"/>
  <c r="M126" i="3"/>
  <c r="K82" i="3"/>
  <c r="L18" i="3"/>
  <c r="J108" i="3"/>
  <c r="J102" i="3"/>
  <c r="J33" i="3"/>
  <c r="J29" i="3"/>
  <c r="J10" i="3"/>
  <c r="J12" i="3" s="1"/>
  <c r="J87" i="3"/>
  <c r="M44" i="3"/>
  <c r="M41" i="3"/>
  <c r="K38" i="3"/>
  <c r="K39" i="3" s="1"/>
  <c r="J76" i="3"/>
  <c r="J72" i="3"/>
  <c r="J16" i="3"/>
  <c r="J61" i="3"/>
  <c r="J165" i="3"/>
  <c r="J70" i="3"/>
  <c r="J14" i="3"/>
  <c r="J8" i="3"/>
  <c r="J9" i="3" s="1"/>
  <c r="J25" i="3"/>
  <c r="J26" i="3" s="1"/>
  <c r="L170" i="3"/>
  <c r="M153" i="3"/>
  <c r="K151" i="3"/>
  <c r="K152" i="3" s="1"/>
  <c r="L143" i="3"/>
  <c r="L144" i="3" s="1"/>
  <c r="M58" i="3"/>
  <c r="M59" i="3" s="1"/>
  <c r="K121" i="3"/>
  <c r="L126" i="3"/>
  <c r="M81" i="3"/>
  <c r="K74" i="3"/>
  <c r="K75" i="3" s="1"/>
  <c r="K106" i="3"/>
  <c r="K101" i="3"/>
  <c r="K32" i="3"/>
  <c r="K27" i="3"/>
  <c r="K28" i="3" s="1"/>
  <c r="K100" i="3"/>
  <c r="L84" i="3"/>
  <c r="L44" i="3"/>
  <c r="L41" i="3"/>
  <c r="M77" i="3"/>
  <c r="M19" i="3"/>
  <c r="M17" i="3"/>
  <c r="M15" i="3"/>
  <c r="M166" i="3"/>
  <c r="M71" i="3"/>
  <c r="M69" i="3"/>
  <c r="M6" i="3"/>
  <c r="M5" i="3"/>
  <c r="M50" i="3"/>
  <c r="K169" i="3"/>
  <c r="L153" i="3"/>
  <c r="M200" i="3"/>
  <c r="K65" i="3"/>
  <c r="L58" i="3"/>
  <c r="L59" i="3" s="1"/>
  <c r="M122" i="3"/>
  <c r="K49" i="3"/>
  <c r="L81" i="3"/>
  <c r="M110" i="3"/>
  <c r="M105" i="3"/>
  <c r="M107" i="3" s="1"/>
  <c r="M93" i="3"/>
  <c r="M94" i="3" s="1"/>
  <c r="M52" i="3"/>
  <c r="M53" i="3" s="1"/>
  <c r="M13" i="3"/>
  <c r="M35" i="3"/>
  <c r="K84" i="3"/>
  <c r="J44" i="3"/>
  <c r="K41" i="3"/>
  <c r="L77" i="3"/>
  <c r="L19" i="3"/>
  <c r="L17" i="3"/>
  <c r="L15" i="3"/>
  <c r="L166" i="3"/>
  <c r="L71" i="3"/>
  <c r="L69" i="3"/>
  <c r="L6" i="3"/>
  <c r="L5" i="3"/>
  <c r="L50" i="3"/>
  <c r="J50" i="3"/>
  <c r="L162" i="3"/>
  <c r="K95" i="3"/>
  <c r="K96" i="3" s="1"/>
  <c r="L200" i="3"/>
  <c r="M64" i="3"/>
  <c r="K179" i="3"/>
  <c r="L122" i="3"/>
  <c r="M79" i="3"/>
  <c r="M80" i="3" s="1"/>
  <c r="K23" i="3"/>
  <c r="L110" i="3"/>
  <c r="L105" i="3"/>
  <c r="L93" i="3"/>
  <c r="L94" i="3" s="1"/>
  <c r="L52" i="3"/>
  <c r="L53" i="3" s="1"/>
  <c r="L13" i="3"/>
  <c r="L35" i="3"/>
  <c r="M45" i="3"/>
  <c r="L43" i="3"/>
  <c r="M40" i="3"/>
  <c r="K77" i="3"/>
  <c r="K19" i="3"/>
  <c r="K17" i="3"/>
  <c r="K15" i="3"/>
  <c r="K166" i="3"/>
  <c r="K71" i="3"/>
  <c r="K69" i="3"/>
  <c r="K6" i="3"/>
  <c r="K5" i="3"/>
  <c r="K50" i="3"/>
  <c r="M25" i="3"/>
  <c r="M26" i="3" s="1"/>
  <c r="K161" i="3"/>
  <c r="K163" i="3" s="1"/>
  <c r="M147" i="3"/>
  <c r="M148" i="3" s="1"/>
  <c r="K199" i="3"/>
  <c r="L64" i="3"/>
  <c r="M123" i="3"/>
  <c r="K60" i="3"/>
  <c r="K62" i="3" s="1"/>
  <c r="L79" i="3"/>
  <c r="L80" i="3" s="1"/>
  <c r="M22" i="3"/>
  <c r="J110" i="3"/>
  <c r="J105" i="3"/>
  <c r="J107" i="3" s="1"/>
  <c r="J93" i="3"/>
  <c r="J94" i="3" s="1"/>
  <c r="J52" i="3"/>
  <c r="J53" i="3" s="1"/>
  <c r="J13" i="3"/>
  <c r="J35" i="3"/>
  <c r="L45" i="3"/>
  <c r="K43" i="3"/>
  <c r="L40" i="3"/>
  <c r="J77" i="3"/>
  <c r="J19" i="3"/>
  <c r="J17" i="3"/>
  <c r="J15" i="3"/>
  <c r="J166" i="3"/>
  <c r="J71" i="3"/>
  <c r="J69" i="3"/>
  <c r="J6" i="3"/>
  <c r="J5" i="3"/>
  <c r="L159" i="3"/>
  <c r="L160" i="3" s="1"/>
  <c r="L147" i="3"/>
  <c r="L148" i="3" s="1"/>
  <c r="M149" i="3"/>
  <c r="M150" i="3" s="1"/>
  <c r="K63" i="3"/>
  <c r="L123" i="3"/>
  <c r="M36" i="3"/>
  <c r="K47" i="3"/>
  <c r="L22" i="3"/>
  <c r="K109" i="3"/>
  <c r="K103" i="3"/>
  <c r="K91" i="3"/>
  <c r="K92" i="3" s="1"/>
  <c r="K30" i="3"/>
  <c r="K11" i="3"/>
  <c r="K128" i="3"/>
  <c r="J45" i="3"/>
  <c r="M42" i="3"/>
  <c r="J40" i="3"/>
  <c r="M76" i="3"/>
  <c r="M72" i="3"/>
  <c r="M16" i="3"/>
  <c r="M61" i="3"/>
  <c r="M165" i="3"/>
  <c r="M70" i="3"/>
  <c r="M14" i="3"/>
  <c r="M8" i="3"/>
  <c r="M9" i="3" s="1"/>
  <c r="K157" i="3"/>
  <c r="K158" i="3" s="1"/>
  <c r="K67" i="3"/>
  <c r="L149" i="3"/>
  <c r="L150" i="3" s="1"/>
  <c r="M117" i="3"/>
  <c r="K124" i="3"/>
  <c r="L36" i="3"/>
  <c r="M83" i="3"/>
  <c r="K21" i="3"/>
  <c r="M108" i="3"/>
  <c r="M102" i="3"/>
  <c r="M33" i="3"/>
  <c r="M29" i="3"/>
  <c r="M31" i="3" s="1"/>
  <c r="M10" i="3"/>
  <c r="M12" i="3" s="1"/>
  <c r="M87" i="3"/>
  <c r="L20" i="3"/>
  <c r="L42" i="3"/>
  <c r="M38" i="3"/>
  <c r="M39" i="3" s="1"/>
  <c r="L76" i="3"/>
  <c r="L72" i="3"/>
  <c r="L16" i="3"/>
  <c r="L61" i="3"/>
  <c r="L165" i="3"/>
  <c r="L70" i="3"/>
  <c r="L14" i="3"/>
  <c r="L8" i="3"/>
  <c r="L9" i="3" s="1"/>
  <c r="L25" i="3"/>
  <c r="L26" i="3" s="1"/>
  <c r="K46" i="3"/>
  <c r="J46" i="3"/>
  <c r="M46" i="3"/>
  <c r="L46" i="3"/>
  <c r="C198" i="6"/>
  <c r="D182" i="3" s="1"/>
  <c r="E182" i="3" s="1"/>
  <c r="C197" i="6"/>
  <c r="D187" i="3" s="1"/>
  <c r="E187" i="3" s="1"/>
  <c r="C196" i="6"/>
  <c r="C195" i="6"/>
  <c r="C194" i="6"/>
  <c r="D192" i="3" s="1"/>
  <c r="E192" i="3" s="1"/>
  <c r="C193" i="6"/>
  <c r="D191" i="3" s="1"/>
  <c r="E191" i="3" s="1"/>
  <c r="C192" i="6"/>
  <c r="C191" i="6"/>
  <c r="C190" i="6"/>
  <c r="C189" i="6"/>
  <c r="C188" i="6"/>
  <c r="C187" i="6"/>
  <c r="C186" i="6"/>
  <c r="C185" i="6"/>
  <c r="C184" i="6"/>
  <c r="C183" i="6"/>
  <c r="C182" i="6"/>
  <c r="C181" i="6"/>
  <c r="C180" i="6"/>
  <c r="C179" i="6"/>
  <c r="C178" i="6"/>
  <c r="C177" i="6"/>
  <c r="C176" i="6"/>
  <c r="C175" i="6"/>
  <c r="C174" i="6"/>
  <c r="C173" i="6"/>
  <c r="C172" i="6"/>
  <c r="C171" i="6"/>
  <c r="C170" i="6"/>
  <c r="C169" i="6"/>
  <c r="C168" i="6"/>
  <c r="C167" i="6"/>
  <c r="C166" i="6"/>
  <c r="C165" i="6"/>
  <c r="C164" i="6"/>
  <c r="C163" i="6"/>
  <c r="C162" i="6"/>
  <c r="C161" i="6"/>
  <c r="C160" i="6"/>
  <c r="C159" i="6"/>
  <c r="C158" i="6"/>
  <c r="C157" i="6"/>
  <c r="C156" i="6"/>
  <c r="C155" i="6"/>
  <c r="C154" i="6"/>
  <c r="C153" i="6"/>
  <c r="C152" i="6"/>
  <c r="C151" i="6"/>
  <c r="C150" i="6"/>
  <c r="C149" i="6"/>
  <c r="C148" i="6"/>
  <c r="C147" i="6"/>
  <c r="C146" i="6"/>
  <c r="C145" i="6"/>
  <c r="C144" i="6"/>
  <c r="C143" i="6"/>
  <c r="C142" i="6"/>
  <c r="C141" i="6"/>
  <c r="C140" i="6"/>
  <c r="C139" i="6"/>
  <c r="C138" i="6"/>
  <c r="C137" i="6"/>
  <c r="C136" i="6"/>
  <c r="C135" i="6"/>
  <c r="C134" i="6"/>
  <c r="C133" i="6"/>
  <c r="C132" i="6"/>
  <c r="C131" i="6"/>
  <c r="C130" i="6"/>
  <c r="C129" i="6"/>
  <c r="C128" i="6"/>
  <c r="C127" i="6"/>
  <c r="C126" i="6"/>
  <c r="C125" i="6"/>
  <c r="C124" i="6"/>
  <c r="C123" i="6"/>
  <c r="C122" i="6"/>
  <c r="C121" i="6"/>
  <c r="C120" i="6"/>
  <c r="C119" i="6"/>
  <c r="C118" i="6"/>
  <c r="C117" i="6"/>
  <c r="C116" i="6"/>
  <c r="C115" i="6"/>
  <c r="C114" i="6"/>
  <c r="C113" i="6"/>
  <c r="C112" i="6"/>
  <c r="C111" i="6"/>
  <c r="C110" i="6"/>
  <c r="C109" i="6"/>
  <c r="C108" i="6"/>
  <c r="C107" i="6"/>
  <c r="C106" i="6"/>
  <c r="C105" i="6"/>
  <c r="C104" i="6"/>
  <c r="C103" i="6"/>
  <c r="C102" i="6"/>
  <c r="C101" i="6"/>
  <c r="C100" i="6"/>
  <c r="C99" i="6"/>
  <c r="C98" i="6"/>
  <c r="C97" i="6"/>
  <c r="C96" i="6"/>
  <c r="C95" i="6"/>
  <c r="C94" i="6"/>
  <c r="C93" i="6"/>
  <c r="C92" i="6"/>
  <c r="C91" i="6"/>
  <c r="C90" i="6"/>
  <c r="C89" i="6"/>
  <c r="C88" i="6"/>
  <c r="C87" i="6"/>
  <c r="C86" i="6"/>
  <c r="C85" i="6"/>
  <c r="C84" i="6"/>
  <c r="C83" i="6"/>
  <c r="C82" i="6"/>
  <c r="C81" i="6"/>
  <c r="C80" i="6"/>
  <c r="C79" i="6"/>
  <c r="C78" i="6"/>
  <c r="C77" i="6"/>
  <c r="C76" i="6"/>
  <c r="C75" i="6"/>
  <c r="C74" i="6"/>
  <c r="C73" i="6"/>
  <c r="C72" i="6"/>
  <c r="C71" i="6"/>
  <c r="C70" i="6"/>
  <c r="C69" i="6"/>
  <c r="C68" i="6"/>
  <c r="C67" i="6"/>
  <c r="C66" i="6"/>
  <c r="C65" i="6"/>
  <c r="C64" i="6"/>
  <c r="C63" i="6"/>
  <c r="C62" i="6"/>
  <c r="C61" i="6"/>
  <c r="C60" i="6"/>
  <c r="C59" i="6"/>
  <c r="C58" i="6"/>
  <c r="C56" i="6"/>
  <c r="C55" i="6"/>
  <c r="C54" i="6"/>
  <c r="C53" i="6"/>
  <c r="C52" i="6"/>
  <c r="C51" i="6"/>
  <c r="C50" i="6"/>
  <c r="C49" i="6"/>
  <c r="C48" i="6"/>
  <c r="C47" i="6"/>
  <c r="C46" i="6"/>
  <c r="C45" i="6"/>
  <c r="C44" i="6"/>
  <c r="C43" i="6"/>
  <c r="C42" i="6"/>
  <c r="C41" i="6"/>
  <c r="C40" i="6"/>
  <c r="C39" i="6"/>
  <c r="C38" i="6"/>
  <c r="C37" i="6"/>
  <c r="C36" i="6"/>
  <c r="C35" i="6"/>
  <c r="C34" i="6"/>
  <c r="C33" i="6"/>
  <c r="C32" i="6"/>
  <c r="C31" i="6"/>
  <c r="C30" i="6"/>
  <c r="C29" i="6"/>
  <c r="C28" i="6"/>
  <c r="C27" i="6"/>
  <c r="C26" i="6"/>
  <c r="C25" i="6"/>
  <c r="C24" i="6"/>
  <c r="C23" i="6"/>
  <c r="C22" i="6"/>
  <c r="C21" i="6"/>
  <c r="C20" i="6"/>
  <c r="C19" i="6"/>
  <c r="C18" i="6"/>
  <c r="C17" i="6"/>
  <c r="C16" i="6"/>
  <c r="C15" i="6"/>
  <c r="C14" i="6"/>
  <c r="C13" i="6"/>
  <c r="C12" i="6"/>
  <c r="C11" i="6"/>
  <c r="C10" i="6"/>
  <c r="C9" i="6"/>
  <c r="C8" i="6"/>
  <c r="C7" i="6"/>
  <c r="C6" i="6"/>
  <c r="C5" i="6"/>
  <c r="C4" i="6"/>
  <c r="C3" i="6"/>
  <c r="C2" i="6"/>
  <c r="C57" i="6"/>
  <c r="A141" i="5"/>
  <c r="A140" i="5"/>
  <c r="A139" i="5"/>
  <c r="A138" i="5"/>
  <c r="A137" i="5"/>
  <c r="A136" i="5"/>
  <c r="A135" i="5"/>
  <c r="A134" i="5"/>
  <c r="A133" i="5"/>
  <c r="A132" i="5"/>
  <c r="A131" i="5"/>
  <c r="A130" i="5"/>
  <c r="A129" i="5"/>
  <c r="A128" i="5"/>
  <c r="A127" i="5"/>
  <c r="A126" i="5"/>
  <c r="A125" i="5"/>
  <c r="A124" i="5"/>
  <c r="A123" i="5"/>
  <c r="A122" i="5"/>
  <c r="A121" i="5"/>
  <c r="A120" i="5"/>
  <c r="A119" i="5"/>
  <c r="A118" i="5"/>
  <c r="A117" i="5"/>
  <c r="A116" i="5"/>
  <c r="A115" i="5"/>
  <c r="A114" i="5"/>
  <c r="A113" i="5"/>
  <c r="A112" i="5"/>
  <c r="A111" i="5"/>
  <c r="A110" i="5"/>
  <c r="A109" i="5"/>
  <c r="A108" i="5"/>
  <c r="A107" i="5"/>
  <c r="A106" i="5"/>
  <c r="A105" i="5"/>
  <c r="A104" i="5"/>
  <c r="A103" i="5"/>
  <c r="A102" i="5"/>
  <c r="A101" i="5"/>
  <c r="A100" i="5"/>
  <c r="A99" i="5"/>
  <c r="A98" i="5"/>
  <c r="A97" i="5"/>
  <c r="A96" i="5"/>
  <c r="A95" i="5"/>
  <c r="A94" i="5"/>
  <c r="A93" i="5"/>
  <c r="A92" i="5"/>
  <c r="A91" i="5"/>
  <c r="A90" i="5"/>
  <c r="A89" i="5"/>
  <c r="A88" i="5"/>
  <c r="A87" i="5"/>
  <c r="A86" i="5"/>
  <c r="A85" i="5"/>
  <c r="A84" i="5"/>
  <c r="A83" i="5"/>
  <c r="A82" i="5"/>
  <c r="A81" i="5"/>
  <c r="A80" i="5"/>
  <c r="A79" i="5"/>
  <c r="A78" i="5"/>
  <c r="A77" i="5"/>
  <c r="A76" i="5"/>
  <c r="A75" i="5"/>
  <c r="A74" i="5"/>
  <c r="A73" i="5"/>
  <c r="A72" i="5"/>
  <c r="A71" i="5"/>
  <c r="A70" i="5"/>
  <c r="A69" i="5"/>
  <c r="A68" i="5"/>
  <c r="A67" i="5"/>
  <c r="A66" i="5"/>
  <c r="A65" i="5"/>
  <c r="A64" i="5"/>
  <c r="A63" i="5"/>
  <c r="A62" i="5"/>
  <c r="A61" i="5"/>
  <c r="A60" i="5"/>
  <c r="A59" i="5"/>
  <c r="A58" i="5"/>
  <c r="A57" i="5"/>
  <c r="A56" i="5"/>
  <c r="A55" i="5"/>
  <c r="A54" i="5"/>
  <c r="A53" i="5"/>
  <c r="A52" i="5"/>
  <c r="A51" i="5"/>
  <c r="A50" i="5"/>
  <c r="A49" i="5"/>
  <c r="A48" i="5"/>
  <c r="A47" i="5"/>
  <c r="A46" i="5"/>
  <c r="A45" i="5"/>
  <c r="A44" i="5"/>
  <c r="A43" i="5"/>
  <c r="A41" i="5"/>
  <c r="A40" i="5"/>
  <c r="A39" i="5"/>
  <c r="A38" i="5"/>
  <c r="A37" i="5"/>
  <c r="A36" i="5"/>
  <c r="A35" i="5"/>
  <c r="A34" i="5"/>
  <c r="A33" i="5"/>
  <c r="A32" i="5"/>
  <c r="A31" i="5"/>
  <c r="A30" i="5"/>
  <c r="A29" i="5"/>
  <c r="A28" i="5"/>
  <c r="A27" i="5"/>
  <c r="A26" i="5"/>
  <c r="A25" i="5"/>
  <c r="A24" i="5"/>
  <c r="A23" i="5"/>
  <c r="A22" i="5"/>
  <c r="A21" i="5"/>
  <c r="A20" i="5"/>
  <c r="A19" i="5"/>
  <c r="A18" i="5"/>
  <c r="A17" i="5"/>
  <c r="A16" i="5"/>
  <c r="A15" i="5"/>
  <c r="A14" i="5"/>
  <c r="A13" i="5"/>
  <c r="A12" i="5"/>
  <c r="A11" i="5"/>
  <c r="A10" i="5"/>
  <c r="A9" i="5"/>
  <c r="A8" i="5"/>
  <c r="A7" i="5"/>
  <c r="A6" i="5"/>
  <c r="A5" i="5"/>
  <c r="A42" i="5"/>
  <c r="B57" i="6"/>
  <c r="B30" i="6"/>
  <c r="M210" i="3" l="1"/>
  <c r="M196" i="3"/>
  <c r="M78" i="3"/>
  <c r="L99" i="3"/>
  <c r="J205" i="3"/>
  <c r="J99" i="3"/>
  <c r="J37" i="3"/>
  <c r="K196" i="3"/>
  <c r="M111" i="3"/>
  <c r="M99" i="3"/>
  <c r="K201" i="3"/>
  <c r="M181" i="3"/>
  <c r="L156" i="3"/>
  <c r="J129" i="3"/>
  <c r="H252" i="3"/>
  <c r="K173" i="3"/>
  <c r="K34" i="3"/>
  <c r="M129" i="3"/>
  <c r="G252" i="3"/>
  <c r="J73" i="3"/>
  <c r="L90" i="3"/>
  <c r="K37" i="3"/>
  <c r="K57" i="3"/>
  <c r="M57" i="3"/>
  <c r="F252" i="3"/>
  <c r="M156" i="3"/>
  <c r="J31" i="3"/>
  <c r="K118" i="3"/>
  <c r="J210" i="3"/>
  <c r="J237" i="3"/>
  <c r="J196" i="3"/>
  <c r="L57" i="3"/>
  <c r="L107" i="3"/>
  <c r="K205" i="3"/>
  <c r="M205" i="3"/>
  <c r="I252" i="3"/>
  <c r="L78" i="3"/>
  <c r="L12" i="3"/>
  <c r="K210" i="3"/>
  <c r="K73" i="3"/>
  <c r="L129" i="3"/>
  <c r="J111" i="3"/>
  <c r="J168" i="3"/>
  <c r="L237" i="3"/>
  <c r="J62" i="3"/>
  <c r="J201" i="3"/>
  <c r="J125" i="3"/>
  <c r="L51" i="3"/>
  <c r="L163" i="3"/>
  <c r="M68" i="3"/>
  <c r="M115" i="3"/>
  <c r="J48" i="3"/>
  <c r="K104" i="3"/>
  <c r="K90" i="3"/>
  <c r="K156" i="3"/>
  <c r="K181" i="3"/>
  <c r="K115" i="3"/>
  <c r="L104" i="3"/>
  <c r="L173" i="3"/>
  <c r="L249" i="3"/>
  <c r="M51" i="3"/>
  <c r="M163" i="3"/>
  <c r="J7" i="3"/>
  <c r="L37" i="3"/>
  <c r="L7" i="3"/>
  <c r="K78" i="3"/>
  <c r="J57" i="3"/>
  <c r="K168" i="3"/>
  <c r="L181" i="3"/>
  <c r="M168" i="3"/>
  <c r="L62" i="3"/>
  <c r="L201" i="3"/>
  <c r="L125" i="3"/>
  <c r="M104" i="3"/>
  <c r="M173" i="3"/>
  <c r="M249" i="3"/>
  <c r="L48" i="3"/>
  <c r="L24" i="3"/>
  <c r="L111" i="3"/>
  <c r="L168" i="3"/>
  <c r="J34" i="3"/>
  <c r="J142" i="3"/>
  <c r="K249" i="3"/>
  <c r="M62" i="3"/>
  <c r="M201" i="3"/>
  <c r="M125" i="3"/>
  <c r="L73" i="3"/>
  <c r="K107" i="3"/>
  <c r="K129" i="3"/>
  <c r="J118" i="3"/>
  <c r="K125" i="3"/>
  <c r="K51" i="3"/>
  <c r="M7" i="3"/>
  <c r="K12" i="3"/>
  <c r="K111" i="3"/>
  <c r="J68" i="3"/>
  <c r="J115" i="3"/>
  <c r="L34" i="3"/>
  <c r="L142" i="3"/>
  <c r="K68" i="3"/>
  <c r="K7" i="3"/>
  <c r="M37" i="3"/>
  <c r="K24" i="3"/>
  <c r="J51" i="3"/>
  <c r="J163" i="3"/>
  <c r="L118" i="3"/>
  <c r="M34" i="3"/>
  <c r="M142" i="3"/>
  <c r="J24" i="3"/>
  <c r="M48" i="3"/>
  <c r="M24" i="3"/>
  <c r="M73" i="3"/>
  <c r="M90" i="3"/>
  <c r="J78" i="3"/>
  <c r="J90" i="3"/>
  <c r="J156" i="3"/>
  <c r="J181" i="3"/>
  <c r="K48" i="3"/>
  <c r="K31" i="3"/>
  <c r="K237" i="3"/>
  <c r="L205" i="3"/>
  <c r="M237" i="3"/>
  <c r="J104" i="3"/>
  <c r="J173" i="3"/>
  <c r="J249" i="3"/>
  <c r="K142" i="3"/>
  <c r="L68" i="3"/>
  <c r="L115" i="3"/>
  <c r="M118" i="3"/>
  <c r="D209" i="3"/>
  <c r="E209" i="3" s="1"/>
  <c r="D186" i="3"/>
  <c r="E186" i="3" s="1"/>
  <c r="Q250" i="3"/>
  <c r="Q251" i="3" s="1"/>
  <c r="Q189" i="3"/>
  <c r="Q195" i="3"/>
  <c r="Y195" i="3" s="1"/>
  <c r="Q194" i="3"/>
  <c r="Q184" i="3"/>
  <c r="Q180" i="3"/>
  <c r="Q119" i="3"/>
  <c r="Q56" i="3"/>
  <c r="Y56" i="3" s="1"/>
  <c r="Q55" i="3"/>
  <c r="Y55" i="3" s="1"/>
  <c r="Q54" i="3"/>
  <c r="Y54" i="3" s="1"/>
  <c r="Q114" i="3"/>
  <c r="Y114" i="3" s="1"/>
  <c r="Q113" i="3"/>
  <c r="Y113" i="3" s="1"/>
  <c r="Q112" i="3"/>
  <c r="Q89" i="3"/>
  <c r="Y89" i="3" s="1"/>
  <c r="Q88" i="3"/>
  <c r="Y88" i="3" s="1"/>
  <c r="Q86" i="3"/>
  <c r="Y86" i="3" s="1"/>
  <c r="Q85" i="3"/>
  <c r="Q233" i="3"/>
  <c r="Y233" i="3" s="1"/>
  <c r="Q232" i="3"/>
  <c r="Y232" i="3" s="1"/>
  <c r="Q231" i="3"/>
  <c r="Q202" i="3"/>
  <c r="Q141" i="3"/>
  <c r="Y141" i="3" s="1"/>
  <c r="Q140" i="3"/>
  <c r="Y140" i="3" s="1"/>
  <c r="Q139" i="3"/>
  <c r="Y139" i="3" s="1"/>
  <c r="Q138" i="3"/>
  <c r="Y138" i="3" s="1"/>
  <c r="Q137" i="3"/>
  <c r="Y137" i="3" s="1"/>
  <c r="Q136" i="3"/>
  <c r="Y136" i="3" s="1"/>
  <c r="Q135" i="3"/>
  <c r="Y135" i="3" s="1"/>
  <c r="Q134" i="3"/>
  <c r="Q204" i="3"/>
  <c r="Y204" i="3" s="1"/>
  <c r="Q203" i="3"/>
  <c r="Q133" i="3"/>
  <c r="Y133" i="3" s="1"/>
  <c r="Q132" i="3"/>
  <c r="Y132" i="3" s="1"/>
  <c r="Q131" i="3"/>
  <c r="Q208" i="3"/>
  <c r="Y208" i="3" s="1"/>
  <c r="Q206" i="3"/>
  <c r="Q248" i="3"/>
  <c r="Y248" i="3" s="1"/>
  <c r="Q247" i="3"/>
  <c r="Y247" i="3" s="1"/>
  <c r="Q246" i="3"/>
  <c r="Y246" i="3" s="1"/>
  <c r="Q245" i="3"/>
  <c r="Y245" i="3" s="1"/>
  <c r="Q244" i="3"/>
  <c r="Q236" i="3"/>
  <c r="Y236" i="3" s="1"/>
  <c r="Q235" i="3"/>
  <c r="Y235" i="3" s="1"/>
  <c r="Q234" i="3"/>
  <c r="Q207" i="3"/>
  <c r="Y207" i="3" s="1"/>
  <c r="Q164" i="3"/>
  <c r="Q174" i="3"/>
  <c r="Q175" i="3" s="1"/>
  <c r="Q176" i="3"/>
  <c r="Q98" i="3"/>
  <c r="Y98" i="3" s="1"/>
  <c r="Q97" i="3"/>
  <c r="Q167" i="3"/>
  <c r="Q178" i="3"/>
  <c r="Y178" i="3" s="1"/>
  <c r="Q177" i="3"/>
  <c r="Q172" i="3"/>
  <c r="Q171" i="3"/>
  <c r="Y171" i="3" s="1"/>
  <c r="Q170" i="3"/>
  <c r="Y170" i="3" s="1"/>
  <c r="Q169" i="3"/>
  <c r="Q162" i="3"/>
  <c r="Y162" i="3" s="1"/>
  <c r="Q161" i="3"/>
  <c r="Q159" i="3"/>
  <c r="Q157" i="3"/>
  <c r="Q155" i="3"/>
  <c r="Y155" i="3" s="1"/>
  <c r="Q154" i="3"/>
  <c r="Y154" i="3" s="1"/>
  <c r="Q153" i="3"/>
  <c r="Q95" i="3"/>
  <c r="Q96" i="3" s="1"/>
  <c r="Q147" i="3"/>
  <c r="Q67" i="3"/>
  <c r="Y67" i="3" s="1"/>
  <c r="Q66" i="3"/>
  <c r="Q151" i="3"/>
  <c r="Q152" i="3" s="1"/>
  <c r="Q200" i="3"/>
  <c r="Q199" i="3"/>
  <c r="Q149" i="3"/>
  <c r="Q145" i="3"/>
  <c r="Q143" i="3"/>
  <c r="Q144" i="3" s="1"/>
  <c r="Q65" i="3"/>
  <c r="Y65" i="3" s="1"/>
  <c r="Q64" i="3"/>
  <c r="Y64" i="3" s="1"/>
  <c r="Q63" i="3"/>
  <c r="Q117" i="3"/>
  <c r="Q116" i="3"/>
  <c r="Q58" i="3"/>
  <c r="Q59" i="3" s="1"/>
  <c r="Q179" i="3"/>
  <c r="Q123" i="3"/>
  <c r="Q124" i="3"/>
  <c r="P250" i="3"/>
  <c r="P251" i="3" s="1"/>
  <c r="P189" i="3"/>
  <c r="P195" i="3"/>
  <c r="X195" i="3" s="1"/>
  <c r="P194" i="3"/>
  <c r="P184" i="3"/>
  <c r="P180" i="3"/>
  <c r="P119" i="3"/>
  <c r="P56" i="3"/>
  <c r="X56" i="3" s="1"/>
  <c r="P55" i="3"/>
  <c r="X55" i="3" s="1"/>
  <c r="P54" i="3"/>
  <c r="P114" i="3"/>
  <c r="X114" i="3" s="1"/>
  <c r="P113" i="3"/>
  <c r="X113" i="3" s="1"/>
  <c r="P112" i="3"/>
  <c r="P89" i="3"/>
  <c r="X89" i="3" s="1"/>
  <c r="P88" i="3"/>
  <c r="X88" i="3" s="1"/>
  <c r="P86" i="3"/>
  <c r="X86" i="3" s="1"/>
  <c r="P85" i="3"/>
  <c r="P233" i="3"/>
  <c r="X233" i="3" s="1"/>
  <c r="P232" i="3"/>
  <c r="X232" i="3" s="1"/>
  <c r="P231" i="3"/>
  <c r="P202" i="3"/>
  <c r="P141" i="3"/>
  <c r="X141" i="3" s="1"/>
  <c r="P140" i="3"/>
  <c r="X140" i="3" s="1"/>
  <c r="P139" i="3"/>
  <c r="X139" i="3" s="1"/>
  <c r="P138" i="3"/>
  <c r="X138" i="3" s="1"/>
  <c r="P137" i="3"/>
  <c r="X137" i="3" s="1"/>
  <c r="P136" i="3"/>
  <c r="X136" i="3" s="1"/>
  <c r="P135" i="3"/>
  <c r="X135" i="3" s="1"/>
  <c r="P134" i="3"/>
  <c r="P204" i="3"/>
  <c r="X204" i="3" s="1"/>
  <c r="P203" i="3"/>
  <c r="P133" i="3"/>
  <c r="X133" i="3" s="1"/>
  <c r="P132" i="3"/>
  <c r="X132" i="3" s="1"/>
  <c r="P131" i="3"/>
  <c r="P208" i="3"/>
  <c r="X208" i="3" s="1"/>
  <c r="P206" i="3"/>
  <c r="P248" i="3"/>
  <c r="X248" i="3" s="1"/>
  <c r="P247" i="3"/>
  <c r="X247" i="3" s="1"/>
  <c r="P246" i="3"/>
  <c r="X246" i="3" s="1"/>
  <c r="P245" i="3"/>
  <c r="X245" i="3" s="1"/>
  <c r="P244" i="3"/>
  <c r="P236" i="3"/>
  <c r="X236" i="3" s="1"/>
  <c r="P235" i="3"/>
  <c r="X235" i="3" s="1"/>
  <c r="P234" i="3"/>
  <c r="P207" i="3"/>
  <c r="X207" i="3" s="1"/>
  <c r="P164" i="3"/>
  <c r="P174" i="3"/>
  <c r="P175" i="3" s="1"/>
  <c r="P176" i="3"/>
  <c r="P98" i="3"/>
  <c r="X98" i="3" s="1"/>
  <c r="P97" i="3"/>
  <c r="P167" i="3"/>
  <c r="P178" i="3"/>
  <c r="X178" i="3" s="1"/>
  <c r="P177" i="3"/>
  <c r="P172" i="3"/>
  <c r="P171" i="3"/>
  <c r="X171" i="3" s="1"/>
  <c r="P170" i="3"/>
  <c r="X170" i="3" s="1"/>
  <c r="P169" i="3"/>
  <c r="P162" i="3"/>
  <c r="X162" i="3" s="1"/>
  <c r="P161" i="3"/>
  <c r="P159" i="3"/>
  <c r="P160" i="3" s="1"/>
  <c r="P157" i="3"/>
  <c r="P155" i="3"/>
  <c r="X155" i="3" s="1"/>
  <c r="P154" i="3"/>
  <c r="X154" i="3" s="1"/>
  <c r="P153" i="3"/>
  <c r="P95" i="3"/>
  <c r="P96" i="3" s="1"/>
  <c r="P147" i="3"/>
  <c r="P67" i="3"/>
  <c r="X67" i="3" s="1"/>
  <c r="P66" i="3"/>
  <c r="X66" i="3" s="1"/>
  <c r="P151" i="3"/>
  <c r="P152" i="3" s="1"/>
  <c r="P200" i="3"/>
  <c r="P199" i="3"/>
  <c r="P149" i="3"/>
  <c r="P145" i="3"/>
  <c r="P143" i="3"/>
  <c r="P144" i="3" s="1"/>
  <c r="P65" i="3"/>
  <c r="X65" i="3" s="1"/>
  <c r="P64" i="3"/>
  <c r="X64" i="3" s="1"/>
  <c r="P63" i="3"/>
  <c r="P117" i="3"/>
  <c r="X117" i="3" s="1"/>
  <c r="P116" i="3"/>
  <c r="P58" i="3"/>
  <c r="P59" i="3" s="1"/>
  <c r="P179" i="3"/>
  <c r="P123" i="3"/>
  <c r="P124" i="3"/>
  <c r="O250" i="3"/>
  <c r="O251" i="3" s="1"/>
  <c r="O189" i="3"/>
  <c r="O195" i="3"/>
  <c r="W195" i="3" s="1"/>
  <c r="O194" i="3"/>
  <c r="O184" i="3"/>
  <c r="O180" i="3"/>
  <c r="W180" i="3" s="1"/>
  <c r="O119" i="3"/>
  <c r="O56" i="3"/>
  <c r="W56" i="3" s="1"/>
  <c r="O55" i="3"/>
  <c r="W55" i="3" s="1"/>
  <c r="O54" i="3"/>
  <c r="O114" i="3"/>
  <c r="W114" i="3" s="1"/>
  <c r="O113" i="3"/>
  <c r="W113" i="3" s="1"/>
  <c r="O112" i="3"/>
  <c r="O89" i="3"/>
  <c r="W89" i="3" s="1"/>
  <c r="O88" i="3"/>
  <c r="W88" i="3" s="1"/>
  <c r="O86" i="3"/>
  <c r="W86" i="3" s="1"/>
  <c r="O85" i="3"/>
  <c r="O233" i="3"/>
  <c r="W233" i="3" s="1"/>
  <c r="O232" i="3"/>
  <c r="W232" i="3" s="1"/>
  <c r="O231" i="3"/>
  <c r="O202" i="3"/>
  <c r="O141" i="3"/>
  <c r="W141" i="3" s="1"/>
  <c r="O140" i="3"/>
  <c r="W140" i="3" s="1"/>
  <c r="O139" i="3"/>
  <c r="W139" i="3" s="1"/>
  <c r="O138" i="3"/>
  <c r="W138" i="3" s="1"/>
  <c r="O137" i="3"/>
  <c r="W137" i="3" s="1"/>
  <c r="O136" i="3"/>
  <c r="W136" i="3" s="1"/>
  <c r="O135" i="3"/>
  <c r="W135" i="3" s="1"/>
  <c r="O134" i="3"/>
  <c r="O204" i="3"/>
  <c r="W204" i="3" s="1"/>
  <c r="O203" i="3"/>
  <c r="O133" i="3"/>
  <c r="W133" i="3" s="1"/>
  <c r="O132" i="3"/>
  <c r="W132" i="3" s="1"/>
  <c r="O131" i="3"/>
  <c r="O208" i="3"/>
  <c r="W208" i="3" s="1"/>
  <c r="O206" i="3"/>
  <c r="O248" i="3"/>
  <c r="O247" i="3"/>
  <c r="W247" i="3" s="1"/>
  <c r="O246" i="3"/>
  <c r="W246" i="3" s="1"/>
  <c r="O245" i="3"/>
  <c r="W245" i="3" s="1"/>
  <c r="O244" i="3"/>
  <c r="O236" i="3"/>
  <c r="W236" i="3" s="1"/>
  <c r="O235" i="3"/>
  <c r="W235" i="3" s="1"/>
  <c r="O234" i="3"/>
  <c r="O207" i="3"/>
  <c r="W207" i="3" s="1"/>
  <c r="O164" i="3"/>
  <c r="O174" i="3"/>
  <c r="O175" i="3" s="1"/>
  <c r="O176" i="3"/>
  <c r="O98" i="3"/>
  <c r="W98" i="3" s="1"/>
  <c r="O97" i="3"/>
  <c r="O99" i="3" s="1"/>
  <c r="O167" i="3"/>
  <c r="O178" i="3"/>
  <c r="W178" i="3" s="1"/>
  <c r="O177" i="3"/>
  <c r="O172" i="3"/>
  <c r="W172" i="3" s="1"/>
  <c r="O171" i="3"/>
  <c r="W171" i="3" s="1"/>
  <c r="O170" i="3"/>
  <c r="W170" i="3" s="1"/>
  <c r="O169" i="3"/>
  <c r="O162" i="3"/>
  <c r="W162" i="3" s="1"/>
  <c r="O161" i="3"/>
  <c r="O159" i="3"/>
  <c r="O157" i="3"/>
  <c r="O158" i="3" s="1"/>
  <c r="O155" i="3"/>
  <c r="W155" i="3" s="1"/>
  <c r="O154" i="3"/>
  <c r="W154" i="3" s="1"/>
  <c r="O153" i="3"/>
  <c r="O95" i="3"/>
  <c r="O96" i="3" s="1"/>
  <c r="O147" i="3"/>
  <c r="O67" i="3"/>
  <c r="W67" i="3" s="1"/>
  <c r="O66" i="3"/>
  <c r="W66" i="3" s="1"/>
  <c r="O151" i="3"/>
  <c r="O152" i="3" s="1"/>
  <c r="O200" i="3"/>
  <c r="W200" i="3" s="1"/>
  <c r="O199" i="3"/>
  <c r="O149" i="3"/>
  <c r="O145" i="3"/>
  <c r="O143" i="3"/>
  <c r="O144" i="3" s="1"/>
  <c r="O65" i="3"/>
  <c r="W65" i="3" s="1"/>
  <c r="O64" i="3"/>
  <c r="W64" i="3" s="1"/>
  <c r="O63" i="3"/>
  <c r="W63" i="3" s="1"/>
  <c r="O117" i="3"/>
  <c r="O116" i="3"/>
  <c r="O58" i="3"/>
  <c r="O59" i="3" s="1"/>
  <c r="O179" i="3"/>
  <c r="O123" i="3"/>
  <c r="O124" i="3"/>
  <c r="N250" i="3"/>
  <c r="N251" i="3" s="1"/>
  <c r="N189" i="3"/>
  <c r="N190" i="3" s="1"/>
  <c r="N195" i="3"/>
  <c r="V195" i="3" s="1"/>
  <c r="N194" i="3"/>
  <c r="N184" i="3"/>
  <c r="N180" i="3"/>
  <c r="N119" i="3"/>
  <c r="N56" i="3"/>
  <c r="V56" i="3" s="1"/>
  <c r="N55" i="3"/>
  <c r="V55" i="3" s="1"/>
  <c r="N54" i="3"/>
  <c r="N114" i="3"/>
  <c r="V114" i="3" s="1"/>
  <c r="N113" i="3"/>
  <c r="V113" i="3" s="1"/>
  <c r="N112" i="3"/>
  <c r="N89" i="3"/>
  <c r="V89" i="3" s="1"/>
  <c r="N88" i="3"/>
  <c r="V88" i="3" s="1"/>
  <c r="N86" i="3"/>
  <c r="V86" i="3" s="1"/>
  <c r="N85" i="3"/>
  <c r="V85" i="3" s="1"/>
  <c r="N233" i="3"/>
  <c r="V233" i="3" s="1"/>
  <c r="N232" i="3"/>
  <c r="V232" i="3" s="1"/>
  <c r="N231" i="3"/>
  <c r="N202" i="3"/>
  <c r="N141" i="3"/>
  <c r="V141" i="3" s="1"/>
  <c r="N140" i="3"/>
  <c r="V140" i="3" s="1"/>
  <c r="N139" i="3"/>
  <c r="V139" i="3" s="1"/>
  <c r="N138" i="3"/>
  <c r="V138" i="3" s="1"/>
  <c r="N137" i="3"/>
  <c r="V137" i="3" s="1"/>
  <c r="N136" i="3"/>
  <c r="V136" i="3" s="1"/>
  <c r="N135" i="3"/>
  <c r="V135" i="3" s="1"/>
  <c r="N134" i="3"/>
  <c r="N204" i="3"/>
  <c r="V204" i="3" s="1"/>
  <c r="N203" i="3"/>
  <c r="N133" i="3"/>
  <c r="V133" i="3" s="1"/>
  <c r="N132" i="3"/>
  <c r="V132" i="3" s="1"/>
  <c r="N131" i="3"/>
  <c r="V131" i="3" s="1"/>
  <c r="N208" i="3"/>
  <c r="V208" i="3" s="1"/>
  <c r="N206" i="3"/>
  <c r="N248" i="3"/>
  <c r="V248" i="3" s="1"/>
  <c r="N247" i="3"/>
  <c r="V247" i="3" s="1"/>
  <c r="N246" i="3"/>
  <c r="V246" i="3" s="1"/>
  <c r="N245" i="3"/>
  <c r="N244" i="3"/>
  <c r="N236" i="3"/>
  <c r="V236" i="3" s="1"/>
  <c r="N235" i="3"/>
  <c r="V235" i="3" s="1"/>
  <c r="N234" i="3"/>
  <c r="N207" i="3"/>
  <c r="V207" i="3" s="1"/>
  <c r="N164" i="3"/>
  <c r="N174" i="3"/>
  <c r="N175" i="3" s="1"/>
  <c r="N176" i="3"/>
  <c r="N98" i="3"/>
  <c r="V98" i="3" s="1"/>
  <c r="N97" i="3"/>
  <c r="N167" i="3"/>
  <c r="N178" i="3"/>
  <c r="V178" i="3" s="1"/>
  <c r="N177" i="3"/>
  <c r="N172" i="3"/>
  <c r="N171" i="3"/>
  <c r="V171" i="3" s="1"/>
  <c r="N170" i="3"/>
  <c r="V170" i="3" s="1"/>
  <c r="N169" i="3"/>
  <c r="N162" i="3"/>
  <c r="V162" i="3" s="1"/>
  <c r="N161" i="3"/>
  <c r="N159" i="3"/>
  <c r="N157" i="3"/>
  <c r="N155" i="3"/>
  <c r="V155" i="3" s="1"/>
  <c r="N154" i="3"/>
  <c r="V154" i="3" s="1"/>
  <c r="N153" i="3"/>
  <c r="N95" i="3"/>
  <c r="N96" i="3" s="1"/>
  <c r="N147" i="3"/>
  <c r="N67" i="3"/>
  <c r="V67" i="3" s="1"/>
  <c r="N66" i="3"/>
  <c r="N151" i="3"/>
  <c r="N152" i="3" s="1"/>
  <c r="N200" i="3"/>
  <c r="N199" i="3"/>
  <c r="N149" i="3"/>
  <c r="N145" i="3"/>
  <c r="N143" i="3"/>
  <c r="N144" i="3" s="1"/>
  <c r="N65" i="3"/>
  <c r="V65" i="3" s="1"/>
  <c r="N64" i="3"/>
  <c r="V64" i="3" s="1"/>
  <c r="N63" i="3"/>
  <c r="N117" i="3"/>
  <c r="N116" i="3"/>
  <c r="N118" i="3" s="1"/>
  <c r="N58" i="3"/>
  <c r="N59" i="3" s="1"/>
  <c r="N179" i="3"/>
  <c r="V179" i="3" s="1"/>
  <c r="N123" i="3"/>
  <c r="N124" i="3"/>
  <c r="Q120" i="3"/>
  <c r="Q121" i="3"/>
  <c r="Q122" i="3"/>
  <c r="Q60" i="3"/>
  <c r="Q36" i="3"/>
  <c r="Q127" i="3"/>
  <c r="Q126" i="3"/>
  <c r="Q49" i="3"/>
  <c r="Q79" i="3"/>
  <c r="Q47" i="3"/>
  <c r="Y47" i="3" s="1"/>
  <c r="Q83" i="3"/>
  <c r="Y83" i="3" s="1"/>
  <c r="Q82" i="3"/>
  <c r="Y82" i="3" s="1"/>
  <c r="Q81" i="3"/>
  <c r="Q23" i="3"/>
  <c r="Y23" i="3" s="1"/>
  <c r="Q22" i="3"/>
  <c r="Y22" i="3" s="1"/>
  <c r="Q21" i="3"/>
  <c r="Q18" i="3"/>
  <c r="Q74" i="3"/>
  <c r="Q110" i="3"/>
  <c r="Y110" i="3" s="1"/>
  <c r="Q109" i="3"/>
  <c r="Q108" i="3"/>
  <c r="Q106" i="3"/>
  <c r="Q105" i="3"/>
  <c r="Q103" i="3"/>
  <c r="Y103" i="3" s="1"/>
  <c r="Q102" i="3"/>
  <c r="Y102" i="3" s="1"/>
  <c r="Q101" i="3"/>
  <c r="Y101" i="3" s="1"/>
  <c r="Q93" i="3"/>
  <c r="Q94" i="3" s="1"/>
  <c r="Q91" i="3"/>
  <c r="Q92" i="3" s="1"/>
  <c r="Q33" i="3"/>
  <c r="Q32" i="3"/>
  <c r="Q52" i="3"/>
  <c r="Q30" i="3"/>
  <c r="Y30" i="3" s="1"/>
  <c r="Q29" i="3"/>
  <c r="Q27" i="3"/>
  <c r="Q13" i="3"/>
  <c r="Q11" i="3"/>
  <c r="Y11" i="3" s="1"/>
  <c r="Q10" i="3"/>
  <c r="Q100" i="3"/>
  <c r="Q35" i="3"/>
  <c r="Q128" i="3"/>
  <c r="Y128" i="3" s="1"/>
  <c r="Q87" i="3"/>
  <c r="Y87" i="3" s="1"/>
  <c r="Q84" i="3"/>
  <c r="Y84" i="3" s="1"/>
  <c r="Q45" i="3"/>
  <c r="Y45" i="3" s="1"/>
  <c r="Q20" i="3"/>
  <c r="Q44" i="3"/>
  <c r="Y44" i="3" s="1"/>
  <c r="Q43" i="3"/>
  <c r="Y43" i="3" s="1"/>
  <c r="Q42" i="3"/>
  <c r="Y42" i="3" s="1"/>
  <c r="Q41" i="3"/>
  <c r="Y41" i="3" s="1"/>
  <c r="Q40" i="3"/>
  <c r="Q38" i="3"/>
  <c r="Q77" i="3"/>
  <c r="Q76" i="3"/>
  <c r="Q78" i="3" s="1"/>
  <c r="Q19" i="3"/>
  <c r="Q72" i="3"/>
  <c r="Q17" i="3"/>
  <c r="Y17" i="3" s="1"/>
  <c r="Q16" i="3"/>
  <c r="Y16" i="3" s="1"/>
  <c r="Q15" i="3"/>
  <c r="Y15" i="3" s="1"/>
  <c r="Q61" i="3"/>
  <c r="Q166" i="3"/>
  <c r="Y166" i="3" s="1"/>
  <c r="Q165" i="3"/>
  <c r="Q71" i="3"/>
  <c r="Y71" i="3" s="1"/>
  <c r="Q70" i="3"/>
  <c r="Q69" i="3"/>
  <c r="Q14" i="3"/>
  <c r="Y14" i="3" s="1"/>
  <c r="Q6" i="3"/>
  <c r="Q8" i="3"/>
  <c r="Q5" i="3"/>
  <c r="Q25" i="3"/>
  <c r="Q50" i="3"/>
  <c r="P16" i="3"/>
  <c r="X16" i="3" s="1"/>
  <c r="P166" i="3"/>
  <c r="X166" i="3" s="1"/>
  <c r="P71" i="3"/>
  <c r="X71" i="3" s="1"/>
  <c r="P69" i="3"/>
  <c r="P6" i="3"/>
  <c r="P5" i="3"/>
  <c r="P50" i="3"/>
  <c r="P120" i="3"/>
  <c r="P121" i="3"/>
  <c r="P122" i="3"/>
  <c r="P60" i="3"/>
  <c r="P36" i="3"/>
  <c r="X36" i="3" s="1"/>
  <c r="P127" i="3"/>
  <c r="P126" i="3"/>
  <c r="P49" i="3"/>
  <c r="P79" i="3"/>
  <c r="P47" i="3"/>
  <c r="P83" i="3"/>
  <c r="X83" i="3" s="1"/>
  <c r="P82" i="3"/>
  <c r="X82" i="3" s="1"/>
  <c r="P81" i="3"/>
  <c r="P23" i="3"/>
  <c r="X23" i="3" s="1"/>
  <c r="P22" i="3"/>
  <c r="X22" i="3" s="1"/>
  <c r="P21" i="3"/>
  <c r="P18" i="3"/>
  <c r="P74" i="3"/>
  <c r="P110" i="3"/>
  <c r="X110" i="3" s="1"/>
  <c r="P109" i="3"/>
  <c r="X109" i="3" s="1"/>
  <c r="P108" i="3"/>
  <c r="P106" i="3"/>
  <c r="X106" i="3" s="1"/>
  <c r="P105" i="3"/>
  <c r="P103" i="3"/>
  <c r="X103" i="3" s="1"/>
  <c r="P102" i="3"/>
  <c r="X102" i="3" s="1"/>
  <c r="P101" i="3"/>
  <c r="P93" i="3"/>
  <c r="P94" i="3" s="1"/>
  <c r="P91" i="3"/>
  <c r="P92" i="3" s="1"/>
  <c r="P33" i="3"/>
  <c r="X33" i="3" s="1"/>
  <c r="P32" i="3"/>
  <c r="P52" i="3"/>
  <c r="P30" i="3"/>
  <c r="X30" i="3" s="1"/>
  <c r="P29" i="3"/>
  <c r="P27" i="3"/>
  <c r="P13" i="3"/>
  <c r="P11" i="3"/>
  <c r="X11" i="3" s="1"/>
  <c r="P10" i="3"/>
  <c r="P100" i="3"/>
  <c r="P35" i="3"/>
  <c r="P128" i="3"/>
  <c r="P87" i="3"/>
  <c r="X87" i="3" s="1"/>
  <c r="P84" i="3"/>
  <c r="X84" i="3" s="1"/>
  <c r="P45" i="3"/>
  <c r="X45" i="3" s="1"/>
  <c r="P20" i="3"/>
  <c r="P44" i="3"/>
  <c r="X44" i="3" s="1"/>
  <c r="P43" i="3"/>
  <c r="X43" i="3" s="1"/>
  <c r="P42" i="3"/>
  <c r="X42" i="3" s="1"/>
  <c r="P41" i="3"/>
  <c r="X41" i="3" s="1"/>
  <c r="P40" i="3"/>
  <c r="P38" i="3"/>
  <c r="P77" i="3"/>
  <c r="P76" i="3"/>
  <c r="P19" i="3"/>
  <c r="P72" i="3"/>
  <c r="P17" i="3"/>
  <c r="X17" i="3" s="1"/>
  <c r="P15" i="3"/>
  <c r="X15" i="3" s="1"/>
  <c r="P61" i="3"/>
  <c r="X61" i="3" s="1"/>
  <c r="P165" i="3"/>
  <c r="X165" i="3" s="1"/>
  <c r="P70" i="3"/>
  <c r="P14" i="3"/>
  <c r="X14" i="3" s="1"/>
  <c r="P8" i="3"/>
  <c r="P25" i="3"/>
  <c r="O120" i="3"/>
  <c r="O121" i="3"/>
  <c r="O122" i="3"/>
  <c r="W122" i="3" s="1"/>
  <c r="O60" i="3"/>
  <c r="O36" i="3"/>
  <c r="O127" i="3"/>
  <c r="O126" i="3"/>
  <c r="O49" i="3"/>
  <c r="O79" i="3"/>
  <c r="O47" i="3"/>
  <c r="O83" i="3"/>
  <c r="W83" i="3" s="1"/>
  <c r="O82" i="3"/>
  <c r="W82" i="3" s="1"/>
  <c r="O81" i="3"/>
  <c r="O23" i="3"/>
  <c r="W23" i="3" s="1"/>
  <c r="O22" i="3"/>
  <c r="W22" i="3" s="1"/>
  <c r="O21" i="3"/>
  <c r="O18" i="3"/>
  <c r="O74" i="3"/>
  <c r="O110" i="3"/>
  <c r="W110" i="3" s="1"/>
  <c r="O109" i="3"/>
  <c r="O108" i="3"/>
  <c r="O106" i="3"/>
  <c r="O105" i="3"/>
  <c r="O103" i="3"/>
  <c r="W103" i="3" s="1"/>
  <c r="O102" i="3"/>
  <c r="W102" i="3" s="1"/>
  <c r="O101" i="3"/>
  <c r="O93" i="3"/>
  <c r="O94" i="3" s="1"/>
  <c r="O91" i="3"/>
  <c r="O92" i="3" s="1"/>
  <c r="O33" i="3"/>
  <c r="W33" i="3" s="1"/>
  <c r="O32" i="3"/>
  <c r="O52" i="3"/>
  <c r="O30" i="3"/>
  <c r="W30" i="3" s="1"/>
  <c r="O29" i="3"/>
  <c r="O27" i="3"/>
  <c r="O13" i="3"/>
  <c r="O11" i="3"/>
  <c r="W11" i="3" s="1"/>
  <c r="O10" i="3"/>
  <c r="O100" i="3"/>
  <c r="O35" i="3"/>
  <c r="O128" i="3"/>
  <c r="O87" i="3"/>
  <c r="W87" i="3" s="1"/>
  <c r="O84" i="3"/>
  <c r="O45" i="3"/>
  <c r="W45" i="3" s="1"/>
  <c r="O20" i="3"/>
  <c r="O44" i="3"/>
  <c r="W44" i="3" s="1"/>
  <c r="O43" i="3"/>
  <c r="W43" i="3" s="1"/>
  <c r="O42" i="3"/>
  <c r="W42" i="3" s="1"/>
  <c r="O41" i="3"/>
  <c r="W41" i="3" s="1"/>
  <c r="O40" i="3"/>
  <c r="O38" i="3"/>
  <c r="O77" i="3"/>
  <c r="O76" i="3"/>
  <c r="O19" i="3"/>
  <c r="O72" i="3"/>
  <c r="O17" i="3"/>
  <c r="W17" i="3" s="1"/>
  <c r="O16" i="3"/>
  <c r="W16" i="3" s="1"/>
  <c r="O15" i="3"/>
  <c r="W15" i="3" s="1"/>
  <c r="O61" i="3"/>
  <c r="W61" i="3" s="1"/>
  <c r="O166" i="3"/>
  <c r="W166" i="3" s="1"/>
  <c r="O165" i="3"/>
  <c r="O71" i="3"/>
  <c r="W71" i="3" s="1"/>
  <c r="O70" i="3"/>
  <c r="O69" i="3"/>
  <c r="O14" i="3"/>
  <c r="W14" i="3" s="1"/>
  <c r="O6" i="3"/>
  <c r="W6" i="3" s="1"/>
  <c r="O8" i="3"/>
  <c r="O9" i="3" s="1"/>
  <c r="O5" i="3"/>
  <c r="O25" i="3"/>
  <c r="O50" i="3"/>
  <c r="N120" i="3"/>
  <c r="N121" i="3"/>
  <c r="N122" i="3"/>
  <c r="N60" i="3"/>
  <c r="N36" i="3"/>
  <c r="N127" i="3"/>
  <c r="N126" i="3"/>
  <c r="N49" i="3"/>
  <c r="N79" i="3"/>
  <c r="N47" i="3"/>
  <c r="N83" i="3"/>
  <c r="V83" i="3" s="1"/>
  <c r="N82" i="3"/>
  <c r="V82" i="3" s="1"/>
  <c r="N81" i="3"/>
  <c r="N23" i="3"/>
  <c r="V23" i="3" s="1"/>
  <c r="N22" i="3"/>
  <c r="V22" i="3" s="1"/>
  <c r="N21" i="3"/>
  <c r="N18" i="3"/>
  <c r="N74" i="3"/>
  <c r="N110" i="3"/>
  <c r="V110" i="3" s="1"/>
  <c r="N109" i="3"/>
  <c r="N108" i="3"/>
  <c r="N106" i="3"/>
  <c r="N105" i="3"/>
  <c r="N103" i="3"/>
  <c r="V103" i="3" s="1"/>
  <c r="N102" i="3"/>
  <c r="V102" i="3" s="1"/>
  <c r="N101" i="3"/>
  <c r="N93" i="3"/>
  <c r="N94" i="3" s="1"/>
  <c r="N91" i="3"/>
  <c r="N92" i="3" s="1"/>
  <c r="N33" i="3"/>
  <c r="V33" i="3" s="1"/>
  <c r="N32" i="3"/>
  <c r="N52" i="3"/>
  <c r="N30" i="3"/>
  <c r="V30" i="3" s="1"/>
  <c r="N29" i="3"/>
  <c r="N27" i="3"/>
  <c r="N13" i="3"/>
  <c r="N11" i="3"/>
  <c r="V11" i="3" s="1"/>
  <c r="N10" i="3"/>
  <c r="N100" i="3"/>
  <c r="N35" i="3"/>
  <c r="N128" i="3"/>
  <c r="N87" i="3"/>
  <c r="V87" i="3" s="1"/>
  <c r="N84" i="3"/>
  <c r="N45" i="3"/>
  <c r="V45" i="3" s="1"/>
  <c r="N20" i="3"/>
  <c r="N44" i="3"/>
  <c r="V44" i="3" s="1"/>
  <c r="N43" i="3"/>
  <c r="V43" i="3" s="1"/>
  <c r="N42" i="3"/>
  <c r="V42" i="3" s="1"/>
  <c r="N41" i="3"/>
  <c r="V41" i="3" s="1"/>
  <c r="N40" i="3"/>
  <c r="N38" i="3"/>
  <c r="N77" i="3"/>
  <c r="N76" i="3"/>
  <c r="N19" i="3"/>
  <c r="N72" i="3"/>
  <c r="N17" i="3"/>
  <c r="V17" i="3" s="1"/>
  <c r="N16" i="3"/>
  <c r="V16" i="3" s="1"/>
  <c r="N15" i="3"/>
  <c r="V15" i="3" s="1"/>
  <c r="N61" i="3"/>
  <c r="N166" i="3"/>
  <c r="V166" i="3" s="1"/>
  <c r="N165" i="3"/>
  <c r="N71" i="3"/>
  <c r="V71" i="3" s="1"/>
  <c r="N70" i="3"/>
  <c r="N69" i="3"/>
  <c r="N14" i="3"/>
  <c r="V14" i="3" s="1"/>
  <c r="N6" i="3"/>
  <c r="N8" i="3"/>
  <c r="N9" i="3" s="1"/>
  <c r="N5" i="3"/>
  <c r="N25" i="3"/>
  <c r="N50" i="3"/>
  <c r="Y33" i="3"/>
  <c r="Y81" i="3"/>
  <c r="V153" i="3"/>
  <c r="V176" i="3"/>
  <c r="Y108" i="3"/>
  <c r="X159" i="3"/>
  <c r="X160" i="3" s="1"/>
  <c r="W248" i="3"/>
  <c r="V245" i="3"/>
  <c r="V58" i="3"/>
  <c r="V59" i="3" s="1"/>
  <c r="Y36" i="3"/>
  <c r="O46" i="3"/>
  <c r="N46" i="3"/>
  <c r="Q46" i="3"/>
  <c r="P46" i="3"/>
  <c r="D149" i="3"/>
  <c r="E149" i="3" s="1"/>
  <c r="D98" i="3"/>
  <c r="E98" i="3" s="1"/>
  <c r="D207" i="3"/>
  <c r="E207" i="3" s="1"/>
  <c r="D234" i="3"/>
  <c r="E234" i="3" s="1"/>
  <c r="D235" i="3"/>
  <c r="E235" i="3" s="1"/>
  <c r="D236" i="3"/>
  <c r="E236" i="3" s="1"/>
  <c r="D244" i="3"/>
  <c r="E244" i="3" s="1"/>
  <c r="D176" i="3"/>
  <c r="E176" i="3" s="1"/>
  <c r="D245" i="3"/>
  <c r="E245" i="3" s="1"/>
  <c r="D72" i="3"/>
  <c r="E72" i="3" s="1"/>
  <c r="D32" i="3"/>
  <c r="E32" i="3" s="1"/>
  <c r="D49" i="3"/>
  <c r="E49" i="3" s="1"/>
  <c r="D204" i="3"/>
  <c r="E204" i="3" s="1"/>
  <c r="D180" i="3"/>
  <c r="E180" i="3" s="1"/>
  <c r="D88" i="3"/>
  <c r="E88" i="3" s="1"/>
  <c r="D203" i="3"/>
  <c r="E203" i="3" s="1"/>
  <c r="B3" i="6"/>
  <c r="D50" i="3"/>
  <c r="E50" i="3" s="1"/>
  <c r="B4" i="6"/>
  <c r="D25" i="3"/>
  <c r="E25" i="3" s="1"/>
  <c r="B5" i="6"/>
  <c r="D116" i="3"/>
  <c r="E116" i="3" s="1"/>
  <c r="B6" i="6"/>
  <c r="D33" i="3"/>
  <c r="E33" i="3" s="1"/>
  <c r="B7" i="6"/>
  <c r="D46" i="3"/>
  <c r="E46" i="3" s="1"/>
  <c r="B8" i="6"/>
  <c r="D166" i="3"/>
  <c r="E166" i="3" s="1"/>
  <c r="B9" i="6"/>
  <c r="D14" i="3"/>
  <c r="E14" i="3" s="1"/>
  <c r="B10" i="6"/>
  <c r="D5" i="3"/>
  <c r="E5" i="3" s="1"/>
  <c r="B11" i="6"/>
  <c r="D8" i="3"/>
  <c r="E8" i="3" s="1"/>
  <c r="B12" i="6"/>
  <c r="D6" i="3"/>
  <c r="E6" i="3" s="1"/>
  <c r="B13" i="6"/>
  <c r="D70" i="3"/>
  <c r="E70" i="3" s="1"/>
  <c r="B14" i="6"/>
  <c r="D71" i="3"/>
  <c r="E71" i="3" s="1"/>
  <c r="B15" i="6"/>
  <c r="D165" i="3"/>
  <c r="E165" i="3" s="1"/>
  <c r="B16" i="6"/>
  <c r="D15" i="3"/>
  <c r="E15" i="3" s="1"/>
  <c r="B17" i="6"/>
  <c r="D61" i="3"/>
  <c r="E61" i="3" s="1"/>
  <c r="B18" i="6"/>
  <c r="D17" i="3"/>
  <c r="E17" i="3" s="1"/>
  <c r="B19" i="6"/>
  <c r="D102" i="3"/>
  <c r="E102" i="3" s="1"/>
  <c r="B20" i="6"/>
  <c r="D103" i="3"/>
  <c r="E103" i="3" s="1"/>
  <c r="B21" i="6"/>
  <c r="D121" i="3"/>
  <c r="E121" i="3" s="1"/>
  <c r="B22" i="6"/>
  <c r="D113" i="3"/>
  <c r="E113" i="3" s="1"/>
  <c r="B23" i="6"/>
  <c r="D114" i="3"/>
  <c r="E114" i="3" s="1"/>
  <c r="B24" i="6"/>
  <c r="B25" i="6"/>
  <c r="D19" i="3"/>
  <c r="E19" i="3" s="1"/>
  <c r="B26" i="6"/>
  <c r="D76" i="3"/>
  <c r="E76" i="3" s="1"/>
  <c r="B27" i="6"/>
  <c r="D77" i="3"/>
  <c r="E77" i="3" s="1"/>
  <c r="B28" i="6"/>
  <c r="D38" i="3"/>
  <c r="E38" i="3" s="1"/>
  <c r="B29" i="6"/>
  <c r="D108" i="3"/>
  <c r="E108" i="3" s="1"/>
  <c r="B31" i="6"/>
  <c r="B32" i="6"/>
  <c r="D47" i="3"/>
  <c r="E47" i="3" s="1"/>
  <c r="B33" i="6"/>
  <c r="B34" i="6"/>
  <c r="D21" i="3"/>
  <c r="E21" i="3" s="1"/>
  <c r="B35" i="6"/>
  <c r="D65" i="3"/>
  <c r="E65" i="3" s="1"/>
  <c r="B36" i="6"/>
  <c r="D22" i="3"/>
  <c r="E22" i="3" s="1"/>
  <c r="B37" i="6"/>
  <c r="B38" i="6"/>
  <c r="B39" i="6"/>
  <c r="D110" i="3"/>
  <c r="E110" i="3" s="1"/>
  <c r="B40" i="6"/>
  <c r="D74" i="3"/>
  <c r="E74" i="3" s="1"/>
  <c r="B41" i="6"/>
  <c r="D29" i="3"/>
  <c r="E29" i="3" s="1"/>
  <c r="B42" i="6"/>
  <c r="D143" i="3"/>
  <c r="E143" i="3" s="1"/>
  <c r="B43" i="6"/>
  <c r="D30" i="3"/>
  <c r="E30" i="3" s="1"/>
  <c r="B44" i="6"/>
  <c r="D45" i="3"/>
  <c r="E45" i="3" s="1"/>
  <c r="B45" i="6"/>
  <c r="D84" i="3"/>
  <c r="E84" i="3" s="1"/>
  <c r="B46" i="6"/>
  <c r="D23" i="3"/>
  <c r="E23" i="3" s="1"/>
  <c r="B47" i="6"/>
  <c r="D16" i="3"/>
  <c r="E16" i="3" s="1"/>
  <c r="B48" i="6"/>
  <c r="D10" i="3"/>
  <c r="E10" i="3" s="1"/>
  <c r="B49" i="6"/>
  <c r="D11" i="3"/>
  <c r="E11" i="3" s="1"/>
  <c r="B50" i="6"/>
  <c r="D179" i="3"/>
  <c r="E179" i="3" s="1"/>
  <c r="B51" i="6"/>
  <c r="D13" i="3"/>
  <c r="E13" i="3" s="1"/>
  <c r="B52" i="6"/>
  <c r="D27" i="3"/>
  <c r="E27" i="3" s="1"/>
  <c r="B53" i="6"/>
  <c r="D91" i="3"/>
  <c r="E91" i="3" s="1"/>
  <c r="B54" i="6"/>
  <c r="D93" i="3"/>
  <c r="E93" i="3" s="1"/>
  <c r="B55" i="6"/>
  <c r="D101" i="3"/>
  <c r="E101" i="3" s="1"/>
  <c r="B56" i="6"/>
  <c r="D145" i="3"/>
  <c r="E145" i="3" s="1"/>
  <c r="B58" i="6"/>
  <c r="D67" i="3"/>
  <c r="E67" i="3" s="1"/>
  <c r="B59" i="6"/>
  <c r="D199" i="3"/>
  <c r="E199" i="3" s="1"/>
  <c r="B60" i="6"/>
  <c r="D60" i="3"/>
  <c r="E60" i="3" s="1"/>
  <c r="B61" i="6"/>
  <c r="D105" i="3"/>
  <c r="E105" i="3" s="1"/>
  <c r="B62" i="6"/>
  <c r="D106" i="3"/>
  <c r="E106" i="3" s="1"/>
  <c r="B63" i="6"/>
  <c r="D117" i="3"/>
  <c r="E117" i="3" s="1"/>
  <c r="B64" i="6"/>
  <c r="D69" i="3"/>
  <c r="E69" i="3" s="1"/>
  <c r="B65" i="6"/>
  <c r="D44" i="3"/>
  <c r="E44" i="3" s="1"/>
  <c r="B66" i="6"/>
  <c r="D174" i="3"/>
  <c r="E174" i="3" s="1"/>
  <c r="B67" i="6"/>
  <c r="D250" i="3"/>
  <c r="E250" i="3" s="1"/>
  <c r="B68" i="6"/>
  <c r="D167" i="3"/>
  <c r="E167" i="3" s="1"/>
  <c r="B69" i="6"/>
  <c r="D97" i="3"/>
  <c r="E97" i="3" s="1"/>
  <c r="B70" i="6"/>
  <c r="D63" i="3"/>
  <c r="E63" i="3" s="1"/>
  <c r="B71" i="6"/>
  <c r="D64" i="3"/>
  <c r="E64" i="3" s="1"/>
  <c r="B72" i="6"/>
  <c r="D66" i="3"/>
  <c r="E66" i="3" s="1"/>
  <c r="B73" i="6"/>
  <c r="D200" i="3"/>
  <c r="E200" i="3" s="1"/>
  <c r="B74" i="6"/>
  <c r="D151" i="3"/>
  <c r="E151" i="3" s="1"/>
  <c r="B75" i="6"/>
  <c r="D82" i="3"/>
  <c r="E82" i="3" s="1"/>
  <c r="B76" i="6"/>
  <c r="D35" i="3"/>
  <c r="E35" i="3" s="1"/>
  <c r="B77" i="6"/>
  <c r="D100" i="3"/>
  <c r="E100" i="3" s="1"/>
  <c r="B78" i="6"/>
  <c r="D122" i="3"/>
  <c r="E122" i="3" s="1"/>
  <c r="B79" i="6"/>
  <c r="D79" i="3"/>
  <c r="E79" i="3" s="1"/>
  <c r="B80" i="6"/>
  <c r="B81" i="6"/>
  <c r="D126" i="3"/>
  <c r="E126" i="3" s="1"/>
  <c r="B82" i="6"/>
  <c r="D81" i="3"/>
  <c r="E81" i="3" s="1"/>
  <c r="B83" i="6"/>
  <c r="D83" i="3"/>
  <c r="E83" i="3" s="1"/>
  <c r="B84" i="6"/>
  <c r="D164" i="3"/>
  <c r="E164" i="3" s="1"/>
  <c r="B85" i="6"/>
  <c r="D36" i="3"/>
  <c r="E36" i="3" s="1"/>
  <c r="B86" i="6"/>
  <c r="D124" i="3"/>
  <c r="E124" i="3" s="1"/>
  <c r="B87" i="6"/>
  <c r="D20" i="3"/>
  <c r="E20" i="3" s="1"/>
  <c r="B88" i="6"/>
  <c r="D87" i="3"/>
  <c r="E87" i="3" s="1"/>
  <c r="B89" i="6"/>
  <c r="D128" i="3"/>
  <c r="E128" i="3" s="1"/>
  <c r="B90" i="6"/>
  <c r="B91" i="6"/>
  <c r="D133" i="3"/>
  <c r="E133" i="3" s="1"/>
  <c r="B92" i="6"/>
  <c r="D136" i="3"/>
  <c r="E136" i="3" s="1"/>
  <c r="B93" i="6"/>
  <c r="D208" i="3"/>
  <c r="E208" i="3" s="1"/>
  <c r="B94" i="6"/>
  <c r="B95" i="6"/>
  <c r="D206" i="3"/>
  <c r="E206" i="3" s="1"/>
  <c r="B96" i="6"/>
  <c r="D134" i="3"/>
  <c r="E134" i="3" s="1"/>
  <c r="B97" i="6"/>
  <c r="D131" i="3"/>
  <c r="E131" i="3" s="1"/>
  <c r="B98" i="6"/>
  <c r="D135" i="3"/>
  <c r="E135" i="3" s="1"/>
  <c r="B99" i="6"/>
  <c r="B100" i="6"/>
  <c r="D132" i="3"/>
  <c r="E132" i="3" s="1"/>
  <c r="B101" i="6"/>
  <c r="D137" i="3"/>
  <c r="E137" i="3" s="1"/>
  <c r="B102" i="6"/>
  <c r="D58" i="3"/>
  <c r="E58" i="3" s="1"/>
  <c r="B103" i="6"/>
  <c r="D184" i="3"/>
  <c r="E184" i="3" s="1"/>
  <c r="B104" i="6"/>
  <c r="B105" i="6"/>
  <c r="D170" i="3"/>
  <c r="E170" i="3" s="1"/>
  <c r="B106" i="6"/>
  <c r="D138" i="3"/>
  <c r="E138" i="3" s="1"/>
  <c r="B107" i="6"/>
  <c r="D139" i="3"/>
  <c r="E139" i="3" s="1"/>
  <c r="B108" i="6"/>
  <c r="D140" i="3"/>
  <c r="E140" i="3" s="1"/>
  <c r="B109" i="6"/>
  <c r="D141" i="3"/>
  <c r="E141" i="3" s="1"/>
  <c r="B110" i="6"/>
  <c r="D202" i="3"/>
  <c r="E202" i="3" s="1"/>
  <c r="B111" i="6"/>
  <c r="B112" i="6"/>
  <c r="B113" i="6"/>
  <c r="D54" i="3"/>
  <c r="E54" i="3" s="1"/>
  <c r="B114" i="6"/>
  <c r="D55" i="3"/>
  <c r="E55" i="3" s="1"/>
  <c r="B115" i="6"/>
  <c r="D231" i="3"/>
  <c r="E231" i="3" s="1"/>
  <c r="B116" i="6"/>
  <c r="D232" i="3"/>
  <c r="E232" i="3" s="1"/>
  <c r="B117" i="6"/>
  <c r="D233" i="3"/>
  <c r="E233" i="3" s="1"/>
  <c r="B118" i="6"/>
  <c r="D85" i="3"/>
  <c r="E85" i="3" s="1"/>
  <c r="B119" i="6"/>
  <c r="D86" i="3"/>
  <c r="E86" i="3" s="1"/>
  <c r="B120" i="6"/>
  <c r="B121" i="6"/>
  <c r="D56" i="3"/>
  <c r="E56" i="3" s="1"/>
  <c r="B122" i="6"/>
  <c r="D18" i="3"/>
  <c r="E18" i="3" s="1"/>
  <c r="B123" i="6"/>
  <c r="B124" i="6"/>
  <c r="D120" i="3"/>
  <c r="E120" i="3" s="1"/>
  <c r="B125" i="6"/>
  <c r="B126" i="6"/>
  <c r="D119" i="3"/>
  <c r="E119" i="3" s="1"/>
  <c r="B127" i="6"/>
  <c r="D89" i="3"/>
  <c r="E89" i="3" s="1"/>
  <c r="B128" i="6"/>
  <c r="D112" i="3"/>
  <c r="E112" i="3" s="1"/>
  <c r="B129" i="6"/>
  <c r="B130" i="6"/>
  <c r="B131" i="6"/>
  <c r="B132" i="6"/>
  <c r="B133" i="6"/>
  <c r="B134" i="6"/>
  <c r="B135" i="6"/>
  <c r="B136" i="6"/>
  <c r="B137" i="6"/>
  <c r="B138" i="6"/>
  <c r="B139" i="6"/>
  <c r="B140" i="6"/>
  <c r="B141" i="6"/>
  <c r="B142" i="6"/>
  <c r="B143" i="6"/>
  <c r="D169" i="3"/>
  <c r="E169" i="3" s="1"/>
  <c r="B144" i="6"/>
  <c r="D157" i="3"/>
  <c r="E157" i="3" s="1"/>
  <c r="B145" i="6"/>
  <c r="D162" i="3"/>
  <c r="E162" i="3" s="1"/>
  <c r="B146" i="6"/>
  <c r="B147" i="6"/>
  <c r="B148" i="6"/>
  <c r="B149" i="6"/>
  <c r="B150" i="6"/>
  <c r="B151" i="6"/>
  <c r="B152" i="6"/>
  <c r="B153" i="6"/>
  <c r="B154" i="6"/>
  <c r="B155" i="6"/>
  <c r="B156" i="6"/>
  <c r="B157" i="6"/>
  <c r="B158" i="6"/>
  <c r="B159" i="6"/>
  <c r="B160" i="6"/>
  <c r="B161" i="6"/>
  <c r="B162" i="6"/>
  <c r="D194" i="3"/>
  <c r="E194" i="3" s="1"/>
  <c r="B163" i="6"/>
  <c r="D195" i="3"/>
  <c r="E195" i="3" s="1"/>
  <c r="B164" i="6"/>
  <c r="D189" i="3"/>
  <c r="E189" i="3" s="1"/>
  <c r="B165" i="6"/>
  <c r="D147" i="3"/>
  <c r="E147" i="3" s="1"/>
  <c r="B166" i="6"/>
  <c r="B167" i="6"/>
  <c r="D246" i="3"/>
  <c r="E246" i="3" s="1"/>
  <c r="B168" i="6"/>
  <c r="D247" i="3"/>
  <c r="E247" i="3" s="1"/>
  <c r="B169" i="6"/>
  <c r="D248" i="3"/>
  <c r="E248" i="3" s="1"/>
  <c r="B170" i="6"/>
  <c r="B171" i="6"/>
  <c r="B172" i="6"/>
  <c r="B173" i="6"/>
  <c r="D171" i="3"/>
  <c r="E171" i="3" s="1"/>
  <c r="B174" i="6"/>
  <c r="B175" i="6"/>
  <c r="B176" i="6"/>
  <c r="B177" i="6"/>
  <c r="B178" i="6"/>
  <c r="B179" i="6"/>
  <c r="D177" i="3"/>
  <c r="E177" i="3" s="1"/>
  <c r="B180" i="6"/>
  <c r="D172" i="3"/>
  <c r="E172" i="3" s="1"/>
  <c r="B181" i="6"/>
  <c r="D178" i="3"/>
  <c r="E178" i="3" s="1"/>
  <c r="B182" i="6"/>
  <c r="D40" i="3"/>
  <c r="E40" i="3" s="1"/>
  <c r="B183" i="6"/>
  <c r="D41" i="3"/>
  <c r="E41" i="3" s="1"/>
  <c r="B184" i="6"/>
  <c r="D42" i="3"/>
  <c r="E42" i="3" s="1"/>
  <c r="B185" i="6"/>
  <c r="D43" i="3"/>
  <c r="E43" i="3" s="1"/>
  <c r="B186" i="6"/>
  <c r="D127" i="3"/>
  <c r="E127" i="3" s="1"/>
  <c r="B187" i="6"/>
  <c r="D123" i="3"/>
  <c r="E123" i="3" s="1"/>
  <c r="B188" i="6"/>
  <c r="D109" i="3"/>
  <c r="E109" i="3" s="1"/>
  <c r="B189" i="6"/>
  <c r="B190" i="6"/>
  <c r="B191" i="6"/>
  <c r="D95" i="3"/>
  <c r="E95" i="3" s="1"/>
  <c r="B192" i="6"/>
  <c r="D153" i="3"/>
  <c r="E153" i="3" s="1"/>
  <c r="B193" i="6"/>
  <c r="B191" i="3" s="1"/>
  <c r="C191" i="3" s="1"/>
  <c r="D154" i="3"/>
  <c r="E154" i="3" s="1"/>
  <c r="B194" i="6"/>
  <c r="B192" i="3" s="1"/>
  <c r="C192" i="3" s="1"/>
  <c r="D155" i="3"/>
  <c r="E155" i="3" s="1"/>
  <c r="B195" i="6"/>
  <c r="D159" i="3"/>
  <c r="E159" i="3" s="1"/>
  <c r="B196" i="6"/>
  <c r="B186" i="3" s="1"/>
  <c r="C186" i="3" s="1"/>
  <c r="D161" i="3"/>
  <c r="E161" i="3" s="1"/>
  <c r="B197" i="6"/>
  <c r="B187" i="3" s="1"/>
  <c r="C187" i="3" s="1"/>
  <c r="B198" i="6"/>
  <c r="B182" i="3" s="1"/>
  <c r="C182" i="3" s="1"/>
  <c r="D52" i="3"/>
  <c r="E52" i="3" s="1"/>
  <c r="B2" i="6"/>
  <c r="V156" i="3" l="1"/>
  <c r="W157" i="3"/>
  <c r="W158" i="3" s="1"/>
  <c r="V189" i="3"/>
  <c r="V190" i="3" s="1"/>
  <c r="Y57" i="3"/>
  <c r="W68" i="3"/>
  <c r="V95" i="3"/>
  <c r="V96" i="3" s="1"/>
  <c r="N99" i="3"/>
  <c r="P99" i="3"/>
  <c r="O68" i="3"/>
  <c r="P156" i="3"/>
  <c r="Q99" i="3"/>
  <c r="J252" i="3"/>
  <c r="K252" i="3"/>
  <c r="N104" i="3"/>
  <c r="Q156" i="3"/>
  <c r="M252" i="3"/>
  <c r="N78" i="3"/>
  <c r="Q118" i="3"/>
  <c r="O156" i="3"/>
  <c r="L252" i="3"/>
  <c r="N73" i="3"/>
  <c r="V35" i="3"/>
  <c r="N37" i="3"/>
  <c r="V52" i="3"/>
  <c r="V53" i="3" s="1"/>
  <c r="N53" i="3"/>
  <c r="V105" i="3"/>
  <c r="N107" i="3"/>
  <c r="V126" i="3"/>
  <c r="N129" i="3"/>
  <c r="W25" i="3"/>
  <c r="W26" i="3" s="1"/>
  <c r="O26" i="3"/>
  <c r="O78" i="3"/>
  <c r="W60" i="3"/>
  <c r="W62" i="3" s="1"/>
  <c r="O62" i="3"/>
  <c r="X38" i="3"/>
  <c r="X39" i="3" s="1"/>
  <c r="P39" i="3"/>
  <c r="X27" i="3"/>
  <c r="X28" i="3" s="1"/>
  <c r="P28" i="3"/>
  <c r="X74" i="3"/>
  <c r="X75" i="3" s="1"/>
  <c r="P75" i="3"/>
  <c r="Q104" i="3"/>
  <c r="Y32" i="3"/>
  <c r="Y34" i="3" s="1"/>
  <c r="Q34" i="3"/>
  <c r="V145" i="3"/>
  <c r="V146" i="3" s="1"/>
  <c r="N146" i="3"/>
  <c r="V169" i="3"/>
  <c r="N173" i="3"/>
  <c r="V244" i="3"/>
  <c r="V249" i="3" s="1"/>
  <c r="N249" i="3"/>
  <c r="W159" i="3"/>
  <c r="W160" i="3" s="1"/>
  <c r="O160" i="3"/>
  <c r="W206" i="3"/>
  <c r="W210" i="3" s="1"/>
  <c r="O210" i="3"/>
  <c r="W231" i="3"/>
  <c r="O237" i="3"/>
  <c r="W194" i="3"/>
  <c r="W196" i="3" s="1"/>
  <c r="O196" i="3"/>
  <c r="P118" i="3"/>
  <c r="X199" i="3"/>
  <c r="P201" i="3"/>
  <c r="X119" i="3"/>
  <c r="P125" i="3"/>
  <c r="Y147" i="3"/>
  <c r="Y148" i="3" s="1"/>
  <c r="Q148" i="3"/>
  <c r="Y131" i="3"/>
  <c r="Q142" i="3"/>
  <c r="Q57" i="3"/>
  <c r="Y189" i="3"/>
  <c r="Y190" i="3" s="1"/>
  <c r="Q190" i="3"/>
  <c r="V32" i="3"/>
  <c r="V34" i="3" s="1"/>
  <c r="N34" i="3"/>
  <c r="O7" i="3"/>
  <c r="W13" i="3"/>
  <c r="O24" i="3"/>
  <c r="X40" i="3"/>
  <c r="P48" i="3"/>
  <c r="X29" i="3"/>
  <c r="X31" i="3" s="1"/>
  <c r="P31" i="3"/>
  <c r="X79" i="3"/>
  <c r="X80" i="3" s="1"/>
  <c r="P80" i="3"/>
  <c r="Y10" i="3"/>
  <c r="Y12" i="3" s="1"/>
  <c r="Q12" i="3"/>
  <c r="Q111" i="3"/>
  <c r="Q90" i="3"/>
  <c r="V149" i="3"/>
  <c r="V150" i="3" s="1"/>
  <c r="N150" i="3"/>
  <c r="N156" i="3"/>
  <c r="N181" i="3"/>
  <c r="O163" i="3"/>
  <c r="X164" i="3"/>
  <c r="P168" i="3"/>
  <c r="Y145" i="3"/>
  <c r="Y146" i="3" s="1"/>
  <c r="Q146" i="3"/>
  <c r="Y169" i="3"/>
  <c r="Q173" i="3"/>
  <c r="Y244" i="3"/>
  <c r="Y249" i="3" s="1"/>
  <c r="Q249" i="3"/>
  <c r="V10" i="3"/>
  <c r="V12" i="3" s="1"/>
  <c r="N12" i="3"/>
  <c r="V108" i="3"/>
  <c r="N111" i="3"/>
  <c r="V81" i="3"/>
  <c r="N90" i="3"/>
  <c r="W38" i="3"/>
  <c r="W39" i="3" s="1"/>
  <c r="O39" i="3"/>
  <c r="W27" i="3"/>
  <c r="W28" i="3" s="1"/>
  <c r="O28" i="3"/>
  <c r="W74" i="3"/>
  <c r="W75" i="3" s="1"/>
  <c r="O75" i="3"/>
  <c r="X49" i="3"/>
  <c r="P51" i="3"/>
  <c r="Y25" i="3"/>
  <c r="Y26" i="3" s="1"/>
  <c r="Q26" i="3"/>
  <c r="Y60" i="3"/>
  <c r="Q62" i="3"/>
  <c r="V199" i="3"/>
  <c r="N201" i="3"/>
  <c r="V119" i="3"/>
  <c r="N125" i="3"/>
  <c r="W147" i="3"/>
  <c r="W148" i="3" s="1"/>
  <c r="O148" i="3"/>
  <c r="W131" i="3"/>
  <c r="O142" i="3"/>
  <c r="W54" i="3"/>
  <c r="W57" i="3" s="1"/>
  <c r="O57" i="3"/>
  <c r="W189" i="3"/>
  <c r="W190" i="3" s="1"/>
  <c r="O190" i="3"/>
  <c r="X63" i="3"/>
  <c r="X68" i="3" s="1"/>
  <c r="P68" i="3"/>
  <c r="X157" i="3"/>
  <c r="X158" i="3" s="1"/>
  <c r="P158" i="3"/>
  <c r="X202" i="3"/>
  <c r="P205" i="3"/>
  <c r="X112" i="3"/>
  <c r="X115" i="3" s="1"/>
  <c r="P115" i="3"/>
  <c r="X184" i="3"/>
  <c r="X185" i="3" s="1"/>
  <c r="P185" i="3"/>
  <c r="Y149" i="3"/>
  <c r="Y150" i="3" s="1"/>
  <c r="Q150" i="3"/>
  <c r="Y176" i="3"/>
  <c r="Q181" i="3"/>
  <c r="V25" i="3"/>
  <c r="V26" i="3" s="1"/>
  <c r="N26" i="3"/>
  <c r="V60" i="3"/>
  <c r="N62" i="3"/>
  <c r="W40" i="3"/>
  <c r="O48" i="3"/>
  <c r="W29" i="3"/>
  <c r="W31" i="3" s="1"/>
  <c r="O31" i="3"/>
  <c r="W79" i="3"/>
  <c r="W80" i="3" s="1"/>
  <c r="O80" i="3"/>
  <c r="X35" i="3"/>
  <c r="X37" i="3" s="1"/>
  <c r="P37" i="3"/>
  <c r="X52" i="3"/>
  <c r="X53" i="3" s="1"/>
  <c r="P53" i="3"/>
  <c r="X105" i="3"/>
  <c r="X107" i="3" s="1"/>
  <c r="P107" i="3"/>
  <c r="X126" i="3"/>
  <c r="P129" i="3"/>
  <c r="P7" i="3"/>
  <c r="Q7" i="3"/>
  <c r="Y13" i="3"/>
  <c r="Q24" i="3"/>
  <c r="V164" i="3"/>
  <c r="N168" i="3"/>
  <c r="W145" i="3"/>
  <c r="W146" i="3" s="1"/>
  <c r="O146" i="3"/>
  <c r="W169" i="3"/>
  <c r="W173" i="3" s="1"/>
  <c r="O173" i="3"/>
  <c r="W244" i="3"/>
  <c r="W249" i="3" s="1"/>
  <c r="O249" i="3"/>
  <c r="X206" i="3"/>
  <c r="X210" i="3" s="1"/>
  <c r="P210" i="3"/>
  <c r="X231" i="3"/>
  <c r="P237" i="3"/>
  <c r="X194" i="3"/>
  <c r="X196" i="3" s="1"/>
  <c r="P196" i="3"/>
  <c r="Y199" i="3"/>
  <c r="Q201" i="3"/>
  <c r="Y119" i="3"/>
  <c r="Q125" i="3"/>
  <c r="N7" i="3"/>
  <c r="V13" i="3"/>
  <c r="N24" i="3"/>
  <c r="W49" i="3"/>
  <c r="O51" i="3"/>
  <c r="X25" i="3"/>
  <c r="X26" i="3" s="1"/>
  <c r="P26" i="3"/>
  <c r="P104" i="3"/>
  <c r="X32" i="3"/>
  <c r="X34" i="3" s="1"/>
  <c r="P34" i="3"/>
  <c r="Y8" i="3"/>
  <c r="Y9" i="3" s="1"/>
  <c r="Q9" i="3"/>
  <c r="Y38" i="3"/>
  <c r="Y39" i="3" s="1"/>
  <c r="Q39" i="3"/>
  <c r="Y27" i="3"/>
  <c r="Y28" i="3" s="1"/>
  <c r="Q28" i="3"/>
  <c r="Y74" i="3"/>
  <c r="Y75" i="3" s="1"/>
  <c r="Q75" i="3"/>
  <c r="V63" i="3"/>
  <c r="N68" i="3"/>
  <c r="V157" i="3"/>
  <c r="V158" i="3" s="1"/>
  <c r="N158" i="3"/>
  <c r="V202" i="3"/>
  <c r="N205" i="3"/>
  <c r="V112" i="3"/>
  <c r="V115" i="3" s="1"/>
  <c r="N115" i="3"/>
  <c r="V184" i="3"/>
  <c r="V185" i="3" s="1"/>
  <c r="N185" i="3"/>
  <c r="W149" i="3"/>
  <c r="W150" i="3" s="1"/>
  <c r="O150" i="3"/>
  <c r="W176" i="3"/>
  <c r="O181" i="3"/>
  <c r="P163" i="3"/>
  <c r="Y164" i="3"/>
  <c r="Q168" i="3"/>
  <c r="V38" i="3"/>
  <c r="V39" i="3" s="1"/>
  <c r="N39" i="3"/>
  <c r="V27" i="3"/>
  <c r="V28" i="3" s="1"/>
  <c r="N28" i="3"/>
  <c r="V74" i="3"/>
  <c r="V75" i="3" s="1"/>
  <c r="N75" i="3"/>
  <c r="O73" i="3"/>
  <c r="W35" i="3"/>
  <c r="O37" i="3"/>
  <c r="W52" i="3"/>
  <c r="W53" i="3" s="1"/>
  <c r="O53" i="3"/>
  <c r="W105" i="3"/>
  <c r="O107" i="3"/>
  <c r="W126" i="3"/>
  <c r="O129" i="3"/>
  <c r="X8" i="3"/>
  <c r="X9" i="3" s="1"/>
  <c r="P9" i="3"/>
  <c r="X10" i="3"/>
  <c r="X12" i="3" s="1"/>
  <c r="P12" i="3"/>
  <c r="X108" i="3"/>
  <c r="X111" i="3" s="1"/>
  <c r="P111" i="3"/>
  <c r="P90" i="3"/>
  <c r="P73" i="3"/>
  <c r="Y40" i="3"/>
  <c r="Q48" i="3"/>
  <c r="Y29" i="3"/>
  <c r="Y31" i="3" s="1"/>
  <c r="Q31" i="3"/>
  <c r="Y79" i="3"/>
  <c r="Y80" i="3" s="1"/>
  <c r="Q80" i="3"/>
  <c r="V159" i="3"/>
  <c r="V160" i="3" s="1"/>
  <c r="N160" i="3"/>
  <c r="V206" i="3"/>
  <c r="V210" i="3" s="1"/>
  <c r="N210" i="3"/>
  <c r="V231" i="3"/>
  <c r="N237" i="3"/>
  <c r="V194" i="3"/>
  <c r="V196" i="3" s="1"/>
  <c r="N196" i="3"/>
  <c r="O118" i="3"/>
  <c r="W199" i="3"/>
  <c r="W201" i="3" s="1"/>
  <c r="O201" i="3"/>
  <c r="W119" i="3"/>
  <c r="O125" i="3"/>
  <c r="X147" i="3"/>
  <c r="X148" i="3" s="1"/>
  <c r="P148" i="3"/>
  <c r="X131" i="3"/>
  <c r="P142" i="3"/>
  <c r="X54" i="3"/>
  <c r="X57" i="3" s="1"/>
  <c r="P57" i="3"/>
  <c r="X189" i="3"/>
  <c r="X190" i="3" s="1"/>
  <c r="P190" i="3"/>
  <c r="Y63" i="3"/>
  <c r="Q68" i="3"/>
  <c r="Y157" i="3"/>
  <c r="Y158" i="3" s="1"/>
  <c r="Q158" i="3"/>
  <c r="Y202" i="3"/>
  <c r="Q205" i="3"/>
  <c r="Y112" i="3"/>
  <c r="Y115" i="3" s="1"/>
  <c r="Q115" i="3"/>
  <c r="Y184" i="3"/>
  <c r="Y185" i="3" s="1"/>
  <c r="Q185" i="3"/>
  <c r="V40" i="3"/>
  <c r="N48" i="3"/>
  <c r="V29" i="3"/>
  <c r="V31" i="3" s="1"/>
  <c r="N31" i="3"/>
  <c r="V79" i="3"/>
  <c r="V80" i="3" s="1"/>
  <c r="N80" i="3"/>
  <c r="O104" i="3"/>
  <c r="W32" i="3"/>
  <c r="W34" i="3" s="1"/>
  <c r="O34" i="3"/>
  <c r="P78" i="3"/>
  <c r="X60" i="3"/>
  <c r="X62" i="3" s="1"/>
  <c r="P62" i="3"/>
  <c r="Y49" i="3"/>
  <c r="Q51" i="3"/>
  <c r="N163" i="3"/>
  <c r="W164" i="3"/>
  <c r="O168" i="3"/>
  <c r="X145" i="3"/>
  <c r="X146" i="3" s="1"/>
  <c r="P146" i="3"/>
  <c r="X169" i="3"/>
  <c r="P173" i="3"/>
  <c r="X244" i="3"/>
  <c r="X249" i="3" s="1"/>
  <c r="P249" i="3"/>
  <c r="Y159" i="3"/>
  <c r="Y160" i="3" s="1"/>
  <c r="Q160" i="3"/>
  <c r="Y206" i="3"/>
  <c r="Y210" i="3" s="1"/>
  <c r="Q210" i="3"/>
  <c r="Y231" i="3"/>
  <c r="Q237" i="3"/>
  <c r="Y194" i="3"/>
  <c r="Y196" i="3" s="1"/>
  <c r="Q196" i="3"/>
  <c r="V49" i="3"/>
  <c r="N51" i="3"/>
  <c r="W10" i="3"/>
  <c r="W12" i="3" s="1"/>
  <c r="O12" i="3"/>
  <c r="W108" i="3"/>
  <c r="O111" i="3"/>
  <c r="O90" i="3"/>
  <c r="X13" i="3"/>
  <c r="P24" i="3"/>
  <c r="Q73" i="3"/>
  <c r="Y35" i="3"/>
  <c r="Y37" i="3" s="1"/>
  <c r="Q37" i="3"/>
  <c r="Y52" i="3"/>
  <c r="Y53" i="3" s="1"/>
  <c r="Q53" i="3"/>
  <c r="Y105" i="3"/>
  <c r="Q107" i="3"/>
  <c r="Y126" i="3"/>
  <c r="Q129" i="3"/>
  <c r="V147" i="3"/>
  <c r="V148" i="3" s="1"/>
  <c r="N148" i="3"/>
  <c r="N142" i="3"/>
  <c r="V54" i="3"/>
  <c r="V57" i="3" s="1"/>
  <c r="N57" i="3"/>
  <c r="W202" i="3"/>
  <c r="O205" i="3"/>
  <c r="W112" i="3"/>
  <c r="W115" i="3" s="1"/>
  <c r="O115" i="3"/>
  <c r="W184" i="3"/>
  <c r="W185" i="3" s="1"/>
  <c r="O185" i="3"/>
  <c r="X149" i="3"/>
  <c r="X150" i="3" s="1"/>
  <c r="P150" i="3"/>
  <c r="X176" i="3"/>
  <c r="P181" i="3"/>
  <c r="Q163" i="3"/>
  <c r="B5" i="3"/>
  <c r="C5" i="3" s="1"/>
  <c r="B43" i="3"/>
  <c r="C43" i="3" s="1"/>
  <c r="X19" i="3"/>
  <c r="Y120" i="3"/>
  <c r="X127" i="3"/>
  <c r="Y69" i="3"/>
  <c r="Y123" i="3"/>
  <c r="X20" i="3"/>
  <c r="X76" i="3"/>
  <c r="X72" i="3"/>
  <c r="X100" i="3"/>
  <c r="W91" i="3"/>
  <c r="W92" i="3" s="1"/>
  <c r="Y165" i="3"/>
  <c r="Y72" i="3"/>
  <c r="V76" i="3"/>
  <c r="Y76" i="3"/>
  <c r="V20" i="3"/>
  <c r="X58" i="3"/>
  <c r="X59" i="3" s="1"/>
  <c r="W120" i="3"/>
  <c r="V174" i="3"/>
  <c r="V175" i="3" s="1"/>
  <c r="V19" i="3"/>
  <c r="W18" i="3"/>
  <c r="V116" i="3"/>
  <c r="V250" i="3"/>
  <c r="V251" i="3" s="1"/>
  <c r="V117" i="3"/>
  <c r="V8" i="3"/>
  <c r="V9" i="3" s="1"/>
  <c r="V61" i="3"/>
  <c r="V84" i="3"/>
  <c r="V101" i="3"/>
  <c r="V47" i="3"/>
  <c r="V121" i="3"/>
  <c r="W69" i="3"/>
  <c r="X81" i="3"/>
  <c r="X69" i="3"/>
  <c r="Y6" i="3"/>
  <c r="Y18" i="3"/>
  <c r="V66" i="3"/>
  <c r="V234" i="3"/>
  <c r="V134" i="3"/>
  <c r="V142" i="3" s="1"/>
  <c r="V180" i="3"/>
  <c r="W179" i="3"/>
  <c r="W95" i="3"/>
  <c r="W96" i="3" s="1"/>
  <c r="X200" i="3"/>
  <c r="X172" i="3"/>
  <c r="X203" i="3"/>
  <c r="Y124" i="3"/>
  <c r="Y161" i="3"/>
  <c r="Y163" i="3" s="1"/>
  <c r="Y167" i="3"/>
  <c r="V6" i="3"/>
  <c r="V18" i="3"/>
  <c r="V120" i="3"/>
  <c r="W70" i="3"/>
  <c r="W72" i="3"/>
  <c r="W100" i="3"/>
  <c r="W106" i="3"/>
  <c r="W127" i="3"/>
  <c r="X91" i="3"/>
  <c r="X92" i="3" s="1"/>
  <c r="Y21" i="3"/>
  <c r="V124" i="3"/>
  <c r="V161" i="3"/>
  <c r="V163" i="3" s="1"/>
  <c r="V167" i="3"/>
  <c r="W58" i="3"/>
  <c r="W59" i="3" s="1"/>
  <c r="W153" i="3"/>
  <c r="W156" i="3" s="1"/>
  <c r="X151" i="3"/>
  <c r="X152" i="3" s="1"/>
  <c r="X177" i="3"/>
  <c r="Y143" i="3"/>
  <c r="Y144" i="3" s="1"/>
  <c r="Y97" i="3"/>
  <c r="Y99" i="3" s="1"/>
  <c r="V128" i="3"/>
  <c r="V21" i="3"/>
  <c r="W50" i="3"/>
  <c r="W19" i="3"/>
  <c r="W81" i="3"/>
  <c r="W36" i="3"/>
  <c r="X70" i="3"/>
  <c r="X77" i="3"/>
  <c r="X93" i="3"/>
  <c r="X94" i="3" s="1"/>
  <c r="X122" i="3"/>
  <c r="V123" i="3"/>
  <c r="V143" i="3"/>
  <c r="V144" i="3" s="1"/>
  <c r="V97" i="3"/>
  <c r="V99" i="3" s="1"/>
  <c r="W116" i="3"/>
  <c r="W174" i="3"/>
  <c r="W175" i="3" s="1"/>
  <c r="W85" i="3"/>
  <c r="W250" i="3"/>
  <c r="W251" i="3" s="1"/>
  <c r="X234" i="3"/>
  <c r="X134" i="3"/>
  <c r="X180" i="3"/>
  <c r="Y179" i="3"/>
  <c r="Y95" i="3"/>
  <c r="Y96" i="3" s="1"/>
  <c r="V69" i="3"/>
  <c r="W165" i="3"/>
  <c r="W76" i="3"/>
  <c r="W20" i="3"/>
  <c r="W109" i="3"/>
  <c r="X101" i="3"/>
  <c r="X47" i="3"/>
  <c r="X121" i="3"/>
  <c r="Y70" i="3"/>
  <c r="Y100" i="3"/>
  <c r="Y104" i="3" s="1"/>
  <c r="Y106" i="3"/>
  <c r="Y127" i="3"/>
  <c r="W117" i="3"/>
  <c r="W203" i="3"/>
  <c r="X124" i="3"/>
  <c r="X161" i="3"/>
  <c r="X163" i="3" s="1"/>
  <c r="X167" i="3"/>
  <c r="Y58" i="3"/>
  <c r="Y59" i="3" s="1"/>
  <c r="Y153" i="3"/>
  <c r="Y156" i="3" s="1"/>
  <c r="V70" i="3"/>
  <c r="V72" i="3"/>
  <c r="V100" i="3"/>
  <c r="V106" i="3"/>
  <c r="V127" i="3"/>
  <c r="W5" i="3"/>
  <c r="W77" i="3"/>
  <c r="W93" i="3"/>
  <c r="W94" i="3" s="1"/>
  <c r="X18" i="3"/>
  <c r="X120" i="3"/>
  <c r="Y50" i="3"/>
  <c r="Y19" i="3"/>
  <c r="W151" i="3"/>
  <c r="W152" i="3" s="1"/>
  <c r="W177" i="3"/>
  <c r="X123" i="3"/>
  <c r="X143" i="3"/>
  <c r="X144" i="3" s="1"/>
  <c r="X97" i="3"/>
  <c r="X99" i="3" s="1"/>
  <c r="Y116" i="3"/>
  <c r="Y174" i="3"/>
  <c r="Y175" i="3" s="1"/>
  <c r="Y85" i="3"/>
  <c r="Y90" i="3" s="1"/>
  <c r="Y250" i="3"/>
  <c r="Y251" i="3" s="1"/>
  <c r="V36" i="3"/>
  <c r="W8" i="3"/>
  <c r="W9" i="3" s="1"/>
  <c r="W84" i="3"/>
  <c r="W101" i="3"/>
  <c r="W47" i="3"/>
  <c r="W121" i="3"/>
  <c r="X128" i="3"/>
  <c r="X21" i="3"/>
  <c r="X50" i="3"/>
  <c r="Y20" i="3"/>
  <c r="Y91" i="3"/>
  <c r="Y92" i="3" s="1"/>
  <c r="Y109" i="3"/>
  <c r="Y111" i="3" s="1"/>
  <c r="W234" i="3"/>
  <c r="W134" i="3"/>
  <c r="X179" i="3"/>
  <c r="X95" i="3"/>
  <c r="X96" i="3" s="1"/>
  <c r="Y117" i="3"/>
  <c r="Y200" i="3"/>
  <c r="Y172" i="3"/>
  <c r="Y203" i="3"/>
  <c r="V165" i="3"/>
  <c r="V91" i="3"/>
  <c r="V92" i="3" s="1"/>
  <c r="V109" i="3"/>
  <c r="X5" i="3"/>
  <c r="Y5" i="3"/>
  <c r="Y77" i="3"/>
  <c r="Y93" i="3"/>
  <c r="Y94" i="3" s="1"/>
  <c r="Y122" i="3"/>
  <c r="V200" i="3"/>
  <c r="V172" i="3"/>
  <c r="V203" i="3"/>
  <c r="W124" i="3"/>
  <c r="W161" i="3"/>
  <c r="W163" i="3" s="1"/>
  <c r="W167" i="3"/>
  <c r="X153" i="3"/>
  <c r="X156" i="3" s="1"/>
  <c r="Y151" i="3"/>
  <c r="Y152" i="3" s="1"/>
  <c r="Y177" i="3"/>
  <c r="V50" i="3"/>
  <c r="V5" i="3"/>
  <c r="V77" i="3"/>
  <c r="V93" i="3"/>
  <c r="V94" i="3" s="1"/>
  <c r="V122" i="3"/>
  <c r="W128" i="3"/>
  <c r="W21" i="3"/>
  <c r="X6" i="3"/>
  <c r="Y61" i="3"/>
  <c r="Y121" i="3"/>
  <c r="V151" i="3"/>
  <c r="V152" i="3" s="1"/>
  <c r="V177" i="3"/>
  <c r="W123" i="3"/>
  <c r="W143" i="3"/>
  <c r="W144" i="3" s="1"/>
  <c r="W97" i="3"/>
  <c r="W99" i="3" s="1"/>
  <c r="X116" i="3"/>
  <c r="X118" i="3" s="1"/>
  <c r="X174" i="3"/>
  <c r="X175" i="3" s="1"/>
  <c r="X85" i="3"/>
  <c r="X250" i="3"/>
  <c r="X251" i="3" s="1"/>
  <c r="Y66" i="3"/>
  <c r="Y234" i="3"/>
  <c r="Y134" i="3"/>
  <c r="Y180" i="3"/>
  <c r="X46" i="3"/>
  <c r="Y46" i="3"/>
  <c r="V46" i="3"/>
  <c r="W46" i="3"/>
  <c r="B127" i="3"/>
  <c r="C127" i="3" s="1"/>
  <c r="B177" i="3"/>
  <c r="C177" i="3" s="1"/>
  <c r="B50" i="3"/>
  <c r="C50" i="3" s="1"/>
  <c r="B25" i="3"/>
  <c r="C25" i="3" s="1"/>
  <c r="B49" i="3"/>
  <c r="C49" i="3" s="1"/>
  <c r="B15" i="3"/>
  <c r="C15" i="3" s="1"/>
  <c r="B124" i="3"/>
  <c r="C124" i="3" s="1"/>
  <c r="B40" i="3"/>
  <c r="C40" i="3" s="1"/>
  <c r="B248" i="3"/>
  <c r="C248" i="3" s="1"/>
  <c r="B84" i="3"/>
  <c r="C84" i="3" s="1"/>
  <c r="B247" i="3"/>
  <c r="C247" i="3" s="1"/>
  <c r="B123" i="3"/>
  <c r="C123" i="3" s="1"/>
  <c r="B41" i="3"/>
  <c r="C41" i="3" s="1"/>
  <c r="B87" i="3"/>
  <c r="C87" i="3" s="1"/>
  <c r="B52" i="3"/>
  <c r="C52" i="3" s="1"/>
  <c r="B20" i="3"/>
  <c r="C20" i="3" s="1"/>
  <c r="B139" i="3"/>
  <c r="C139" i="3" s="1"/>
  <c r="B93" i="3"/>
  <c r="C93" i="3" s="1"/>
  <c r="B35" i="3"/>
  <c r="C35" i="3" s="1"/>
  <c r="B101" i="3"/>
  <c r="C101" i="3" s="1"/>
  <c r="B56" i="3"/>
  <c r="C56" i="3" s="1"/>
  <c r="B140" i="3"/>
  <c r="C140" i="3" s="1"/>
  <c r="B133" i="3"/>
  <c r="C133" i="3" s="1"/>
  <c r="B122" i="3"/>
  <c r="C122" i="3" s="1"/>
  <c r="B29" i="3"/>
  <c r="C29" i="3" s="1"/>
  <c r="B81" i="3"/>
  <c r="C81" i="3" s="1"/>
  <c r="B77" i="3"/>
  <c r="C77" i="3" s="1"/>
  <c r="B112" i="3"/>
  <c r="C112" i="3" s="1"/>
  <c r="B120" i="3"/>
  <c r="C120" i="3" s="1"/>
  <c r="B204" i="3"/>
  <c r="C204" i="3" s="1"/>
  <c r="B100" i="3"/>
  <c r="C100" i="3" s="1"/>
  <c r="B105" i="3"/>
  <c r="C105" i="3" s="1"/>
  <c r="B27" i="3"/>
  <c r="C27" i="3" s="1"/>
  <c r="B10" i="3"/>
  <c r="C10" i="3" s="1"/>
  <c r="B74" i="3"/>
  <c r="C74" i="3" s="1"/>
  <c r="B113" i="3"/>
  <c r="C113" i="3" s="1"/>
  <c r="B17" i="3"/>
  <c r="C17" i="3" s="1"/>
  <c r="B71" i="3"/>
  <c r="C71" i="3" s="1"/>
  <c r="B33" i="3"/>
  <c r="C33" i="3" s="1"/>
  <c r="B110" i="3"/>
  <c r="C110" i="3" s="1"/>
  <c r="B164" i="3"/>
  <c r="C164" i="3" s="1"/>
  <c r="B194" i="3"/>
  <c r="C194" i="3" s="1"/>
  <c r="B141" i="3"/>
  <c r="C141" i="3" s="1"/>
  <c r="B179" i="3"/>
  <c r="C179" i="3" s="1"/>
  <c r="B132" i="3"/>
  <c r="C132" i="3" s="1"/>
  <c r="B79" i="3"/>
  <c r="C79" i="3" s="1"/>
  <c r="B117" i="3"/>
  <c r="C117" i="3" s="1"/>
  <c r="B199" i="3"/>
  <c r="C199" i="3" s="1"/>
  <c r="B23" i="3"/>
  <c r="C23" i="3" s="1"/>
  <c r="B143" i="3"/>
  <c r="C143" i="3" s="1"/>
  <c r="B6" i="3"/>
  <c r="C6" i="3" s="1"/>
  <c r="B166" i="3"/>
  <c r="C166" i="3" s="1"/>
  <c r="B180" i="3"/>
  <c r="C180" i="3" s="1"/>
  <c r="B83" i="3"/>
  <c r="C83" i="3" s="1"/>
  <c r="B32" i="3"/>
  <c r="C32" i="3" s="1"/>
  <c r="B38" i="3"/>
  <c r="C38" i="3" s="1"/>
  <c r="B162" i="3"/>
  <c r="C162" i="3" s="1"/>
  <c r="B88" i="3"/>
  <c r="C88" i="3" s="1"/>
  <c r="B114" i="3"/>
  <c r="C114" i="3" s="1"/>
  <c r="B165" i="3"/>
  <c r="C165" i="3" s="1"/>
  <c r="B8" i="3"/>
  <c r="C8" i="3" s="1"/>
  <c r="B46" i="3"/>
  <c r="C46" i="3" s="1"/>
  <c r="B47" i="3"/>
  <c r="C47" i="3" s="1"/>
  <c r="B69" i="3"/>
  <c r="C69" i="3" s="1"/>
  <c r="B13" i="3"/>
  <c r="C13" i="3" s="1"/>
  <c r="B16" i="3"/>
  <c r="C16" i="3" s="1"/>
  <c r="B176" i="3"/>
  <c r="C176" i="3" s="1"/>
  <c r="B171" i="3"/>
  <c r="C171" i="3" s="1"/>
  <c r="B147" i="3"/>
  <c r="C147" i="3" s="1"/>
  <c r="B232" i="3"/>
  <c r="C232" i="3" s="1"/>
  <c r="B184" i="3"/>
  <c r="C184" i="3" s="1"/>
  <c r="B206" i="3"/>
  <c r="C206" i="3" s="1"/>
  <c r="B151" i="3"/>
  <c r="C151" i="3" s="1"/>
  <c r="B63" i="3"/>
  <c r="C63" i="3" s="1"/>
  <c r="B174" i="3"/>
  <c r="C174" i="3" s="1"/>
  <c r="B106" i="3"/>
  <c r="C106" i="3" s="1"/>
  <c r="B67" i="3"/>
  <c r="C67" i="3" s="1"/>
  <c r="B91" i="3"/>
  <c r="C91" i="3" s="1"/>
  <c r="B11" i="3"/>
  <c r="C11" i="3" s="1"/>
  <c r="B102" i="3"/>
  <c r="C102" i="3" s="1"/>
  <c r="B245" i="3"/>
  <c r="C245" i="3" s="1"/>
  <c r="B154" i="3"/>
  <c r="C154" i="3" s="1"/>
  <c r="B235" i="3"/>
  <c r="C235" i="3" s="1"/>
  <c r="B109" i="3"/>
  <c r="C109" i="3" s="1"/>
  <c r="B42" i="3"/>
  <c r="C42" i="3" s="1"/>
  <c r="B172" i="3"/>
  <c r="C172" i="3" s="1"/>
  <c r="B189" i="3"/>
  <c r="C189" i="3" s="1"/>
  <c r="B157" i="3"/>
  <c r="C157" i="3" s="1"/>
  <c r="B86" i="3"/>
  <c r="C86" i="3" s="1"/>
  <c r="B231" i="3"/>
  <c r="C231" i="3" s="1"/>
  <c r="B58" i="3"/>
  <c r="C58" i="3" s="1"/>
  <c r="B135" i="3"/>
  <c r="C135" i="3" s="1"/>
  <c r="B200" i="3"/>
  <c r="C200" i="3" s="1"/>
  <c r="B97" i="3"/>
  <c r="C97" i="3" s="1"/>
  <c r="B44" i="3"/>
  <c r="C44" i="3" s="1"/>
  <c r="B145" i="3"/>
  <c r="C145" i="3" s="1"/>
  <c r="B45" i="3"/>
  <c r="C45" i="3" s="1"/>
  <c r="B22" i="3"/>
  <c r="C22" i="3" s="1"/>
  <c r="B155" i="3"/>
  <c r="C155" i="3" s="1"/>
  <c r="B236" i="3"/>
  <c r="C236" i="3" s="1"/>
  <c r="B161" i="3"/>
  <c r="C161" i="3" s="1"/>
  <c r="B153" i="3"/>
  <c r="C153" i="3" s="1"/>
  <c r="B234" i="3"/>
  <c r="C234" i="3" s="1"/>
  <c r="B89" i="3"/>
  <c r="C89" i="3" s="1"/>
  <c r="B202" i="3"/>
  <c r="C202" i="3" s="1"/>
  <c r="B138" i="3"/>
  <c r="C138" i="3" s="1"/>
  <c r="B208" i="3"/>
  <c r="C208" i="3" s="1"/>
  <c r="B128" i="3"/>
  <c r="C128" i="3" s="1"/>
  <c r="B36" i="3"/>
  <c r="C36" i="3" s="1"/>
  <c r="B126" i="3"/>
  <c r="C126" i="3" s="1"/>
  <c r="B76" i="3"/>
  <c r="C76" i="3" s="1"/>
  <c r="B246" i="3"/>
  <c r="C246" i="3" s="1"/>
  <c r="B195" i="3"/>
  <c r="C195" i="3" s="1"/>
  <c r="B169" i="3"/>
  <c r="C169" i="3" s="1"/>
  <c r="B85" i="3"/>
  <c r="C85" i="3" s="1"/>
  <c r="B55" i="3"/>
  <c r="C55" i="3" s="1"/>
  <c r="B137" i="3"/>
  <c r="C137" i="3" s="1"/>
  <c r="B131" i="3"/>
  <c r="C131" i="3" s="1"/>
  <c r="B66" i="3"/>
  <c r="C66" i="3" s="1"/>
  <c r="B167" i="3"/>
  <c r="C167" i="3" s="1"/>
  <c r="B60" i="3"/>
  <c r="C60" i="3" s="1"/>
  <c r="B30" i="3"/>
  <c r="C30" i="3" s="1"/>
  <c r="B65" i="3"/>
  <c r="C65" i="3" s="1"/>
  <c r="B121" i="3"/>
  <c r="C121" i="3" s="1"/>
  <c r="B61" i="3"/>
  <c r="C61" i="3" s="1"/>
  <c r="B70" i="3"/>
  <c r="C70" i="3" s="1"/>
  <c r="B14" i="3"/>
  <c r="C14" i="3" s="1"/>
  <c r="B116" i="3"/>
  <c r="C116" i="3" s="1"/>
  <c r="B178" i="3"/>
  <c r="C178" i="3" s="1"/>
  <c r="B159" i="3"/>
  <c r="C159" i="3" s="1"/>
  <c r="B244" i="3"/>
  <c r="C244" i="3" s="1"/>
  <c r="B95" i="3"/>
  <c r="C95" i="3" s="1"/>
  <c r="B207" i="3"/>
  <c r="C207" i="3" s="1"/>
  <c r="B119" i="3"/>
  <c r="C119" i="3" s="1"/>
  <c r="B18" i="3"/>
  <c r="C18" i="3" s="1"/>
  <c r="B170" i="3"/>
  <c r="C170" i="3" s="1"/>
  <c r="B136" i="3"/>
  <c r="C136" i="3" s="1"/>
  <c r="B108" i="3"/>
  <c r="C108" i="3" s="1"/>
  <c r="B19" i="3"/>
  <c r="C19" i="3" s="1"/>
  <c r="B203" i="3"/>
  <c r="C203" i="3" s="1"/>
  <c r="B98" i="3"/>
  <c r="C98" i="3" s="1"/>
  <c r="B233" i="3"/>
  <c r="C233" i="3" s="1"/>
  <c r="B54" i="3"/>
  <c r="C54" i="3" s="1"/>
  <c r="B134" i="3"/>
  <c r="C134" i="3" s="1"/>
  <c r="B82" i="3"/>
  <c r="C82" i="3" s="1"/>
  <c r="B64" i="3"/>
  <c r="C64" i="3" s="1"/>
  <c r="B250" i="3"/>
  <c r="C250" i="3" s="1"/>
  <c r="B21" i="3"/>
  <c r="C21" i="3" s="1"/>
  <c r="B72" i="3"/>
  <c r="C72" i="3" s="1"/>
  <c r="B103" i="3"/>
  <c r="C103" i="3" s="1"/>
  <c r="B149" i="3"/>
  <c r="C149" i="3" s="1"/>
  <c r="V73" i="3" l="1"/>
  <c r="V104" i="3"/>
  <c r="W118" i="3"/>
  <c r="V181" i="3"/>
  <c r="N252" i="3"/>
  <c r="O252" i="3"/>
  <c r="X90" i="3"/>
  <c r="X78" i="3"/>
  <c r="P252" i="3"/>
  <c r="Q252" i="3"/>
  <c r="V118" i="3"/>
  <c r="V78" i="3"/>
  <c r="Y129" i="3"/>
  <c r="V51" i="3"/>
  <c r="W168" i="3"/>
  <c r="X142" i="3"/>
  <c r="X237" i="3"/>
  <c r="V62" i="3"/>
  <c r="V107" i="3"/>
  <c r="Y118" i="3"/>
  <c r="W104" i="3"/>
  <c r="Y73" i="3"/>
  <c r="X181" i="3"/>
  <c r="W205" i="3"/>
  <c r="X24" i="3"/>
  <c r="W107" i="3"/>
  <c r="W181" i="3"/>
  <c r="V205" i="3"/>
  <c r="Y142" i="3"/>
  <c r="Y107" i="3"/>
  <c r="Y68" i="3"/>
  <c r="Y125" i="3"/>
  <c r="V168" i="3"/>
  <c r="X129" i="3"/>
  <c r="V125" i="3"/>
  <c r="X51" i="3"/>
  <c r="V90" i="3"/>
  <c r="Y173" i="3"/>
  <c r="W78" i="3"/>
  <c r="Y51" i="3"/>
  <c r="V237" i="3"/>
  <c r="X104" i="3"/>
  <c r="W111" i="3"/>
  <c r="Y237" i="3"/>
  <c r="X173" i="3"/>
  <c r="W125" i="3"/>
  <c r="W51" i="3"/>
  <c r="Y201" i="3"/>
  <c r="Y24" i="3"/>
  <c r="Y181" i="3"/>
  <c r="X205" i="3"/>
  <c r="V201" i="3"/>
  <c r="V111" i="3"/>
  <c r="W237" i="3"/>
  <c r="V173" i="3"/>
  <c r="V37" i="3"/>
  <c r="Y7" i="3"/>
  <c r="W7" i="3"/>
  <c r="X73" i="3"/>
  <c r="Y48" i="3"/>
  <c r="W37" i="3"/>
  <c r="V68" i="3"/>
  <c r="X48" i="3"/>
  <c r="X125" i="3"/>
  <c r="X7" i="3"/>
  <c r="Y205" i="3"/>
  <c r="Y168" i="3"/>
  <c r="V24" i="3"/>
  <c r="W48" i="3"/>
  <c r="W142" i="3"/>
  <c r="Y62" i="3"/>
  <c r="X168" i="3"/>
  <c r="V129" i="3"/>
  <c r="V7" i="3"/>
  <c r="W90" i="3"/>
  <c r="W73" i="3"/>
  <c r="Y78" i="3"/>
  <c r="V48" i="3"/>
  <c r="W129" i="3"/>
  <c r="W24" i="3"/>
  <c r="X201" i="3"/>
  <c r="V252" i="3" l="1"/>
  <c r="W252" i="3"/>
  <c r="X252" i="3"/>
  <c r="Y252" i="3"/>
</calcChain>
</file>

<file path=xl/sharedStrings.xml><?xml version="1.0" encoding="utf-8"?>
<sst xmlns="http://schemas.openxmlformats.org/spreadsheetml/2006/main" count="2845" uniqueCount="902">
  <si>
    <t>Participant</t>
  </si>
  <si>
    <t>Identifier</t>
  </si>
  <si>
    <t>Location (MPID)</t>
  </si>
  <si>
    <t>UNCA</t>
  </si>
  <si>
    <t>0000001511</t>
  </si>
  <si>
    <t>0000006711</t>
  </si>
  <si>
    <t>0000022911</t>
  </si>
  <si>
    <t>0000025611</t>
  </si>
  <si>
    <t>0000027711</t>
  </si>
  <si>
    <t>0000034911</t>
  </si>
  <si>
    <t>0000038511</t>
  </si>
  <si>
    <t>0000039611</t>
  </si>
  <si>
    <t>0000045411</t>
  </si>
  <si>
    <t>0000065911</t>
  </si>
  <si>
    <t>0000089511</t>
  </si>
  <si>
    <t>APL</t>
  </si>
  <si>
    <t>311S033N</t>
  </si>
  <si>
    <t>321S009N</t>
  </si>
  <si>
    <t>325S009N</t>
  </si>
  <si>
    <t>372S025N</t>
  </si>
  <si>
    <t>APC</t>
  </si>
  <si>
    <t>BCHIMP</t>
  </si>
  <si>
    <t>APF</t>
  </si>
  <si>
    <t>AFG1TX</t>
  </si>
  <si>
    <t>EEC</t>
  </si>
  <si>
    <t>AKE1</t>
  </si>
  <si>
    <t>ANC</t>
  </si>
  <si>
    <t>ANC1</t>
  </si>
  <si>
    <t>BCHEXP</t>
  </si>
  <si>
    <t>VQW</t>
  </si>
  <si>
    <t>ARD1</t>
  </si>
  <si>
    <t>TAU</t>
  </si>
  <si>
    <t>BAR</t>
  </si>
  <si>
    <t>TCN</t>
  </si>
  <si>
    <t>BCR2</t>
  </si>
  <si>
    <t>BCRK</t>
  </si>
  <si>
    <t>BIG</t>
  </si>
  <si>
    <t>BPW</t>
  </si>
  <si>
    <t>ALPL</t>
  </si>
  <si>
    <t>BR3</t>
  </si>
  <si>
    <t>BR4</t>
  </si>
  <si>
    <t>BALP</t>
  </si>
  <si>
    <t>BR5</t>
  </si>
  <si>
    <t>ENMP</t>
  </si>
  <si>
    <t>BRA</t>
  </si>
  <si>
    <t>BSRW</t>
  </si>
  <si>
    <t>BSR1</t>
  </si>
  <si>
    <t>BTR1</t>
  </si>
  <si>
    <t>CAS</t>
  </si>
  <si>
    <t>CAEC</t>
  </si>
  <si>
    <t>CES1</t>
  </si>
  <si>
    <t>CES1/CES2</t>
  </si>
  <si>
    <t>CES2</t>
  </si>
  <si>
    <t>ICPL</t>
  </si>
  <si>
    <t>CHIN</t>
  </si>
  <si>
    <t>ENC2</t>
  </si>
  <si>
    <t>CL01</t>
  </si>
  <si>
    <t>CMH</t>
  </si>
  <si>
    <t>CMH1</t>
  </si>
  <si>
    <t>CNRL</t>
  </si>
  <si>
    <t>CNR5</t>
  </si>
  <si>
    <t>CR1</t>
  </si>
  <si>
    <t>CRE3</t>
  </si>
  <si>
    <t>CRR</t>
  </si>
  <si>
    <t>CRR1</t>
  </si>
  <si>
    <t>EGPI</t>
  </si>
  <si>
    <t>CRS1</t>
  </si>
  <si>
    <t>CRS2</t>
  </si>
  <si>
    <t>CRS3</t>
  </si>
  <si>
    <t>CWPI</t>
  </si>
  <si>
    <t>CRWD</t>
  </si>
  <si>
    <t>CAWP</t>
  </si>
  <si>
    <t>120SIMP</t>
  </si>
  <si>
    <t>SPCIMP</t>
  </si>
  <si>
    <t>SPCEXP</t>
  </si>
  <si>
    <t>DAIS</t>
  </si>
  <si>
    <t>DAI1</t>
  </si>
  <si>
    <t>DOW</t>
  </si>
  <si>
    <t>DOWGEN15M</t>
  </si>
  <si>
    <t>BOWA</t>
  </si>
  <si>
    <t>DRW1</t>
  </si>
  <si>
    <t>ERPS</t>
  </si>
  <si>
    <t>EAGL</t>
  </si>
  <si>
    <t>ENCV</t>
  </si>
  <si>
    <t>EC01</t>
  </si>
  <si>
    <t>EC04</t>
  </si>
  <si>
    <t>ENCR</t>
  </si>
  <si>
    <t>ECBC</t>
  </si>
  <si>
    <t>ECSK</t>
  </si>
  <si>
    <t>EEMI</t>
  </si>
  <si>
    <t>EEBC</t>
  </si>
  <si>
    <t>EEXB</t>
  </si>
  <si>
    <t>EGCP</t>
  </si>
  <si>
    <t>EGC1</t>
  </si>
  <si>
    <t>EMXB</t>
  </si>
  <si>
    <t>ECLP</t>
  </si>
  <si>
    <t>ENC1</t>
  </si>
  <si>
    <t>ENC3</t>
  </si>
  <si>
    <t>TCES</t>
  </si>
  <si>
    <t>ESBC</t>
  </si>
  <si>
    <t>ESXB</t>
  </si>
  <si>
    <t>PWX</t>
  </si>
  <si>
    <t>FNG1</t>
  </si>
  <si>
    <t>GHO</t>
  </si>
  <si>
    <t>CPW</t>
  </si>
  <si>
    <t>GN1</t>
  </si>
  <si>
    <t>GN2</t>
  </si>
  <si>
    <t>EPDG</t>
  </si>
  <si>
    <t>GN3</t>
  </si>
  <si>
    <t>CFPL</t>
  </si>
  <si>
    <t>GPEC</t>
  </si>
  <si>
    <t>TAC3</t>
  </si>
  <si>
    <t>GWW1</t>
  </si>
  <si>
    <t>HWP</t>
  </si>
  <si>
    <t>HAL1</t>
  </si>
  <si>
    <t>MPLP</t>
  </si>
  <si>
    <t>HRM</t>
  </si>
  <si>
    <t>HSH</t>
  </si>
  <si>
    <t>IEW1</t>
  </si>
  <si>
    <t>IEW2</t>
  </si>
  <si>
    <t>INT</t>
  </si>
  <si>
    <t>ESSO</t>
  </si>
  <si>
    <t>IOR1</t>
  </si>
  <si>
    <t>IOR3</t>
  </si>
  <si>
    <t>IORV</t>
  </si>
  <si>
    <t>KAN</t>
  </si>
  <si>
    <t>KH1</t>
  </si>
  <si>
    <t>KH2</t>
  </si>
  <si>
    <t>TAKH</t>
  </si>
  <si>
    <t>KH3</t>
  </si>
  <si>
    <t>KHW</t>
  </si>
  <si>
    <t>KHW1</t>
  </si>
  <si>
    <t>MANH</t>
  </si>
  <si>
    <t>MASK</t>
  </si>
  <si>
    <t>MEGE</t>
  </si>
  <si>
    <t>MEG1</t>
  </si>
  <si>
    <t>MAGE</t>
  </si>
  <si>
    <t>SCE</t>
  </si>
  <si>
    <t>MKR1</t>
  </si>
  <si>
    <t>MKRC</t>
  </si>
  <si>
    <t>MSCG</t>
  </si>
  <si>
    <t>MOBC</t>
  </si>
  <si>
    <t>MOXB</t>
  </si>
  <si>
    <t>GPWF</t>
  </si>
  <si>
    <t>NEP1</t>
  </si>
  <si>
    <t>APNC</t>
  </si>
  <si>
    <t>NOVAGEN15M</t>
  </si>
  <si>
    <t>NPC</t>
  </si>
  <si>
    <t>NPC1</t>
  </si>
  <si>
    <t>GPI</t>
  </si>
  <si>
    <t>NPP1</t>
  </si>
  <si>
    <t>NRG</t>
  </si>
  <si>
    <t>NRG3</t>
  </si>
  <si>
    <t>NXI</t>
  </si>
  <si>
    <t>NX01</t>
  </si>
  <si>
    <t>NX02</t>
  </si>
  <si>
    <t>CUPC</t>
  </si>
  <si>
    <t>OMRH</t>
  </si>
  <si>
    <t>OWFL</t>
  </si>
  <si>
    <t>OWF1</t>
  </si>
  <si>
    <t>PH1</t>
  </si>
  <si>
    <t>PKNE</t>
  </si>
  <si>
    <t>POC</t>
  </si>
  <si>
    <t>ACRL</t>
  </si>
  <si>
    <t>PR1</t>
  </si>
  <si>
    <t>PW20</t>
  </si>
  <si>
    <t>PWBC</t>
  </si>
  <si>
    <t>RB5</t>
  </si>
  <si>
    <t>REMC</t>
  </si>
  <si>
    <t>RL1</t>
  </si>
  <si>
    <t>RUN</t>
  </si>
  <si>
    <t>RYMD</t>
  </si>
  <si>
    <t>SCL</t>
  </si>
  <si>
    <t>SCL1</t>
  </si>
  <si>
    <t>SCR</t>
  </si>
  <si>
    <t>SCR1</t>
  </si>
  <si>
    <t>SEPI</t>
  </si>
  <si>
    <t>SCR2</t>
  </si>
  <si>
    <t>SCR3</t>
  </si>
  <si>
    <t>TAC4</t>
  </si>
  <si>
    <t>SCR4</t>
  </si>
  <si>
    <t>SHEL</t>
  </si>
  <si>
    <t>SCTG</t>
  </si>
  <si>
    <t>SD1</t>
  </si>
  <si>
    <t>SD2</t>
  </si>
  <si>
    <t>ASTC</t>
  </si>
  <si>
    <t>SD3</t>
  </si>
  <si>
    <t>SD4</t>
  </si>
  <si>
    <t>SD5</t>
  </si>
  <si>
    <t>EPPA</t>
  </si>
  <si>
    <t>SD6</t>
  </si>
  <si>
    <t>SH1</t>
  </si>
  <si>
    <t>SH2</t>
  </si>
  <si>
    <t>CECI</t>
  </si>
  <si>
    <t>SHCG</t>
  </si>
  <si>
    <t>WFML</t>
  </si>
  <si>
    <t>SLP1</t>
  </si>
  <si>
    <t>NESI</t>
  </si>
  <si>
    <t>SPBC</t>
  </si>
  <si>
    <t>SPR</t>
  </si>
  <si>
    <t>SPSK</t>
  </si>
  <si>
    <t>SPX7</t>
  </si>
  <si>
    <t>SPXA</t>
  </si>
  <si>
    <t>TAB1</t>
  </si>
  <si>
    <t>TAC2</t>
  </si>
  <si>
    <t>TAY1</t>
  </si>
  <si>
    <t>TC01</t>
  </si>
  <si>
    <t>TC02</t>
  </si>
  <si>
    <t>TEN</t>
  </si>
  <si>
    <t>TEBC</t>
  </si>
  <si>
    <t>TEE1</t>
  </si>
  <si>
    <t>THS</t>
  </si>
  <si>
    <t>TEC</t>
  </si>
  <si>
    <t>TPCI</t>
  </si>
  <si>
    <t>VVW1</t>
  </si>
  <si>
    <t>VVW2</t>
  </si>
  <si>
    <t>INPR</t>
  </si>
  <si>
    <t>WEY1</t>
  </si>
  <si>
    <t>WEYR</t>
  </si>
  <si>
    <t>Index</t>
  </si>
  <si>
    <t>Module C Adjustment Charge (Refund), $</t>
  </si>
  <si>
    <t>Total Module C Adjustments Charges (Refunds), $</t>
  </si>
  <si>
    <t>CRE1</t>
  </si>
  <si>
    <t>CRE2</t>
  </si>
  <si>
    <t>EPDA</t>
  </si>
  <si>
    <t>PPLE</t>
  </si>
  <si>
    <t>PW41</t>
  </si>
  <si>
    <t>PWSK</t>
  </si>
  <si>
    <t>RB1</t>
  </si>
  <si>
    <t>RB2</t>
  </si>
  <si>
    <t>RB3</t>
  </si>
  <si>
    <t>TESK</t>
  </si>
  <si>
    <t>0000079301</t>
  </si>
  <si>
    <t>321S033</t>
  </si>
  <si>
    <t>CHD</t>
  </si>
  <si>
    <t>PCES</t>
  </si>
  <si>
    <t>AP00</t>
  </si>
  <si>
    <t>ST1</t>
  </si>
  <si>
    <t>ST2</t>
  </si>
  <si>
    <t>UNCA.0000001511</t>
  </si>
  <si>
    <t>UNCA.0000006711</t>
  </si>
  <si>
    <t>UNCA.0000022911</t>
  </si>
  <si>
    <t>UNCA.0000025611</t>
  </si>
  <si>
    <t>UNCA.0000027711</t>
  </si>
  <si>
    <t>UNCA.0000034911</t>
  </si>
  <si>
    <t>UNCA.0000038511</t>
  </si>
  <si>
    <t>UNCA.0000039611</t>
  </si>
  <si>
    <t>UNCA.0000045411</t>
  </si>
  <si>
    <t>UNCA.0000065911</t>
  </si>
  <si>
    <t>UNCA.0000089511</t>
  </si>
  <si>
    <t>APL.311S033N</t>
  </si>
  <si>
    <t>APL.321S009N</t>
  </si>
  <si>
    <t>APL.325S009N</t>
  </si>
  <si>
    <t>APL.372S025N</t>
  </si>
  <si>
    <t>APC.BCHIMP</t>
  </si>
  <si>
    <t>APF.AFG1TX</t>
  </si>
  <si>
    <t>EEC.AKE1</t>
  </si>
  <si>
    <t>ANC.ANC1</t>
  </si>
  <si>
    <t>APC.BCHEXP</t>
  </si>
  <si>
    <t>VQW.ARD1</t>
  </si>
  <si>
    <t>TAU.BAR</t>
  </si>
  <si>
    <t>TCN.BCR2</t>
  </si>
  <si>
    <t>TCN.BCRK</t>
  </si>
  <si>
    <t>TAU.BIG</t>
  </si>
  <si>
    <t>TAU.BPW</t>
  </si>
  <si>
    <t>ALPL.BR3</t>
  </si>
  <si>
    <t>ALPL.BR4</t>
  </si>
  <si>
    <t>BALP.BR5</t>
  </si>
  <si>
    <t>ENMP.BR5</t>
  </si>
  <si>
    <t>TAU.BRA</t>
  </si>
  <si>
    <t>BSRW.BSR1</t>
  </si>
  <si>
    <t>VQW.BTR1</t>
  </si>
  <si>
    <t>TAU.CAS</t>
  </si>
  <si>
    <t>ICPL.CHIN</t>
  </si>
  <si>
    <t>ENC2.CL01</t>
  </si>
  <si>
    <t>CMH.CMH1</t>
  </si>
  <si>
    <t>CNRL.CNR5</t>
  </si>
  <si>
    <t>VQW.CR1</t>
  </si>
  <si>
    <t>VQW.CRE3</t>
  </si>
  <si>
    <t>CRR.CRR1</t>
  </si>
  <si>
    <t>EGPI.CRS1</t>
  </si>
  <si>
    <t>EGPI.CRS2</t>
  </si>
  <si>
    <t>EGPI.CRS3</t>
  </si>
  <si>
    <t>CWPI.CRWD</t>
  </si>
  <si>
    <t>CAWP.BCHIMP</t>
  </si>
  <si>
    <t>CAWP.120SIMP</t>
  </si>
  <si>
    <t>CAWP.SPCIMP</t>
  </si>
  <si>
    <t>CAWP.BCHEXP</t>
  </si>
  <si>
    <t>CAWP.SPCEXP</t>
  </si>
  <si>
    <t>DAIS.DAI1</t>
  </si>
  <si>
    <t>DOW.DOWGEN15M</t>
  </si>
  <si>
    <t>BOWA.DRW1</t>
  </si>
  <si>
    <t>ERPS.EAGL</t>
  </si>
  <si>
    <t>ENCV.EC01</t>
  </si>
  <si>
    <t>ENC2.EC04</t>
  </si>
  <si>
    <t>ENCR.BCHIMP</t>
  </si>
  <si>
    <t>ENCR.120SIMP</t>
  </si>
  <si>
    <t>ENCR.SPCIMP</t>
  </si>
  <si>
    <t>EEMI.BCHIMP</t>
  </si>
  <si>
    <t>EEMI.BCHEXP</t>
  </si>
  <si>
    <t>EGCP.EGC1</t>
  </si>
  <si>
    <t>ENCR.BCHEXP</t>
  </si>
  <si>
    <t>ECLP.ENC1</t>
  </si>
  <si>
    <t>ECLP.ENC2</t>
  </si>
  <si>
    <t>ECLP.ENC3</t>
  </si>
  <si>
    <t>TCES.BCHIMP</t>
  </si>
  <si>
    <t>TCES.120SIMP</t>
  </si>
  <si>
    <t>TCES.BCHEXP</t>
  </si>
  <si>
    <t>PWX.FNG1</t>
  </si>
  <si>
    <t>TAU.GHO</t>
  </si>
  <si>
    <t>CPW.GN1</t>
  </si>
  <si>
    <t>CPW.GN2</t>
  </si>
  <si>
    <t>EPDG.GN3</t>
  </si>
  <si>
    <t>CFPL.GPEC</t>
  </si>
  <si>
    <t>TAC3.GWW1</t>
  </si>
  <si>
    <t>HWP.HAL1</t>
  </si>
  <si>
    <t>MPLP.HRM</t>
  </si>
  <si>
    <t>TAU.HSH</t>
  </si>
  <si>
    <t>VQW.IEW1</t>
  </si>
  <si>
    <t>VQW.IEW2</t>
  </si>
  <si>
    <t>TAU.INT</t>
  </si>
  <si>
    <t>ESSO.IOR1</t>
  </si>
  <si>
    <t>ESSO.IOR3</t>
  </si>
  <si>
    <t>IORV.IOR3</t>
  </si>
  <si>
    <t>TAU.KAN</t>
  </si>
  <si>
    <t>EEC.KH1</t>
  </si>
  <si>
    <t>EEC.KH2</t>
  </si>
  <si>
    <t>TAKH.KH3</t>
  </si>
  <si>
    <t>KHW.KHW1</t>
  </si>
  <si>
    <t>MANH.SPCIMP</t>
  </si>
  <si>
    <t>MEGE.MEG1</t>
  </si>
  <si>
    <t>MAGE.BCHEXP</t>
  </si>
  <si>
    <t>SCE.MKR1</t>
  </si>
  <si>
    <t>TCN.MKRC</t>
  </si>
  <si>
    <t>MSCG.BCHIMP</t>
  </si>
  <si>
    <t>MSCG.120SIMP</t>
  </si>
  <si>
    <t>MSCG.BCHEXP</t>
  </si>
  <si>
    <t>MSCG.SPCEXP</t>
  </si>
  <si>
    <t>GPWF.NEP1</t>
  </si>
  <si>
    <t>APNC.NOVAGEN15M</t>
  </si>
  <si>
    <t>NPC.NPC1</t>
  </si>
  <si>
    <t>GPI.NPP1</t>
  </si>
  <si>
    <t>NRG.NRG3</t>
  </si>
  <si>
    <t>NXI.NX01</t>
  </si>
  <si>
    <t>NXI.NX02</t>
  </si>
  <si>
    <t>CUPC.OMRH</t>
  </si>
  <si>
    <t>OWFL.OWF1</t>
  </si>
  <si>
    <t>CUPC.PH1</t>
  </si>
  <si>
    <t>CWPI.PKNE</t>
  </si>
  <si>
    <t>TAU.POC</t>
  </si>
  <si>
    <t>ACRL.PR1</t>
  </si>
  <si>
    <t>PWX.BCHEXP</t>
  </si>
  <si>
    <t>PWX.BCHIMP</t>
  </si>
  <si>
    <t>CUPC.RB5</t>
  </si>
  <si>
    <t>REMC.BCHIMP</t>
  </si>
  <si>
    <t>REMC.SPCIMP</t>
  </si>
  <si>
    <t>CUPC.RL1</t>
  </si>
  <si>
    <t>TAU.RUN</t>
  </si>
  <si>
    <t>ICPL.RYMD</t>
  </si>
  <si>
    <t>SCL.SCL1</t>
  </si>
  <si>
    <t>SCR.SCR1</t>
  </si>
  <si>
    <t>SEPI.SCR2</t>
  </si>
  <si>
    <t>SEPI.SCR3</t>
  </si>
  <si>
    <t>TAC4.SCR4</t>
  </si>
  <si>
    <t>SHEL.SCTG</t>
  </si>
  <si>
    <t>BALP.SD1</t>
  </si>
  <si>
    <t>TCN.SD1</t>
  </si>
  <si>
    <t>BALP.SD2</t>
  </si>
  <si>
    <t>TCN.SD2</t>
  </si>
  <si>
    <t>ASTC.SD3</t>
  </si>
  <si>
    <t>BALP.SD3</t>
  </si>
  <si>
    <t>ASTC.SD4</t>
  </si>
  <si>
    <t>BALP.SD4</t>
  </si>
  <si>
    <t>BALP.SD5</t>
  </si>
  <si>
    <t>EPPA.SD5</t>
  </si>
  <si>
    <t>BALP.SD6</t>
  </si>
  <si>
    <t>EPPA.SD6</t>
  </si>
  <si>
    <t>BALP.SH1</t>
  </si>
  <si>
    <t>TCN.SH1</t>
  </si>
  <si>
    <t>BALP.SH2</t>
  </si>
  <si>
    <t>TCN.SH2</t>
  </si>
  <si>
    <t>CECI.BCHIMP</t>
  </si>
  <si>
    <t>SHEL.SHCG</t>
  </si>
  <si>
    <t>CECI.BCHEXP</t>
  </si>
  <si>
    <t>WFML.SLP1</t>
  </si>
  <si>
    <t>NESI.BCHIMP</t>
  </si>
  <si>
    <t>TAU.SPR</t>
  </si>
  <si>
    <t>NESI.SPCIMP</t>
  </si>
  <si>
    <t>NESI.BCHEXP</t>
  </si>
  <si>
    <t>NESI.SPCEXP</t>
  </si>
  <si>
    <t>EEC.TAB1</t>
  </si>
  <si>
    <t>TAC2.TAY1</t>
  </si>
  <si>
    <t>TCN.TC01</t>
  </si>
  <si>
    <t>TCN.TC02</t>
  </si>
  <si>
    <t>TEN.BCHIMP</t>
  </si>
  <si>
    <t>TEN.BCHEXP</t>
  </si>
  <si>
    <t>TEN.120SIMP</t>
  </si>
  <si>
    <t>TAU.THS</t>
  </si>
  <si>
    <t>TEC.SPCEXP</t>
  </si>
  <si>
    <t>TPCI.SPCEXP</t>
  </si>
  <si>
    <t>CUPC.VVW1</t>
  </si>
  <si>
    <t>CUPC.VVW2</t>
  </si>
  <si>
    <t>INPR.WEY1</t>
  </si>
  <si>
    <t>WEYR.WEY1</t>
  </si>
  <si>
    <t>CWPI.CRE1</t>
  </si>
  <si>
    <t>CWPI.CRE2</t>
  </si>
  <si>
    <t>EPDA.ENC1</t>
  </si>
  <si>
    <t>EPDA.ENC2</t>
  </si>
  <si>
    <t>EPDA.ENC3</t>
  </si>
  <si>
    <t>PPLE.120SIMP</t>
  </si>
  <si>
    <t>NXI.GWW1</t>
  </si>
  <si>
    <t>MAGE.120SIMP</t>
  </si>
  <si>
    <t>MAGE.SPCIMP</t>
  </si>
  <si>
    <t>MAGE.SPCEXP</t>
  </si>
  <si>
    <t>PWX.SPCEXP</t>
  </si>
  <si>
    <t>PWX.120SIMP</t>
  </si>
  <si>
    <t>PWX.SPCIMP</t>
  </si>
  <si>
    <t>CUPC.RB1</t>
  </si>
  <si>
    <t>CUPC.RB2</t>
  </si>
  <si>
    <t>CUPC.RB3</t>
  </si>
  <si>
    <t>REMC.SPCEXP</t>
  </si>
  <si>
    <t>SEPI.SCR4</t>
  </si>
  <si>
    <t>TEN.SPCIMP</t>
  </si>
  <si>
    <t>UNCA.0000079301</t>
  </si>
  <si>
    <t>APL.321S033</t>
  </si>
  <si>
    <t>CHD.CRE1</t>
  </si>
  <si>
    <t>CHD.CRE2</t>
  </si>
  <si>
    <t>PCES.EC01</t>
  </si>
  <si>
    <t>REMC.120SIMP</t>
  </si>
  <si>
    <t>REMC.BCHEXP</t>
  </si>
  <si>
    <t>AP00.ST1</t>
  </si>
  <si>
    <t>AP00.ST2</t>
  </si>
  <si>
    <t>TPCI.120SIMP</t>
  </si>
  <si>
    <t>Facility Name</t>
  </si>
  <si>
    <t>FortisAlberta Reversing POD - Fort Macleod (15S)</t>
  </si>
  <si>
    <t>FortisAlberta Reversing POD - Stirling (67S)</t>
  </si>
  <si>
    <t>FortisAlberta Reversing POD - Glenwood (229S)</t>
  </si>
  <si>
    <t>FortisAlberta Reversing POD - Harmattan (256S)</t>
  </si>
  <si>
    <t>FortisAlberta Reversing POD - Stavely (349S)</t>
  </si>
  <si>
    <t>FortisAlberta Reversing POD - Spring Coulee (385S)</t>
  </si>
  <si>
    <t>FortisAlberta Reversing POD - Pincher Creek (396S)</t>
  </si>
  <si>
    <t>FortisAlberta Reversing POD - Buck Lake (454S)</t>
  </si>
  <si>
    <t>FortisAlberta Reversing POD - Pegasus (659S)</t>
  </si>
  <si>
    <t>FortisAlberta DOS - Cochrane EV Partnership (793S)</t>
  </si>
  <si>
    <t>ATCO Electric Reversing POD - Carmon (830S)</t>
  </si>
  <si>
    <t>ATCO Electric DOS - Daishowa-Marubeni (839S)</t>
  </si>
  <si>
    <t>ATCO Electric Reversing POD - Lindbergh (969S)</t>
  </si>
  <si>
    <t>APF Athabasca</t>
  </si>
  <si>
    <t>McBride Lake Wind Facility</t>
  </si>
  <si>
    <t>Alberta Newsprint</t>
  </si>
  <si>
    <t>Ardenville Wind Facility</t>
  </si>
  <si>
    <t>Barrier Hydro Facility</t>
  </si>
  <si>
    <t>Bear Creek #2</t>
  </si>
  <si>
    <t>Bear Creek #1</t>
  </si>
  <si>
    <t>Bighorn Hydro Facility</t>
  </si>
  <si>
    <t>Bearspaw Hydro Facility</t>
  </si>
  <si>
    <t>Battle River #3</t>
  </si>
  <si>
    <t>Battle River #4</t>
  </si>
  <si>
    <t>Battle River #5</t>
  </si>
  <si>
    <t>Brazeau Hydro Facility</t>
  </si>
  <si>
    <t>Blackspring Ridge Wind Facility</t>
  </si>
  <si>
    <t>Blue Trail Wind Facility</t>
  </si>
  <si>
    <t>Cascade Hydro Facility</t>
  </si>
  <si>
    <t>Chin Chute Hydro Facility</t>
  </si>
  <si>
    <t>City of Medicine Hat</t>
  </si>
  <si>
    <t>CNRL Horizon Industrial System</t>
  </si>
  <si>
    <t>Castle River #1 Wind Facility</t>
  </si>
  <si>
    <t>Cowley Ridge Expansion #1 Wind Facility</t>
  </si>
  <si>
    <t>Cowley Ridge Expansion #2 Wind Facility</t>
  </si>
  <si>
    <t>Crossfield Energy Centre #1</t>
  </si>
  <si>
    <t>Crossfield Energy Centre #2</t>
  </si>
  <si>
    <t>Crossfield Energy Centre #3</t>
  </si>
  <si>
    <t>Cowley Ridge Phase 2 Wind Facility</t>
  </si>
  <si>
    <t>Daishowa-Marubeni</t>
  </si>
  <si>
    <t>Dow Hydrocarbon Industrial Complex</t>
  </si>
  <si>
    <t>Drywood #1</t>
  </si>
  <si>
    <t>Cavalier</t>
  </si>
  <si>
    <t>Foster Creek Industrial System</t>
  </si>
  <si>
    <t>Shepard</t>
  </si>
  <si>
    <t>Clover Bar #1</t>
  </si>
  <si>
    <t>Clover Bar #2</t>
  </si>
  <si>
    <t>Clover Bar #3</t>
  </si>
  <si>
    <t>Fort Nelson</t>
  </si>
  <si>
    <t>Ghost Hydro Facility</t>
  </si>
  <si>
    <t>Genesee #1</t>
  </si>
  <si>
    <t>Genesee #2</t>
  </si>
  <si>
    <t>Genesee #3</t>
  </si>
  <si>
    <t>Soderglen Wind Facility</t>
  </si>
  <si>
    <t>Halkirk Wind Facility</t>
  </si>
  <si>
    <t>H. R. Milner</t>
  </si>
  <si>
    <t>Horseshoe Hydro Facility</t>
  </si>
  <si>
    <t>Summerview 1 Wind Facility</t>
  </si>
  <si>
    <t>Summerview 2 Wind Facility</t>
  </si>
  <si>
    <t>Interlakes Hydro Facility</t>
  </si>
  <si>
    <t>Cold Lake Industrial System</t>
  </si>
  <si>
    <t>Kearl Oil Sands Industrial System</t>
  </si>
  <si>
    <t>Kananaskis Hydro Facility</t>
  </si>
  <si>
    <t>Keephills #1</t>
  </si>
  <si>
    <t>Keephills #2</t>
  </si>
  <si>
    <t>Keephills #3</t>
  </si>
  <si>
    <t>Kettles Hill Wind Facility</t>
  </si>
  <si>
    <t>MEG Christina Lake Industrial System</t>
  </si>
  <si>
    <t>Muskeg River Industrial System</t>
  </si>
  <si>
    <t>MacKay River Industrial System</t>
  </si>
  <si>
    <t>Ghost Pine Wind Facility</t>
  </si>
  <si>
    <t>Joffre Industrial System</t>
  </si>
  <si>
    <t>Northstone Power</t>
  </si>
  <si>
    <t>Northern Prairie Power Project</t>
  </si>
  <si>
    <t>NRGreen</t>
  </si>
  <si>
    <t>Nexen Balzac</t>
  </si>
  <si>
    <t>Nexen Long Lake Industrial System</t>
  </si>
  <si>
    <t>Oldman River Hydro Facility</t>
  </si>
  <si>
    <t>Oldman 2 Wind Facility</t>
  </si>
  <si>
    <t>Poplar Hill #1</t>
  </si>
  <si>
    <t>Cowley Ridge Phase 1 Wind Facility</t>
  </si>
  <si>
    <t>Pocaterra Hydro Facility</t>
  </si>
  <si>
    <t>Rainbow #1</t>
  </si>
  <si>
    <t>Rainbow #2</t>
  </si>
  <si>
    <t>Rainbow #3</t>
  </si>
  <si>
    <t>Rainbow #5</t>
  </si>
  <si>
    <t>Rainbow Lake #1</t>
  </si>
  <si>
    <t>Rundle Hydro Facility</t>
  </si>
  <si>
    <t>Raymond Reservoir Hydro Facility</t>
  </si>
  <si>
    <t>Syncrude Industrial System</t>
  </si>
  <si>
    <t>Suncor Industrial System</t>
  </si>
  <si>
    <t>Magrath Wind Facility</t>
  </si>
  <si>
    <t>Chin Chute Wind Facility</t>
  </si>
  <si>
    <t>Wintering Hills Wind Facility</t>
  </si>
  <si>
    <t>Scotford Industrial System</t>
  </si>
  <si>
    <t>Sundance #1</t>
  </si>
  <si>
    <t>Sundance #2</t>
  </si>
  <si>
    <t>Sundance #3</t>
  </si>
  <si>
    <t>Sundance #4</t>
  </si>
  <si>
    <t>Sundance #5</t>
  </si>
  <si>
    <t>Sundance #6</t>
  </si>
  <si>
    <t>Sheerness #1</t>
  </si>
  <si>
    <t>Sheerness #2</t>
  </si>
  <si>
    <t>Shell Caroline</t>
  </si>
  <si>
    <t>Spray Hydro Facility</t>
  </si>
  <si>
    <t>Sturgeon #1</t>
  </si>
  <si>
    <t>Sturgeon #2</t>
  </si>
  <si>
    <t>Taber Wind Facility</t>
  </si>
  <si>
    <t>Taylor Hydro Facility</t>
  </si>
  <si>
    <t>Carseland Industrial System</t>
  </si>
  <si>
    <t>Redwater Industrial System</t>
  </si>
  <si>
    <t>Three Sisters Hydro Plant</t>
  </si>
  <si>
    <t>Valleyview #1</t>
  </si>
  <si>
    <t>Valleyview #2</t>
  </si>
  <si>
    <t>Weyerhaeuser</t>
  </si>
  <si>
    <t>Alberta-BC Intertie - Export</t>
  </si>
  <si>
    <t>Alberta-BC Intertie - Import</t>
  </si>
  <si>
    <t>Alberta-Montana Intertie - Import</t>
  </si>
  <si>
    <t>Alberta-Saskatchewan Intertie - Export</t>
  </si>
  <si>
    <t>Alberta-Saskatchewan Intertie - Import</t>
  </si>
  <si>
    <t>Canadian Natural Resources Ltd.</t>
  </si>
  <si>
    <t>Alberta Power (2000) Ltd.</t>
  </si>
  <si>
    <t>Alberta Newsprint Company</t>
  </si>
  <si>
    <t>ATCO Power Canada Ltd.</t>
  </si>
  <si>
    <t>Alberta-Pacific Forest Industries Inc.</t>
  </si>
  <si>
    <t>ATCO Electric Ltd.</t>
  </si>
  <si>
    <t>ASTC Power Partnership</t>
  </si>
  <si>
    <t>Balancing Pool</t>
  </si>
  <si>
    <t>BowArk Energy Ltd.</t>
  </si>
  <si>
    <t>EDF EN Canada Development Inc.</t>
  </si>
  <si>
    <t>Calgary Energy Centre No. 2 Inc.</t>
  </si>
  <si>
    <t>Canadian Wood Products - Montreal Inc.</t>
  </si>
  <si>
    <t>Shell Energy North America (Canada) Inc.</t>
  </si>
  <si>
    <t>Canadian Forest Products Ltd.</t>
  </si>
  <si>
    <t>Canadian Hydro Developers Inc.</t>
  </si>
  <si>
    <t>Capital Power LP</t>
  </si>
  <si>
    <t>Enel Alberta Wind Inc.</t>
  </si>
  <si>
    <t>Cowley Ridge Wind Power Inc.</t>
  </si>
  <si>
    <t>Dow Chemical Canada ULC</t>
  </si>
  <si>
    <t>Capital Power (CBEC) L.P.</t>
  </si>
  <si>
    <t>ENMAX Energy Corporation</t>
  </si>
  <si>
    <t>ENMAX Energy Marketing Inc.</t>
  </si>
  <si>
    <t>ENMAX Shepard Services Inc.</t>
  </si>
  <si>
    <t>ENMAX Generation Portfolio Inc.</t>
  </si>
  <si>
    <t>Cenovus FCCL Ltd.</t>
  </si>
  <si>
    <t>ENMAX Cavalier LP</t>
  </si>
  <si>
    <t>ENMAX PPA Management Inc.</t>
  </si>
  <si>
    <t>Capital Power (Alberta) LP</t>
  </si>
  <si>
    <t>Capital Power (G3) Limited Partnership</t>
  </si>
  <si>
    <t>Capital Power PPA Management Inc.</t>
  </si>
  <si>
    <t>Whitecourt Power Ltd.</t>
  </si>
  <si>
    <t>Imperial Oil Resources</t>
  </si>
  <si>
    <t>Grande Prairie Generation Inc.</t>
  </si>
  <si>
    <t>Ghost Pine Windfarm, LP</t>
  </si>
  <si>
    <t>Halkirk I Wind Project LP</t>
  </si>
  <si>
    <t>Irrigation Canal Power Co-operative Ltd.</t>
  </si>
  <si>
    <t>International Paper Canada Pulp Holdings ULC</t>
  </si>
  <si>
    <t>Imperial Oil Resources Ventures Limited</t>
  </si>
  <si>
    <t>Kettles Hill Wind Energy Inc.</t>
  </si>
  <si>
    <t>MAG Energy Solutions Inc.</t>
  </si>
  <si>
    <t>The Manitoba Hydro-Electric Board</t>
  </si>
  <si>
    <t>MEG Energy Corp.</t>
  </si>
  <si>
    <t>Milner Power Limited Partnership</t>
  </si>
  <si>
    <t>Morgan Stanley Capital Group Inc.</t>
  </si>
  <si>
    <t>NorthPoint Energy Solutions Inc.</t>
  </si>
  <si>
    <t>Northstone Power Corp.</t>
  </si>
  <si>
    <t>NRGreen Power Limited Partnership</t>
  </si>
  <si>
    <t>Nexen Energy ULC</t>
  </si>
  <si>
    <t>Oldman 2 Wind Farm Limited</t>
  </si>
  <si>
    <t>EnCana Corporation</t>
  </si>
  <si>
    <t>Talen Energy Marketing, LLC</t>
  </si>
  <si>
    <t>Powerex Corp.</t>
  </si>
  <si>
    <t>Rainbow Energy Marketing Corporation</t>
  </si>
  <si>
    <t>Shell Canada Energy</t>
  </si>
  <si>
    <t>Syncrude Canada Ltd.</t>
  </si>
  <si>
    <t>Suncor Energy Inc.</t>
  </si>
  <si>
    <t>Suncor Energy Products Inc.</t>
  </si>
  <si>
    <t>Shell Canada Limited</t>
  </si>
  <si>
    <t>TransAlta Corporation</t>
  </si>
  <si>
    <t>TransAlta Generation Partnership</t>
  </si>
  <si>
    <t>TransCanada Energy Sales Ltd.</t>
  </si>
  <si>
    <t>TransCanada Energy Ltd.</t>
  </si>
  <si>
    <t>TransAlta Energy Marketing Corp.</t>
  </si>
  <si>
    <t>Tenaska Power Canada</t>
  </si>
  <si>
    <t>FortisAlberta Inc.</t>
  </si>
  <si>
    <t>Weyerhaeuser Company Ltd.</t>
  </si>
  <si>
    <t>West Fraser Mills Ltd., operating as Slave Lake Pulp</t>
  </si>
  <si>
    <t>Participant Name</t>
  </si>
  <si>
    <t>FortisAlberta Reversing POD - Hayter (277S)</t>
  </si>
  <si>
    <t>FortisAlberta Reversing POD - Suffield (895S)</t>
  </si>
  <si>
    <t>ATCO Electric Reversing POD - Elmsworth (731S)</t>
  </si>
  <si>
    <t>ATCO Electric Reversing POD - Hotchkiss (788S)</t>
  </si>
  <si>
    <t>Calgary Energy Centre</t>
  </si>
  <si>
    <t>Cenovus Christina Lake Industrial System</t>
  </si>
  <si>
    <t>Cowley Ridge Wind Facility</t>
  </si>
  <si>
    <t>Castle Rock Ridge Wind Facility</t>
  </si>
  <si>
    <t>Whitecourt Power</t>
  </si>
  <si>
    <t>Grande Prairie EcoPower</t>
  </si>
  <si>
    <t>Primrose Industrial System</t>
  </si>
  <si>
    <t>Slave Lake Pulp</t>
  </si>
  <si>
    <t>TEC Energy Inc.</t>
  </si>
  <si>
    <t>Module C Adjustments - Summary</t>
  </si>
  <si>
    <t>CAEC.CES1</t>
  </si>
  <si>
    <t>CAEC.CES2</t>
  </si>
  <si>
    <t>CWPI.CRE1/CRE2</t>
  </si>
  <si>
    <t>Losses Adjustment Charge (Refund), $</t>
  </si>
  <si>
    <t>Total Losses Adjustment Charges (Refunds), $</t>
  </si>
  <si>
    <t>Interest Charge (Refund), $ (Using Cumulative Interest Rate Below)</t>
  </si>
  <si>
    <t>Module C</t>
  </si>
  <si>
    <t>Adjustment</t>
  </si>
  <si>
    <t>Interest</t>
  </si>
  <si>
    <t>Charge</t>
  </si>
  <si>
    <t>Losses</t>
  </si>
  <si>
    <t>Notes:</t>
  </si>
  <si>
    <t>2. Actual charge, credit, and refund amounts will be determined through the AESO’s transmission settlement system and will be provided to market participants in preliminary and final settlement statements.</t>
  </si>
  <si>
    <t>3. The actual charge, credit, and refund amounts will be determined using hourly data and may differ slightly from the monthly values presented in the table above due to rounding.</t>
  </si>
  <si>
    <t>4. In the event of any difference between a value in the table above and a value in a final settlement statement, the final settlement statement will be considered the actual amount.</t>
  </si>
  <si>
    <t>5. While the AESO strives to make the information contained in this workbook as accurate as possible, the AESO makes no claims, promises, or guarantees about the accuracy, completeness, or adequacy of the information contained in this workbook, and expressly</t>
  </si>
  <si>
    <t>disclaims liability for errors or omissions. As such, any reliance placed on the information contained in this workbook is at the user’s sole risk.</t>
  </si>
  <si>
    <t>1. Recalculated charge, credit, and refund amounts in the table above reflect the AESO’s best estimates at the time of preparation; those amounts may change in preliminary or final statements if volume or price adjustments occur prior to statements being issued.</t>
  </si>
  <si>
    <t>[Recalculated Losses Charge + Recalculated Rider E Charge – Original Losses Charge – Original Rider E Charge]</t>
  </si>
  <si>
    <t>GST Charge (Refund), $</t>
  </si>
  <si>
    <t>[Losses Adjustment Charge × 5%]</t>
  </si>
  <si>
    <t>Total GST Charges (Refunds), $</t>
  </si>
  <si>
    <t>Total Module C Adjustment Charges (Refunds), $</t>
  </si>
  <si>
    <t>GST</t>
  </si>
  <si>
    <t>[Losses Adjustment Charge × Cumulative Interest Rate]</t>
  </si>
  <si>
    <t>[Losses Adjustment Charge + GST + Interest Charge]</t>
  </si>
  <si>
    <t>0000040511</t>
  </si>
  <si>
    <t>341S025</t>
  </si>
  <si>
    <t>CETC</t>
  </si>
  <si>
    <t>CABC</t>
  </si>
  <si>
    <t>CAXB</t>
  </si>
  <si>
    <t>CGEC</t>
  </si>
  <si>
    <t>CGBC</t>
  </si>
  <si>
    <t>CONS</t>
  </si>
  <si>
    <t>CSBC</t>
  </si>
  <si>
    <t>CSXB</t>
  </si>
  <si>
    <t>CGEI</t>
  </si>
  <si>
    <t>TAY2</t>
  </si>
  <si>
    <t>WB4</t>
  </si>
  <si>
    <t>CASK</t>
  </si>
  <si>
    <t>TEEA</t>
  </si>
  <si>
    <t>CETC.BCHEXP</t>
  </si>
  <si>
    <t>CETC.BCHIMP</t>
  </si>
  <si>
    <t>CETC.SPCEXP</t>
  </si>
  <si>
    <t>CETC.SPCIMP</t>
  </si>
  <si>
    <t>CGEC.BCHIMP</t>
  </si>
  <si>
    <t>CGEI.GPEC</t>
  </si>
  <si>
    <t>CHD.CRE3</t>
  </si>
  <si>
    <t>CHD.CRWD</t>
  </si>
  <si>
    <t>CHD.PKNE</t>
  </si>
  <si>
    <t>CHD.TAY1</t>
  </si>
  <si>
    <t>CHD.TAY2</t>
  </si>
  <si>
    <t>CONS.BCHEXP</t>
  </si>
  <si>
    <t>CONS.BCHIMP</t>
  </si>
  <si>
    <t>ENMP.BR3</t>
  </si>
  <si>
    <t>ENMP.BR4</t>
  </si>
  <si>
    <t>EPDA.HAL1</t>
  </si>
  <si>
    <t>MSCG.SPCIMP</t>
  </si>
  <si>
    <t>SCL.341S025</t>
  </si>
  <si>
    <t>TAU.WB4</t>
  </si>
  <si>
    <t>TEN.SPCEXP</t>
  </si>
  <si>
    <t>UNCA.0000040511</t>
  </si>
  <si>
    <t>Cargill Energy Trading Canada Inc.</t>
  </si>
  <si>
    <t>Citigroup Energy Canada ULC</t>
  </si>
  <si>
    <t>Canadian Gas &amp; Electric Inc.</t>
  </si>
  <si>
    <t>Exelon Generation Company, LLC</t>
  </si>
  <si>
    <t>Taylor Wind Facility</t>
  </si>
  <si>
    <t>Syncrude Industrial System DOS</t>
  </si>
  <si>
    <t>Wabamun #4</t>
  </si>
  <si>
    <t>FortisAlberta Reversing POD - Waupisoo (405S)</t>
  </si>
  <si>
    <t>0000035311</t>
  </si>
  <si>
    <t>CECO</t>
  </si>
  <si>
    <t>CEBC</t>
  </si>
  <si>
    <t>CSSK</t>
  </si>
  <si>
    <t>EPDC</t>
  </si>
  <si>
    <t>ASEI</t>
  </si>
  <si>
    <t>NXBC</t>
  </si>
  <si>
    <t>STC</t>
  </si>
  <si>
    <t>SEBC</t>
  </si>
  <si>
    <t>TCEM</t>
  </si>
  <si>
    <t>TRBC</t>
  </si>
  <si>
    <t>TRXB</t>
  </si>
  <si>
    <t>Estimate - December 21, 2020</t>
  </si>
  <si>
    <t>Module C Adjustments - 2009</t>
  </si>
  <si>
    <t>2009</t>
  </si>
  <si>
    <t>Module C Adjustments - 2008</t>
  </si>
  <si>
    <t>2008</t>
  </si>
  <si>
    <t>0000016301</t>
  </si>
  <si>
    <t>CGXB</t>
  </si>
  <si>
    <t>DOWLOD15M</t>
  </si>
  <si>
    <t>EMXS</t>
  </si>
  <si>
    <t>RG8</t>
  </si>
  <si>
    <t>RG9</t>
  </si>
  <si>
    <t>RG10</t>
  </si>
  <si>
    <t>SYPM</t>
  </si>
  <si>
    <t>SYBC</t>
  </si>
  <si>
    <t>Module C Adjustments - 2007</t>
  </si>
  <si>
    <t>2007</t>
  </si>
  <si>
    <t>AEI</t>
  </si>
  <si>
    <t>AEBC</t>
  </si>
  <si>
    <t>ATPC</t>
  </si>
  <si>
    <t>ATXB</t>
  </si>
  <si>
    <t>CAXS</t>
  </si>
  <si>
    <t>CPLP</t>
  </si>
  <si>
    <t>GAL</t>
  </si>
  <si>
    <t>MPI</t>
  </si>
  <si>
    <t>MAXS</t>
  </si>
  <si>
    <t>MLCC</t>
  </si>
  <si>
    <t>MLBC</t>
  </si>
  <si>
    <t>MLSK</t>
  </si>
  <si>
    <t>MLXS</t>
  </si>
  <si>
    <t>TCBC</t>
  </si>
  <si>
    <t>TCE1</t>
  </si>
  <si>
    <t>Estimate - January  26, 2021</t>
  </si>
  <si>
    <t>TCPL</t>
  </si>
  <si>
    <t>CESC</t>
  </si>
  <si>
    <t>DEMI</t>
  </si>
  <si>
    <t>DMBC</t>
  </si>
  <si>
    <t>EPGI1</t>
  </si>
  <si>
    <t>2006</t>
  </si>
  <si>
    <t>Module C Adjustments - 2006</t>
  </si>
  <si>
    <t>Estimate - January  29, 2021</t>
  </si>
  <si>
    <t>AEI.BCHIMP</t>
  </si>
  <si>
    <t>ASEI.MKR1</t>
  </si>
  <si>
    <t>ATPC.BCHEXP</t>
  </si>
  <si>
    <t>CECO.BCHIMP</t>
  </si>
  <si>
    <t>CESC.CES1</t>
  </si>
  <si>
    <t>CESC.CES2</t>
  </si>
  <si>
    <t>CGEC.BCHEXP</t>
  </si>
  <si>
    <t>CHD.DRW1</t>
  </si>
  <si>
    <t>CONS.SPCIMP</t>
  </si>
  <si>
    <t>CPLP.CES1</t>
  </si>
  <si>
    <t>CPLP.CES2</t>
  </si>
  <si>
    <t>DEMI.BCHIMP</t>
  </si>
  <si>
    <t>ENCR.ENC1</t>
  </si>
  <si>
    <t>ENCR.ENC2</t>
  </si>
  <si>
    <t>ENCR.RG10</t>
  </si>
  <si>
    <t>ENCR.RG8</t>
  </si>
  <si>
    <t>ENCR.RG9</t>
  </si>
  <si>
    <t>ENCR.SPCEXP</t>
  </si>
  <si>
    <t>EPDC.GN1</t>
  </si>
  <si>
    <t>EPDC.GN2</t>
  </si>
  <si>
    <t>EPDC.GN3</t>
  </si>
  <si>
    <t>EPDC.RG10</t>
  </si>
  <si>
    <t>EPDC.RG8</t>
  </si>
  <si>
    <t>EPDC.RG9</t>
  </si>
  <si>
    <t>EPGI1.GN1</t>
  </si>
  <si>
    <t>EPGI1.GN2</t>
  </si>
  <si>
    <t>EPPA.BR3</t>
  </si>
  <si>
    <t>EPPA.BR4</t>
  </si>
  <si>
    <t>EPPA.BR5</t>
  </si>
  <si>
    <t>GAL.DRW1</t>
  </si>
  <si>
    <t>MANH.SPCEXP</t>
  </si>
  <si>
    <t>MLCC.BCHIMP</t>
  </si>
  <si>
    <t>MLCC.SPCEXP</t>
  </si>
  <si>
    <t>MLCC.SPCIMP</t>
  </si>
  <si>
    <t>MPI.HRM</t>
  </si>
  <si>
    <t>NXI.BCHIMP</t>
  </si>
  <si>
    <t>PCES.EC04</t>
  </si>
  <si>
    <t>STC.BCHIMP</t>
  </si>
  <si>
    <t>SYPM.BCHIMP</t>
  </si>
  <si>
    <t>TCEM.BCHEXP</t>
  </si>
  <si>
    <t>TCEM.BCHIMP</t>
  </si>
  <si>
    <t>TCN.BCHEXP</t>
  </si>
  <si>
    <t>TCN.BCHIMP</t>
  </si>
  <si>
    <t>TCPL.BCR2</t>
  </si>
  <si>
    <t>TCPL.BCRK</t>
  </si>
  <si>
    <t>TCPL.MKRC</t>
  </si>
  <si>
    <t>TCPL.SD1</t>
  </si>
  <si>
    <t>TCPL.SD2</t>
  </si>
  <si>
    <t>UNCA.0000016301</t>
  </si>
  <si>
    <t>UNCA.0000035311</t>
  </si>
  <si>
    <t>UNCA.DOWLOD15M</t>
  </si>
  <si>
    <t>Avista Energy Inc.</t>
  </si>
  <si>
    <t>Albian Sands Energy Inc.</t>
  </si>
  <si>
    <t>Candela Energy Corporation</t>
  </si>
  <si>
    <t>Direct Energy Marketing Inc.</t>
  </si>
  <si>
    <t>Calpine Power LP</t>
  </si>
  <si>
    <t>Calpine Energy Services Canada</t>
  </si>
  <si>
    <t>Daishowa-Marubeni International Ltd.</t>
  </si>
  <si>
    <t>EPCOR Power Development Corp.</t>
  </si>
  <si>
    <t>CP Energy Marketing LP</t>
  </si>
  <si>
    <t>EPCOR Generation Inc-PPA Portion</t>
  </si>
  <si>
    <t>Glacier Ammonia Ltd.</t>
  </si>
  <si>
    <t>Merrill Lynch Commodities Canada ULC</t>
  </si>
  <si>
    <t>Milner Power Inc.</t>
  </si>
  <si>
    <t>Sempra Energy Trading LLC</t>
  </si>
  <si>
    <t>Synergy Power Marketing Inc.</t>
  </si>
  <si>
    <t>TransCanada Energy Marketing ULC</t>
  </si>
  <si>
    <t>TransCanada Power Corp.</t>
  </si>
  <si>
    <t>Rossdale #8</t>
  </si>
  <si>
    <t>Rossdale #9</t>
  </si>
  <si>
    <t>Rossdale #10</t>
  </si>
  <si>
    <t>FortisAlberta DOS - BP Empress (163S)</t>
  </si>
  <si>
    <t>FortisAlberta Reversing POD - Plamondon (353S)</t>
  </si>
  <si>
    <t>FortisAlberta DOS - DOW Fort Saskatchewan (166S)</t>
  </si>
  <si>
    <t>2009 Adjustment Charges (Refunds), $</t>
  </si>
  <si>
    <t>2008 Adjustment Charges (Refunds), $</t>
  </si>
  <si>
    <t>2007 Adjustment Charges (Refunds), $</t>
  </si>
  <si>
    <t>2006 Adjustment Charges (Refunds), $</t>
  </si>
  <si>
    <t>2006-2009 Cumulative Charges (Refunds), $</t>
  </si>
  <si>
    <t>Estimate - January 29, 2021</t>
  </si>
  <si>
    <t>Alberta Power (2000) Ltd. Total</t>
  </si>
  <si>
    <t>Albian Sands Energy Inc. Total</t>
  </si>
  <si>
    <t>ASTC Power Partnership Total</t>
  </si>
  <si>
    <t>ATCO Power Canada Ltd. Total</t>
  </si>
  <si>
    <t>Avista Energy Inc. Total</t>
  </si>
  <si>
    <t>BowArk Energy Ltd. Total</t>
  </si>
  <si>
    <t>Calgary Energy Centre No. 2 Inc. Total</t>
  </si>
  <si>
    <t>Calpine Energy Services Canada Total</t>
  </si>
  <si>
    <t>Calpine Power LP Total</t>
  </si>
  <si>
    <t>Canadian Gas &amp; Electric Inc. Total</t>
  </si>
  <si>
    <t>Canadian Hydro Developers Inc. Total</t>
  </si>
  <si>
    <t>Canadian Natural Resources Ltd. Total</t>
  </si>
  <si>
    <t>Candela Energy Corporation Total</t>
  </si>
  <si>
    <t>Capital Power (Alberta) LP Total</t>
  </si>
  <si>
    <t>Capital Power (G3) Limited Partnership Total</t>
  </si>
  <si>
    <t>Capital Power LP Total</t>
  </si>
  <si>
    <t>Capital Power PPA Management Inc. Total</t>
  </si>
  <si>
    <t>Cargill Energy Trading Canada Inc. Total</t>
  </si>
  <si>
    <t>Cenovus FCCL Ltd. Total</t>
  </si>
  <si>
    <t>Citigroup Energy Canada ULC Total</t>
  </si>
  <si>
    <t>City of Medicine Hat Total</t>
  </si>
  <si>
    <t>CP Energy Marketing LP Total</t>
  </si>
  <si>
    <t>Daishowa-Marubeni International Ltd. Total</t>
  </si>
  <si>
    <t>Direct Energy Marketing Inc. Total</t>
  </si>
  <si>
    <t>Dow Chemical Canada ULC Total</t>
  </si>
  <si>
    <t>EnCana Corporation Total</t>
  </si>
  <si>
    <t>ENMAX Energy Corporation Total</t>
  </si>
  <si>
    <t>ENMAX Energy Marketing Inc. Total</t>
  </si>
  <si>
    <t>ENMAX Generation Portfolio Inc. Total</t>
  </si>
  <si>
    <t>ENMAX PPA Management Inc. Total</t>
  </si>
  <si>
    <t>EPCOR Generation Inc-PPA Portion Total</t>
  </si>
  <si>
    <t>EPCOR Power Development Corp. Total</t>
  </si>
  <si>
    <t>Exelon Generation Company, LLC Total</t>
  </si>
  <si>
    <t>FortisAlberta Inc. Total</t>
  </si>
  <si>
    <t>Glacier Ammonia Ltd. Total</t>
  </si>
  <si>
    <t>Grande Prairie Generation Inc. Total</t>
  </si>
  <si>
    <t>Imperial Oil Resources Total</t>
  </si>
  <si>
    <t>Kettles Hill Wind Energy Inc. Total</t>
  </si>
  <si>
    <t>MEG Energy Corp. Total</t>
  </si>
  <si>
    <t>Merrill Lynch Commodities Canada ULC Total</t>
  </si>
  <si>
    <t>Milner Power Inc. Total</t>
  </si>
  <si>
    <t>Milner Power Limited Partnership Total</t>
  </si>
  <si>
    <t>Morgan Stanley Capital Group Inc. Total</t>
  </si>
  <si>
    <t>Nexen Energy ULC Total</t>
  </si>
  <si>
    <t>NorthPoint Energy Solutions Inc. Total</t>
  </si>
  <si>
    <t>Northstone Power Corp. Total</t>
  </si>
  <si>
    <t>Powerex Corp. Total</t>
  </si>
  <si>
    <t>Sempra Energy Trading LLC Total</t>
  </si>
  <si>
    <t>Shell Canada Energy Total</t>
  </si>
  <si>
    <t>Shell Canada Limited Total</t>
  </si>
  <si>
    <t>Suncor Energy Inc. Total</t>
  </si>
  <si>
    <t>Suncor Energy Products Inc. Total</t>
  </si>
  <si>
    <t>Syncrude Canada Ltd. Total</t>
  </si>
  <si>
    <t>Synergy Power Marketing Inc. Total</t>
  </si>
  <si>
    <t>The Manitoba Hydro-Electric Board Total</t>
  </si>
  <si>
    <t>TransAlta Corporation Total</t>
  </si>
  <si>
    <t>TransAlta Energy Marketing Corp. Total</t>
  </si>
  <si>
    <t>TransAlta Generation Partnership Total</t>
  </si>
  <si>
    <t>TransCanada Energy Ltd. Total</t>
  </si>
  <si>
    <t>TransCanada Energy Marketing ULC Total</t>
  </si>
  <si>
    <t>TransCanada Energy Sales Ltd. Total</t>
  </si>
  <si>
    <t>TransCanada Power Corp. Total</t>
  </si>
  <si>
    <t>Weyerhaeuser Company Ltd. Total</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</si>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</sst>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_(* \(#,##0.00\);_(* &quot;-&quot;??_);_(@_)"/>
    <numFmt numFmtId="165" formatCode="mmm\ yyyy_)"/>
    <numFmt numFmtId="166" formatCode="#,##0.00_);[Red]\(#,##0.00\);@_)"/>
    <numFmt numFmtId="167" formatCode="_(??0.00%_);[Red]\(??0.00%\)"/>
  </numFmts>
  <fonts count="3" x14ac:knownFonts="1">
    <font>
      <sz val="11"/>
      <color theme="1"/>
      <name val="Calibri"/>
      <family val="2"/>
      <scheme val="minor"/>
    </font>
    <font>
      <b/>
      <sz val="11"/>
      <color theme="1"/>
      <name val="Calibri"/>
      <family val="2"/>
      <scheme val="minor"/>
    </font>
    <font>
      <sz val="9"/>
      <color theme="1"/>
      <name val="Tahoma"/>
      <family val="2"/>
    </font>
  </fonts>
  <fills count="3">
    <fill>
      <patternFill patternType="none"/>
    </fill>
    <fill>
      <patternFill patternType="gray125"/>
    </fill>
    <fill>
      <patternFill patternType="solid">
        <fgColor theme="0" tint="-0.14999847407452621"/>
        <bgColor indexed="64"/>
      </patternFill>
    </fill>
  </fills>
  <borders count="1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s>
  <cellStyleXfs count="3">
    <xf numFmtId="0" fontId="0" fillId="0" borderId="0"/>
    <xf numFmtId="164" fontId="2" fillId="0" borderId="0" applyFont="0" applyFill="0" applyBorder="0" applyAlignment="0" applyProtection="0"/>
    <xf numFmtId="0" fontId="2" fillId="0" borderId="0"/>
  </cellStyleXfs>
  <cellXfs count="44">
    <xf numFmtId="0" fontId="0" fillId="0" borderId="0" xfId="0"/>
    <xf numFmtId="49" fontId="0" fillId="0" borderId="0" xfId="0" applyNumberFormat="1"/>
    <xf numFmtId="0" fontId="1" fillId="0" borderId="0" xfId="0" applyFont="1"/>
    <xf numFmtId="0" fontId="0" fillId="0" borderId="4" xfId="0" applyBorder="1"/>
    <xf numFmtId="49" fontId="0" fillId="0" borderId="4" xfId="0" applyNumberFormat="1" applyBorder="1"/>
    <xf numFmtId="49" fontId="1" fillId="0" borderId="0" xfId="0" applyNumberFormat="1" applyFont="1"/>
    <xf numFmtId="49" fontId="1" fillId="2" borderId="4" xfId="0" applyNumberFormat="1" applyFont="1" applyFill="1" applyBorder="1" applyAlignment="1">
      <alignment horizontal="center"/>
    </xf>
    <xf numFmtId="0" fontId="1" fillId="2" borderId="4" xfId="0" applyNumberFormat="1" applyFont="1" applyFill="1" applyBorder="1" applyAlignment="1">
      <alignment horizontal="center"/>
    </xf>
    <xf numFmtId="0" fontId="0" fillId="0" borderId="0" xfId="0" applyNumberFormat="1"/>
    <xf numFmtId="0" fontId="1" fillId="2" borderId="0" xfId="0" applyNumberFormat="1" applyFont="1" applyFill="1" applyBorder="1" applyAlignment="1">
      <alignment horizontal="center"/>
    </xf>
    <xf numFmtId="0" fontId="1" fillId="2" borderId="4" xfId="0" applyFont="1" applyFill="1" applyBorder="1" applyAlignment="1">
      <alignment horizontal="center"/>
    </xf>
    <xf numFmtId="166" fontId="1" fillId="0" borderId="0" xfId="0" applyNumberFormat="1" applyFont="1" applyFill="1" applyAlignment="1">
      <alignment horizontal="right"/>
    </xf>
    <xf numFmtId="166" fontId="1" fillId="2" borderId="0" xfId="0" applyNumberFormat="1" applyFont="1" applyFill="1" applyAlignment="1">
      <alignment horizontal="right"/>
    </xf>
    <xf numFmtId="165" fontId="0" fillId="0" borderId="4" xfId="0" applyNumberFormat="1" applyFill="1" applyBorder="1"/>
    <xf numFmtId="165" fontId="0" fillId="2" borderId="4" xfId="0" applyNumberFormat="1" applyFill="1" applyBorder="1"/>
    <xf numFmtId="167" fontId="0" fillId="0" borderId="0" xfId="0" applyNumberFormat="1" applyFill="1"/>
    <xf numFmtId="166" fontId="0" fillId="0" borderId="0" xfId="0" applyNumberFormat="1"/>
    <xf numFmtId="166" fontId="0" fillId="0" borderId="0" xfId="0" applyNumberFormat="1" applyFill="1"/>
    <xf numFmtId="166" fontId="1" fillId="0" borderId="0" xfId="0" applyNumberFormat="1" applyFont="1" applyFill="1"/>
    <xf numFmtId="166" fontId="1" fillId="2" borderId="0" xfId="0" applyNumberFormat="1" applyFont="1" applyFill="1"/>
    <xf numFmtId="166" fontId="0" fillId="2" borderId="0" xfId="0" applyNumberFormat="1" applyFill="1"/>
    <xf numFmtId="166" fontId="1" fillId="0" borderId="0" xfId="0" quotePrefix="1" applyNumberFormat="1" applyFont="1" applyFill="1" applyAlignment="1">
      <alignment horizontal="center"/>
    </xf>
    <xf numFmtId="166" fontId="1" fillId="0" borderId="1" xfId="0" applyNumberFormat="1" applyFont="1" applyFill="1" applyBorder="1"/>
    <xf numFmtId="166" fontId="1" fillId="0" borderId="2" xfId="0" applyNumberFormat="1" applyFont="1" applyFill="1" applyBorder="1"/>
    <xf numFmtId="166" fontId="1" fillId="2" borderId="1" xfId="0" applyNumberFormat="1" applyFont="1" applyFill="1" applyBorder="1"/>
    <xf numFmtId="166" fontId="1" fillId="2" borderId="2" xfId="0" applyNumberFormat="1" applyFont="1" applyFill="1" applyBorder="1"/>
    <xf numFmtId="166" fontId="1" fillId="0" borderId="0" xfId="0" applyNumberFormat="1" applyFont="1" applyFill="1" applyAlignment="1">
      <alignment horizontal="center"/>
    </xf>
    <xf numFmtId="166" fontId="1" fillId="0" borderId="4" xfId="0" applyNumberFormat="1" applyFont="1" applyFill="1" applyBorder="1" applyAlignment="1">
      <alignment horizontal="center"/>
    </xf>
    <xf numFmtId="166" fontId="1" fillId="2" borderId="1" xfId="0" applyNumberFormat="1" applyFont="1" applyFill="1" applyBorder="1" applyAlignment="1">
      <alignment horizontal="center"/>
    </xf>
    <xf numFmtId="166" fontId="1" fillId="2" borderId="2" xfId="0" applyNumberFormat="1" applyFont="1" applyFill="1" applyBorder="1" applyAlignment="1">
      <alignment horizontal="center"/>
    </xf>
    <xf numFmtId="166" fontId="1" fillId="2" borderId="3" xfId="0" applyNumberFormat="1" applyFont="1" applyFill="1" applyBorder="1" applyAlignment="1">
      <alignment horizontal="center"/>
    </xf>
    <xf numFmtId="166" fontId="0" fillId="0" borderId="5" xfId="0" applyNumberFormat="1" applyBorder="1"/>
    <xf numFmtId="166" fontId="0" fillId="0" borderId="6" xfId="0" applyNumberFormat="1" applyBorder="1"/>
    <xf numFmtId="166" fontId="0" fillId="0" borderId="8" xfId="0" applyNumberFormat="1" applyBorder="1"/>
    <xf numFmtId="166" fontId="0" fillId="0" borderId="7" xfId="0" applyNumberFormat="1" applyBorder="1"/>
    <xf numFmtId="166" fontId="0" fillId="0" borderId="0" xfId="0" applyNumberFormat="1" applyBorder="1"/>
    <xf numFmtId="166" fontId="0" fillId="0" borderId="9" xfId="0" applyNumberFormat="1" applyBorder="1"/>
    <xf numFmtId="166" fontId="1" fillId="0" borderId="1" xfId="0" applyNumberFormat="1" applyFont="1" applyBorder="1" applyAlignment="1">
      <alignment horizontal="center"/>
    </xf>
    <xf numFmtId="166" fontId="1" fillId="0" borderId="2" xfId="0" applyNumberFormat="1" applyFont="1" applyBorder="1" applyAlignment="1">
      <alignment horizontal="center"/>
    </xf>
    <xf numFmtId="166" fontId="1" fillId="0" borderId="3" xfId="0" applyNumberFormat="1" applyFont="1" applyBorder="1" applyAlignment="1">
      <alignment horizontal="center"/>
    </xf>
    <xf numFmtId="166" fontId="1" fillId="0" borderId="2" xfId="0" applyNumberFormat="1" applyFont="1" applyFill="1" applyBorder="1" applyAlignment="1">
      <alignment horizontal="right"/>
    </xf>
    <xf numFmtId="166" fontId="1" fillId="0" borderId="3" xfId="0" applyNumberFormat="1" applyFont="1" applyFill="1" applyBorder="1" applyAlignment="1">
      <alignment horizontal="right"/>
    </xf>
    <xf numFmtId="166" fontId="1" fillId="2" borderId="2" xfId="0" applyNumberFormat="1" applyFont="1" applyFill="1" applyBorder="1" applyAlignment="1">
      <alignment horizontal="right"/>
    </xf>
    <xf numFmtId="166" fontId="1" fillId="2" borderId="3" xfId="0" applyNumberFormat="1" applyFont="1" applyFill="1" applyBorder="1" applyAlignment="1">
      <alignment horizontal="right"/>
    </xf>
  </cellXfs>
  <cellStyles count="3">
    <cellStyle name="Comma 2" xfId="1" xr:uid="{00000000-0005-0000-0000-000000000000}"/>
    <cellStyle name="Normal" xfId="0" builtinId="0"/>
    <cellStyle name="Normal 2" xfId="2" xr:uid="{00000000-0005-0000-0000-000002000000}"/>
  </cellStyles>
  <dxfs count="2">
    <dxf>
      <font>
        <b/>
        <i val="0"/>
      </font>
      <fill>
        <patternFill>
          <bgColor theme="0" tint="-0.14996795556505021"/>
        </patternFill>
      </fill>
    </dxf>
    <dxf>
      <font>
        <b/>
        <i val="0"/>
      </font>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260"/>
  <sheetViews>
    <sheetView showZeros="0" tabSelected="1" workbookViewId="0">
      <pane xSplit="3" ySplit="4" topLeftCell="D5" activePane="bottomRight" state="frozen"/>
      <selection activeCell="A2" sqref="A2"/>
      <selection pane="topRight" activeCell="A2" sqref="A2"/>
      <selection pane="bottomLeft" activeCell="A2" sqref="A2"/>
      <selection pane="bottomRight" activeCell="D5" sqref="D5"/>
    </sheetView>
  </sheetViews>
  <sheetFormatPr defaultRowHeight="15" outlineLevelRow="2" x14ac:dyDescent="0.25"/>
  <cols>
    <col min="1" max="1" width="19.7109375" bestFit="1" customWidth="1"/>
    <col min="2" max="2" width="10.5703125" bestFit="1" customWidth="1"/>
    <col min="3" max="3" width="47" bestFit="1" customWidth="1"/>
    <col min="4" max="4" width="15.140625" bestFit="1" customWidth="1"/>
    <col min="5" max="5" width="47.140625" bestFit="1" customWidth="1"/>
    <col min="6" max="25" width="14.7109375" style="16" customWidth="1"/>
  </cols>
  <sheetData>
    <row r="1" spans="1:25" x14ac:dyDescent="0.25">
      <c r="A1" s="2" t="s">
        <v>635</v>
      </c>
      <c r="B1" s="2"/>
    </row>
    <row r="2" spans="1:25" x14ac:dyDescent="0.25">
      <c r="A2" s="2" t="s">
        <v>837</v>
      </c>
      <c r="B2" s="5"/>
    </row>
    <row r="3" spans="1:25" x14ac:dyDescent="0.25">
      <c r="F3" s="37" t="s">
        <v>832</v>
      </c>
      <c r="G3" s="38"/>
      <c r="H3" s="38"/>
      <c r="I3" s="39"/>
      <c r="J3" s="37" t="s">
        <v>833</v>
      </c>
      <c r="K3" s="38"/>
      <c r="L3" s="38"/>
      <c r="M3" s="39"/>
      <c r="N3" s="37" t="s">
        <v>834</v>
      </c>
      <c r="O3" s="38"/>
      <c r="P3" s="38"/>
      <c r="Q3" s="39"/>
      <c r="R3" s="37" t="s">
        <v>835</v>
      </c>
      <c r="S3" s="38"/>
      <c r="T3" s="38"/>
      <c r="U3" s="39"/>
      <c r="V3" s="37" t="s">
        <v>836</v>
      </c>
      <c r="W3" s="38"/>
      <c r="X3" s="38"/>
      <c r="Y3" s="39"/>
    </row>
    <row r="4" spans="1:25" x14ac:dyDescent="0.25">
      <c r="A4" s="10" t="s">
        <v>219</v>
      </c>
      <c r="B4" s="10" t="s">
        <v>0</v>
      </c>
      <c r="C4" s="10" t="s">
        <v>621</v>
      </c>
      <c r="D4" s="10" t="s">
        <v>2</v>
      </c>
      <c r="E4" s="10" t="s">
        <v>433</v>
      </c>
      <c r="F4" s="28" t="s">
        <v>646</v>
      </c>
      <c r="G4" s="29" t="s">
        <v>659</v>
      </c>
      <c r="H4" s="29" t="s">
        <v>644</v>
      </c>
      <c r="I4" s="30" t="s">
        <v>642</v>
      </c>
      <c r="J4" s="28" t="s">
        <v>646</v>
      </c>
      <c r="K4" s="29" t="s">
        <v>659</v>
      </c>
      <c r="L4" s="29" t="s">
        <v>644</v>
      </c>
      <c r="M4" s="30" t="s">
        <v>642</v>
      </c>
      <c r="N4" s="28" t="s">
        <v>646</v>
      </c>
      <c r="O4" s="29" t="s">
        <v>659</v>
      </c>
      <c r="P4" s="29" t="s">
        <v>644</v>
      </c>
      <c r="Q4" s="30" t="s">
        <v>642</v>
      </c>
      <c r="R4" s="28" t="s">
        <v>646</v>
      </c>
      <c r="S4" s="29" t="s">
        <v>659</v>
      </c>
      <c r="T4" s="29" t="s">
        <v>644</v>
      </c>
      <c r="U4" s="30" t="s">
        <v>642</v>
      </c>
      <c r="V4" s="28" t="s">
        <v>646</v>
      </c>
      <c r="W4" s="29" t="s">
        <v>659</v>
      </c>
      <c r="X4" s="29" t="s">
        <v>644</v>
      </c>
      <c r="Y4" s="30" t="s">
        <v>642</v>
      </c>
    </row>
    <row r="5" spans="1:25" outlineLevel="2" x14ac:dyDescent="0.25">
      <c r="A5" t="s">
        <v>430</v>
      </c>
      <c r="B5" t="str">
        <f ca="1">VLOOKUP($A5,IndexLookup,2,FALSE)</f>
        <v>AP00</v>
      </c>
      <c r="C5" t="str">
        <f ca="1">VLOOKUP($B5,ParticipantLookup,2,FALSE)</f>
        <v>Alberta Power (2000) Ltd.</v>
      </c>
      <c r="D5" t="str">
        <f ca="1">VLOOKUP($A5,IndexLookup,3,FALSE)</f>
        <v>ST1</v>
      </c>
      <c r="E5" t="str">
        <f ca="1">VLOOKUP($D5,FacilityLookup,2,FALSE)</f>
        <v>Sturgeon #1</v>
      </c>
      <c r="F5" s="31">
        <f ca="1">IFERROR(VLOOKUP($A5,Lookup2009,53,FALSE),0)</f>
        <v>0</v>
      </c>
      <c r="G5" s="32">
        <f ca="1">IFERROR(VLOOKUP($A5,Lookup2009,54,FALSE),0)</f>
        <v>0</v>
      </c>
      <c r="H5" s="32">
        <f ca="1">IFERROR(VLOOKUP($A5,Lookup2009,55,FALSE),0)</f>
        <v>0</v>
      </c>
      <c r="I5" s="33">
        <f ca="1">IFERROR(VLOOKUP($A5,Lookup2009,56,FALSE),0)</f>
        <v>0</v>
      </c>
      <c r="J5" s="31">
        <f ca="1">IFERROR(VLOOKUP($A5,Lookup2008,53,FALSE),0)</f>
        <v>0</v>
      </c>
      <c r="K5" s="32">
        <f ca="1">IFERROR(VLOOKUP($A5,Lookup2008,54,FALSE),0)</f>
        <v>0</v>
      </c>
      <c r="L5" s="32">
        <f ca="1">IFERROR(VLOOKUP($A5,Lookup2008,55,FALSE),0)</f>
        <v>0</v>
      </c>
      <c r="M5" s="33">
        <f ca="1">IFERROR(VLOOKUP($A5,Lookup2008,56,FALSE),0)</f>
        <v>0</v>
      </c>
      <c r="N5" s="31">
        <f ca="1">IFERROR(VLOOKUP($A5,Lookup2007,53,FALSE),0)</f>
        <v>-695.8900000000001</v>
      </c>
      <c r="O5" s="32">
        <f ca="1">IFERROR(VLOOKUP($A5,Lookup2007,54,FALSE),0)</f>
        <v>-34.800000000000004</v>
      </c>
      <c r="P5" s="32">
        <f ca="1">IFERROR(VLOOKUP($A5,Lookup2007,55,FALSE),0)</f>
        <v>-283.07</v>
      </c>
      <c r="Q5" s="33">
        <f ca="1">IFERROR(VLOOKUP($A5,Lookup2007,56,FALSE),0)</f>
        <v>-1013.76</v>
      </c>
      <c r="R5" s="31">
        <f ca="1">IFERROR(VLOOKUP($A5,Lookup2006,53,FALSE),0)</f>
        <v>-4717.3499999999995</v>
      </c>
      <c r="S5" s="32">
        <f ca="1">IFERROR(VLOOKUP($A5,Lookup2006,54,FALSE),0)</f>
        <v>-235.86999999999998</v>
      </c>
      <c r="T5" s="32">
        <f ca="1">IFERROR(VLOOKUP($A5,Lookup2006,55,FALSE),0)</f>
        <v>-2120.71</v>
      </c>
      <c r="U5" s="33">
        <f ca="1">IFERROR(VLOOKUP($A5,Lookup2006,56,FALSE),0)</f>
        <v>-7073.9299999999994</v>
      </c>
      <c r="V5" s="31">
        <f ca="1">F5+J5+N5+R5</f>
        <v>-5413.24</v>
      </c>
      <c r="W5" s="32">
        <f ca="1">G5+K5+O5+S5</f>
        <v>-270.66999999999996</v>
      </c>
      <c r="X5" s="32">
        <f ca="1">H5+L5+P5+T5</f>
        <v>-2403.7800000000002</v>
      </c>
      <c r="Y5" s="33">
        <f ca="1">I5+M5+Q5+U5</f>
        <v>-8087.69</v>
      </c>
    </row>
    <row r="6" spans="1:25" outlineLevel="2" x14ac:dyDescent="0.25">
      <c r="A6" t="s">
        <v>431</v>
      </c>
      <c r="B6" t="str">
        <f ca="1">VLOOKUP($A6,IndexLookup,2,FALSE)</f>
        <v>AP00</v>
      </c>
      <c r="C6" t="str">
        <f ca="1">VLOOKUP($B6,ParticipantLookup,2,FALSE)</f>
        <v>Alberta Power (2000) Ltd.</v>
      </c>
      <c r="D6" t="str">
        <f ca="1">VLOOKUP($A6,IndexLookup,3,FALSE)</f>
        <v>ST2</v>
      </c>
      <c r="E6" t="str">
        <f ca="1">VLOOKUP($D6,FacilityLookup,2,FALSE)</f>
        <v>Sturgeon #2</v>
      </c>
      <c r="F6" s="34">
        <f ca="1">IFERROR(VLOOKUP($A6,Lookup2009,53,FALSE),0)</f>
        <v>0</v>
      </c>
      <c r="G6" s="35">
        <f ca="1">IFERROR(VLOOKUP($A6,Lookup2009,54,FALSE),0)</f>
        <v>0</v>
      </c>
      <c r="H6" s="35">
        <f ca="1">IFERROR(VLOOKUP($A6,Lookup2009,55,FALSE),0)</f>
        <v>0</v>
      </c>
      <c r="I6" s="36">
        <f ca="1">IFERROR(VLOOKUP($A6,Lookup2009,56,FALSE),0)</f>
        <v>0</v>
      </c>
      <c r="J6" s="34">
        <f ca="1">IFERROR(VLOOKUP($A6,Lookup2008,53,FALSE),0)</f>
        <v>0</v>
      </c>
      <c r="K6" s="35">
        <f ca="1">IFERROR(VLOOKUP($A6,Lookup2008,54,FALSE),0)</f>
        <v>0</v>
      </c>
      <c r="L6" s="35">
        <f ca="1">IFERROR(VLOOKUP($A6,Lookup2008,55,FALSE),0)</f>
        <v>0</v>
      </c>
      <c r="M6" s="36">
        <f ca="1">IFERROR(VLOOKUP($A6,Lookup2008,56,FALSE),0)</f>
        <v>0</v>
      </c>
      <c r="N6" s="34">
        <f ca="1">IFERROR(VLOOKUP($A6,Lookup2007,53,FALSE),0)</f>
        <v>-162.95000000000002</v>
      </c>
      <c r="O6" s="35">
        <f ca="1">IFERROR(VLOOKUP($A6,Lookup2007,54,FALSE),0)</f>
        <v>-8.14</v>
      </c>
      <c r="P6" s="35">
        <f ca="1">IFERROR(VLOOKUP($A6,Lookup2007,55,FALSE),0)</f>
        <v>-67.09</v>
      </c>
      <c r="Q6" s="36">
        <f ca="1">IFERROR(VLOOKUP($A6,Lookup2007,56,FALSE),0)</f>
        <v>-238.18</v>
      </c>
      <c r="R6" s="34">
        <f ca="1">IFERROR(VLOOKUP($A6,Lookup2006,53,FALSE),0)</f>
        <v>-2725.7</v>
      </c>
      <c r="S6" s="35">
        <f ca="1">IFERROR(VLOOKUP($A6,Lookup2006,54,FALSE),0)</f>
        <v>-136.28</v>
      </c>
      <c r="T6" s="35">
        <f ca="1">IFERROR(VLOOKUP($A6,Lookup2006,55,FALSE),0)</f>
        <v>-1223.69</v>
      </c>
      <c r="U6" s="36">
        <f ca="1">IFERROR(VLOOKUP($A6,Lookup2006,56,FALSE),0)</f>
        <v>-4085.6699999999996</v>
      </c>
      <c r="V6" s="34">
        <f ca="1">F6+J6+N6+R6</f>
        <v>-2888.6499999999996</v>
      </c>
      <c r="W6" s="35">
        <f ca="1">G6+K6+O6+S6</f>
        <v>-144.42000000000002</v>
      </c>
      <c r="X6" s="35">
        <f ca="1">H6+L6+P6+T6</f>
        <v>-1290.78</v>
      </c>
      <c r="Y6" s="36">
        <f ca="1">I6+M6+Q6+U6</f>
        <v>-4323.8499999999995</v>
      </c>
    </row>
    <row r="7" spans="1:25" outlineLevel="1" x14ac:dyDescent="0.25">
      <c r="C7" s="2" t="s">
        <v>838</v>
      </c>
      <c r="F7" s="34">
        <f ca="1">SUBTOTAL(9,F5:F6)</f>
        <v>0</v>
      </c>
      <c r="G7" s="35">
        <f ca="1">SUBTOTAL(9,G5:G6)</f>
        <v>0</v>
      </c>
      <c r="H7" s="35">
        <f ca="1">SUBTOTAL(9,H5:H6)</f>
        <v>0</v>
      </c>
      <c r="I7" s="36">
        <f ca="1">SUBTOTAL(9,I5:I6)</f>
        <v>0</v>
      </c>
      <c r="J7" s="34">
        <f ca="1">SUBTOTAL(9,J5:J6)</f>
        <v>0</v>
      </c>
      <c r="K7" s="35">
        <f ca="1">SUBTOTAL(9,K5:K6)</f>
        <v>0</v>
      </c>
      <c r="L7" s="35">
        <f ca="1">SUBTOTAL(9,L5:L6)</f>
        <v>0</v>
      </c>
      <c r="M7" s="36">
        <f ca="1">SUBTOTAL(9,M5:M6)</f>
        <v>0</v>
      </c>
      <c r="N7" s="34">
        <f ca="1">SUBTOTAL(9,N5:N6)</f>
        <v>-858.84000000000015</v>
      </c>
      <c r="O7" s="35">
        <f ca="1">SUBTOTAL(9,O5:O6)</f>
        <v>-42.940000000000005</v>
      </c>
      <c r="P7" s="35">
        <f ca="1">SUBTOTAL(9,P5:P6)</f>
        <v>-350.15999999999997</v>
      </c>
      <c r="Q7" s="36">
        <f ca="1">SUBTOTAL(9,Q5:Q6)</f>
        <v>-1251.94</v>
      </c>
      <c r="R7" s="34">
        <f ca="1">SUBTOTAL(9,R5:R6)</f>
        <v>-7443.0499999999993</v>
      </c>
      <c r="S7" s="35">
        <f ca="1">SUBTOTAL(9,S5:S6)</f>
        <v>-372.15</v>
      </c>
      <c r="T7" s="35">
        <f ca="1">SUBTOTAL(9,T5:T6)</f>
        <v>-3344.4</v>
      </c>
      <c r="U7" s="36">
        <f ca="1">SUBTOTAL(9,U5:U6)</f>
        <v>-11159.599999999999</v>
      </c>
      <c r="V7" s="34">
        <f ca="1">SUBTOTAL(9,V5:V6)</f>
        <v>-8301.89</v>
      </c>
      <c r="W7" s="35">
        <f ca="1">SUBTOTAL(9,W5:W6)</f>
        <v>-415.09</v>
      </c>
      <c r="X7" s="35">
        <f ca="1">SUBTOTAL(9,X5:X6)</f>
        <v>-3694.5600000000004</v>
      </c>
      <c r="Y7" s="36">
        <f ca="1">SUBTOTAL(9,Y5:Y6)</f>
        <v>-12411.539999999999</v>
      </c>
    </row>
    <row r="8" spans="1:25" outlineLevel="2" x14ac:dyDescent="0.25">
      <c r="A8" t="s">
        <v>759</v>
      </c>
      <c r="B8" t="str">
        <f ca="1">VLOOKUP($A8,IndexLookup,2,FALSE)</f>
        <v>ASEI</v>
      </c>
      <c r="C8" t="str">
        <f ca="1">VLOOKUP($B8,ParticipantLookup,2,FALSE)</f>
        <v>Albian Sands Energy Inc.</v>
      </c>
      <c r="D8" t="str">
        <f ca="1">VLOOKUP($A8,IndexLookup,3,FALSE)</f>
        <v>MKR1</v>
      </c>
      <c r="E8" t="str">
        <f ca="1">VLOOKUP($D8,FacilityLookup,2,FALSE)</f>
        <v>Muskeg River Industrial System</v>
      </c>
      <c r="F8" s="34">
        <f ca="1">IFERROR(VLOOKUP($A8,Lookup2009,53,FALSE),0)</f>
        <v>134227.88999999998</v>
      </c>
      <c r="G8" s="35">
        <f ca="1">IFERROR(VLOOKUP($A8,Lookup2009,54,FALSE),0)</f>
        <v>6711.39</v>
      </c>
      <c r="H8" s="35">
        <f ca="1">IFERROR(VLOOKUP($A8,Lookup2009,55,FALSE),0)</f>
        <v>43244.22</v>
      </c>
      <c r="I8" s="36">
        <f ca="1">IFERROR(VLOOKUP($A8,Lookup2009,56,FALSE),0)</f>
        <v>184183.5</v>
      </c>
      <c r="J8" s="34">
        <f ca="1">IFERROR(VLOOKUP($A8,Lookup2008,53,FALSE),0)</f>
        <v>1105901.3800000001</v>
      </c>
      <c r="K8" s="35">
        <f ca="1">IFERROR(VLOOKUP($A8,Lookup2008,54,FALSE),0)</f>
        <v>55295.090000000004</v>
      </c>
      <c r="L8" s="35">
        <f ca="1">IFERROR(VLOOKUP($A8,Lookup2008,55,FALSE),0)</f>
        <v>382573.12000000005</v>
      </c>
      <c r="M8" s="36">
        <f ca="1">IFERROR(VLOOKUP($A8,Lookup2008,56,FALSE),0)</f>
        <v>1543769.59</v>
      </c>
      <c r="N8" s="34">
        <f ca="1">IFERROR(VLOOKUP($A8,Lookup2007,53,FALSE),0)</f>
        <v>1596078.9099999997</v>
      </c>
      <c r="O8" s="35">
        <f ca="1">IFERROR(VLOOKUP($A8,Lookup2007,54,FALSE),0)</f>
        <v>79803.94</v>
      </c>
      <c r="P8" s="35">
        <f ca="1">IFERROR(VLOOKUP($A8,Lookup2007,55,FALSE),0)</f>
        <v>639625.69999999995</v>
      </c>
      <c r="Q8" s="36">
        <f ca="1">IFERROR(VLOOKUP($A8,Lookup2007,56,FALSE),0)</f>
        <v>2315508.5499999998</v>
      </c>
      <c r="R8" s="34">
        <f ca="1">IFERROR(VLOOKUP($A8,Lookup2006,53,FALSE),0)</f>
        <v>1542463.65</v>
      </c>
      <c r="S8" s="35">
        <f ca="1">IFERROR(VLOOKUP($A8,Lookup2006,54,FALSE),0)</f>
        <v>77123.19</v>
      </c>
      <c r="T8" s="35">
        <f ca="1">IFERROR(VLOOKUP($A8,Lookup2006,55,FALSE),0)</f>
        <v>703164.76</v>
      </c>
      <c r="U8" s="36">
        <f ca="1">IFERROR(VLOOKUP($A8,Lookup2006,56,FALSE),0)</f>
        <v>2322751.5999999996</v>
      </c>
      <c r="V8" s="34">
        <f ca="1">F8+J8+N8+R8</f>
        <v>4378671.83</v>
      </c>
      <c r="W8" s="35">
        <f ca="1">G8+K8+O8+S8</f>
        <v>218933.61000000002</v>
      </c>
      <c r="X8" s="35">
        <f ca="1">H8+L8+P8+T8</f>
        <v>1768607.8</v>
      </c>
      <c r="Y8" s="36">
        <f ca="1">I8+M8+Q8+U8</f>
        <v>6366213.2399999993</v>
      </c>
    </row>
    <row r="9" spans="1:25" outlineLevel="1" x14ac:dyDescent="0.25">
      <c r="C9" s="2" t="s">
        <v>839</v>
      </c>
      <c r="F9" s="34">
        <f ca="1">SUBTOTAL(9,F8:F8)</f>
        <v>134227.88999999998</v>
      </c>
      <c r="G9" s="35">
        <f ca="1">SUBTOTAL(9,G8:G8)</f>
        <v>6711.39</v>
      </c>
      <c r="H9" s="35">
        <f ca="1">SUBTOTAL(9,H8:H8)</f>
        <v>43244.22</v>
      </c>
      <c r="I9" s="36">
        <f ca="1">SUBTOTAL(9,I8:I8)</f>
        <v>184183.5</v>
      </c>
      <c r="J9" s="34">
        <f ca="1">SUBTOTAL(9,J8:J8)</f>
        <v>1105901.3800000001</v>
      </c>
      <c r="K9" s="35">
        <f ca="1">SUBTOTAL(9,K8:K8)</f>
        <v>55295.090000000004</v>
      </c>
      <c r="L9" s="35">
        <f ca="1">SUBTOTAL(9,L8:L8)</f>
        <v>382573.12000000005</v>
      </c>
      <c r="M9" s="36">
        <f ca="1">SUBTOTAL(9,M8:M8)</f>
        <v>1543769.59</v>
      </c>
      <c r="N9" s="34">
        <f ca="1">SUBTOTAL(9,N8:N8)</f>
        <v>1596078.9099999997</v>
      </c>
      <c r="O9" s="35">
        <f ca="1">SUBTOTAL(9,O8:O8)</f>
        <v>79803.94</v>
      </c>
      <c r="P9" s="35">
        <f ca="1">SUBTOTAL(9,P8:P8)</f>
        <v>639625.69999999995</v>
      </c>
      <c r="Q9" s="36">
        <f ca="1">SUBTOTAL(9,Q8:Q8)</f>
        <v>2315508.5499999998</v>
      </c>
      <c r="R9" s="34">
        <f ca="1">SUBTOTAL(9,R8:R8)</f>
        <v>1542463.65</v>
      </c>
      <c r="S9" s="35">
        <f ca="1">SUBTOTAL(9,S8:S8)</f>
        <v>77123.19</v>
      </c>
      <c r="T9" s="35">
        <f ca="1">SUBTOTAL(9,T8:T8)</f>
        <v>703164.76</v>
      </c>
      <c r="U9" s="36">
        <f ca="1">SUBTOTAL(9,U8:U8)</f>
        <v>2322751.5999999996</v>
      </c>
      <c r="V9" s="34">
        <f ca="1">SUBTOTAL(9,V8:V8)</f>
        <v>4378671.83</v>
      </c>
      <c r="W9" s="35">
        <f ca="1">SUBTOTAL(9,W8:W8)</f>
        <v>218933.61000000002</v>
      </c>
      <c r="X9" s="35">
        <f ca="1">SUBTOTAL(9,X8:X8)</f>
        <v>1768607.8</v>
      </c>
      <c r="Y9" s="36">
        <f ca="1">SUBTOTAL(9,Y8:Y8)</f>
        <v>6366213.2399999993</v>
      </c>
    </row>
    <row r="10" spans="1:25" outlineLevel="2" x14ac:dyDescent="0.25">
      <c r="A10" t="s">
        <v>369</v>
      </c>
      <c r="B10" t="str">
        <f ca="1">VLOOKUP($A10,IndexLookup,2,FALSE)</f>
        <v>ASTC</v>
      </c>
      <c r="C10" t="str">
        <f ca="1">VLOOKUP($B10,ParticipantLookup,2,FALSE)</f>
        <v>ASTC Power Partnership</v>
      </c>
      <c r="D10" t="str">
        <f ca="1">VLOOKUP($A10,IndexLookup,3,FALSE)</f>
        <v>SD3</v>
      </c>
      <c r="E10" t="str">
        <f ca="1">VLOOKUP($D10,FacilityLookup,2,FALSE)</f>
        <v>Sundance #3</v>
      </c>
      <c r="F10" s="34">
        <f ca="1">IFERROR(VLOOKUP($A10,Lookup2009,53,FALSE),0)</f>
        <v>1251823.72</v>
      </c>
      <c r="G10" s="35">
        <f ca="1">IFERROR(VLOOKUP($A10,Lookup2009,54,FALSE),0)</f>
        <v>62591.17</v>
      </c>
      <c r="H10" s="35">
        <f ca="1">IFERROR(VLOOKUP($A10,Lookup2009,55,FALSE),0)</f>
        <v>389809.95999999996</v>
      </c>
      <c r="I10" s="36">
        <f ca="1">IFERROR(VLOOKUP($A10,Lookup2009,56,FALSE),0)</f>
        <v>1704224.8499999996</v>
      </c>
      <c r="J10" s="34">
        <f ca="1">IFERROR(VLOOKUP($A10,Lookup2008,53,FALSE),0)</f>
        <v>1300669.8399999999</v>
      </c>
      <c r="K10" s="35">
        <f ca="1">IFERROR(VLOOKUP($A10,Lookup2008,54,FALSE),0)</f>
        <v>65033.5</v>
      </c>
      <c r="L10" s="35">
        <f ca="1">IFERROR(VLOOKUP($A10,Lookup2008,55,FALSE),0)</f>
        <v>440350.51999999996</v>
      </c>
      <c r="M10" s="36">
        <f ca="1">IFERROR(VLOOKUP($A10,Lookup2008,56,FALSE),0)</f>
        <v>1806053.8599999996</v>
      </c>
      <c r="N10" s="34">
        <f ca="1">IFERROR(VLOOKUP($A10,Lookup2007,53,FALSE),0)</f>
        <v>3079032.3900000006</v>
      </c>
      <c r="O10" s="35">
        <f ca="1">IFERROR(VLOOKUP($A10,Lookup2007,54,FALSE),0)</f>
        <v>153951.62999999998</v>
      </c>
      <c r="P10" s="35">
        <f ca="1">IFERROR(VLOOKUP($A10,Lookup2007,55,FALSE),0)</f>
        <v>1237442.9100000004</v>
      </c>
      <c r="Q10" s="36">
        <f ca="1">IFERROR(VLOOKUP($A10,Lookup2007,56,FALSE),0)</f>
        <v>4470426.9300000006</v>
      </c>
      <c r="R10" s="34">
        <f ca="1">IFERROR(VLOOKUP($A10,Lookup2006,53,FALSE),0)</f>
        <v>2987875.5599999996</v>
      </c>
      <c r="S10" s="35">
        <f ca="1">IFERROR(VLOOKUP($A10,Lookup2006,54,FALSE),0)</f>
        <v>149393.76999999999</v>
      </c>
      <c r="T10" s="35">
        <f ca="1">IFERROR(VLOOKUP($A10,Lookup2006,55,FALSE),0)</f>
        <v>1373846.98</v>
      </c>
      <c r="U10" s="36">
        <f ca="1">IFERROR(VLOOKUP($A10,Lookup2006,56,FALSE),0)</f>
        <v>4511116.3099999996</v>
      </c>
      <c r="V10" s="34">
        <f ca="1">F10+J10+N10+R10</f>
        <v>8619401.5099999998</v>
      </c>
      <c r="W10" s="35">
        <f ca="1">G10+K10+O10+S10</f>
        <v>430970.06999999995</v>
      </c>
      <c r="X10" s="35">
        <f ca="1">H10+L10+P10+T10</f>
        <v>3441450.37</v>
      </c>
      <c r="Y10" s="36">
        <f ca="1">I10+M10+Q10+U10</f>
        <v>12491821.949999999</v>
      </c>
    </row>
    <row r="11" spans="1:25" outlineLevel="2" x14ac:dyDescent="0.25">
      <c r="A11" t="s">
        <v>371</v>
      </c>
      <c r="B11" t="str">
        <f ca="1">VLOOKUP($A11,IndexLookup,2,FALSE)</f>
        <v>ASTC</v>
      </c>
      <c r="C11" t="str">
        <f ca="1">VLOOKUP($B11,ParticipantLookup,2,FALSE)</f>
        <v>ASTC Power Partnership</v>
      </c>
      <c r="D11" t="str">
        <f ca="1">VLOOKUP($A11,IndexLookup,3,FALSE)</f>
        <v>SD4</v>
      </c>
      <c r="E11" t="str">
        <f ca="1">VLOOKUP($D11,FacilityLookup,2,FALSE)</f>
        <v>Sundance #4</v>
      </c>
      <c r="F11" s="34">
        <f ca="1">IFERROR(VLOOKUP($A11,Lookup2009,53,FALSE),0)</f>
        <v>1435078.5999999999</v>
      </c>
      <c r="G11" s="35">
        <f ca="1">IFERROR(VLOOKUP($A11,Lookup2009,54,FALSE),0)</f>
        <v>71753.929999999993</v>
      </c>
      <c r="H11" s="35">
        <f ca="1">IFERROR(VLOOKUP($A11,Lookup2009,55,FALSE),0)</f>
        <v>447113.38</v>
      </c>
      <c r="I11" s="36">
        <f ca="1">IFERROR(VLOOKUP($A11,Lookup2009,56,FALSE),0)</f>
        <v>1953945.91</v>
      </c>
      <c r="J11" s="34">
        <f ca="1">IFERROR(VLOOKUP($A11,Lookup2008,53,FALSE),0)</f>
        <v>1257829.5900000005</v>
      </c>
      <c r="K11" s="35">
        <f ca="1">IFERROR(VLOOKUP($A11,Lookup2008,54,FALSE),0)</f>
        <v>62891.470000000008</v>
      </c>
      <c r="L11" s="35">
        <f ca="1">IFERROR(VLOOKUP($A11,Lookup2008,55,FALSE),0)</f>
        <v>423105.57999999996</v>
      </c>
      <c r="M11" s="36">
        <f ca="1">IFERROR(VLOOKUP($A11,Lookup2008,56,FALSE),0)</f>
        <v>1743826.6400000006</v>
      </c>
      <c r="N11" s="34">
        <f ca="1">IFERROR(VLOOKUP($A11,Lookup2007,53,FALSE),0)</f>
        <v>2746773.2699999996</v>
      </c>
      <c r="O11" s="35">
        <f ca="1">IFERROR(VLOOKUP($A11,Lookup2007,54,FALSE),0)</f>
        <v>137338.68999999997</v>
      </c>
      <c r="P11" s="35">
        <f ca="1">IFERROR(VLOOKUP($A11,Lookup2007,55,FALSE),0)</f>
        <v>1105601.3600000001</v>
      </c>
      <c r="Q11" s="36">
        <f ca="1">IFERROR(VLOOKUP($A11,Lookup2007,56,FALSE),0)</f>
        <v>3989713.32</v>
      </c>
      <c r="R11" s="34">
        <f ca="1">IFERROR(VLOOKUP($A11,Lookup2006,53,FALSE),0)</f>
        <v>3976879.4699999997</v>
      </c>
      <c r="S11" s="35">
        <f ca="1">IFERROR(VLOOKUP($A11,Lookup2006,54,FALSE),0)</f>
        <v>198843.96000000002</v>
      </c>
      <c r="T11" s="35">
        <f ca="1">IFERROR(VLOOKUP($A11,Lookup2006,55,FALSE),0)</f>
        <v>1815757.64</v>
      </c>
      <c r="U11" s="36">
        <f ca="1">IFERROR(VLOOKUP($A11,Lookup2006,56,FALSE),0)</f>
        <v>5991481.0699999994</v>
      </c>
      <c r="V11" s="34">
        <f ca="1">F11+J11+N11+R11</f>
        <v>9416560.9299999997</v>
      </c>
      <c r="W11" s="35">
        <f ca="1">G11+K11+O11+S11</f>
        <v>470828.05</v>
      </c>
      <c r="X11" s="35">
        <f ca="1">H11+L11+P11+T11</f>
        <v>3791577.96</v>
      </c>
      <c r="Y11" s="36">
        <f ca="1">I11+M11+Q11+U11</f>
        <v>13678966.940000001</v>
      </c>
    </row>
    <row r="12" spans="1:25" outlineLevel="1" x14ac:dyDescent="0.25">
      <c r="C12" s="2" t="s">
        <v>840</v>
      </c>
      <c r="F12" s="34">
        <f ca="1">SUBTOTAL(9,F10:F11)</f>
        <v>2686902.32</v>
      </c>
      <c r="G12" s="35">
        <f ca="1">SUBTOTAL(9,G10:G11)</f>
        <v>134345.09999999998</v>
      </c>
      <c r="H12" s="35">
        <f ca="1">SUBTOTAL(9,H10:H11)</f>
        <v>836923.34</v>
      </c>
      <c r="I12" s="36">
        <f ca="1">SUBTOTAL(9,I10:I11)</f>
        <v>3658170.76</v>
      </c>
      <c r="J12" s="34">
        <f ca="1">SUBTOTAL(9,J10:J11)</f>
        <v>2558499.4300000006</v>
      </c>
      <c r="K12" s="35">
        <f ca="1">SUBTOTAL(9,K10:K11)</f>
        <v>127924.97</v>
      </c>
      <c r="L12" s="35">
        <f ca="1">SUBTOTAL(9,L10:L11)</f>
        <v>863456.09999999986</v>
      </c>
      <c r="M12" s="36">
        <f ca="1">SUBTOTAL(9,M10:M11)</f>
        <v>3549880.5</v>
      </c>
      <c r="N12" s="34">
        <f ca="1">SUBTOTAL(9,N10:N11)</f>
        <v>5825805.6600000001</v>
      </c>
      <c r="O12" s="35">
        <f ca="1">SUBTOTAL(9,O10:O11)</f>
        <v>291290.31999999995</v>
      </c>
      <c r="P12" s="35">
        <f ca="1">SUBTOTAL(9,P10:P11)</f>
        <v>2343044.2700000005</v>
      </c>
      <c r="Q12" s="36">
        <f ca="1">SUBTOTAL(9,Q10:Q11)</f>
        <v>8460140.25</v>
      </c>
      <c r="R12" s="34">
        <f ca="1">SUBTOTAL(9,R10:R11)</f>
        <v>6964755.0299999993</v>
      </c>
      <c r="S12" s="35">
        <f ca="1">SUBTOTAL(9,S10:S11)</f>
        <v>348237.73</v>
      </c>
      <c r="T12" s="35">
        <f ca="1">SUBTOTAL(9,T10:T11)</f>
        <v>3189604.62</v>
      </c>
      <c r="U12" s="36">
        <f ca="1">SUBTOTAL(9,U10:U11)</f>
        <v>10502597.379999999</v>
      </c>
      <c r="V12" s="34">
        <f ca="1">SUBTOTAL(9,V10:V11)</f>
        <v>18035962.439999998</v>
      </c>
      <c r="W12" s="35">
        <f ca="1">SUBTOTAL(9,W10:W11)</f>
        <v>901798.11999999988</v>
      </c>
      <c r="X12" s="35">
        <f ca="1">SUBTOTAL(9,X10:X11)</f>
        <v>7233028.3300000001</v>
      </c>
      <c r="Y12" s="36">
        <f ca="1">SUBTOTAL(9,Y10:Y11)</f>
        <v>26170788.890000001</v>
      </c>
    </row>
    <row r="13" spans="1:25" outlineLevel="2" x14ac:dyDescent="0.25">
      <c r="A13" t="s">
        <v>760</v>
      </c>
      <c r="B13" t="str">
        <f ca="1">VLOOKUP($A13,IndexLookup,2,FALSE)</f>
        <v>ATPC</v>
      </c>
      <c r="C13" t="str">
        <f ca="1">VLOOKUP($B13,ParticipantLookup,2,FALSE)</f>
        <v>ATCO Power Canada Ltd.</v>
      </c>
      <c r="D13" t="str">
        <f ca="1">VLOOKUP($A13,IndexLookup,3,FALSE)</f>
        <v>BCHEXP</v>
      </c>
      <c r="E13" t="str">
        <f ca="1">VLOOKUP($D13,FacilityLookup,2,FALSE)</f>
        <v>Alberta-BC Intertie - Export</v>
      </c>
      <c r="F13" s="34">
        <f ca="1">IFERROR(VLOOKUP($A13,Lookup2009,53,FALSE),0)</f>
        <v>0</v>
      </c>
      <c r="G13" s="35">
        <f ca="1">IFERROR(VLOOKUP($A13,Lookup2009,54,FALSE),0)</f>
        <v>0</v>
      </c>
      <c r="H13" s="35">
        <f ca="1">IFERROR(VLOOKUP($A13,Lookup2009,55,FALSE),0)</f>
        <v>0</v>
      </c>
      <c r="I13" s="36">
        <f ca="1">IFERROR(VLOOKUP($A13,Lookup2009,56,FALSE),0)</f>
        <v>0</v>
      </c>
      <c r="J13" s="34">
        <f ca="1">IFERROR(VLOOKUP($A13,Lookup2008,53,FALSE),0)</f>
        <v>0</v>
      </c>
      <c r="K13" s="35">
        <f ca="1">IFERROR(VLOOKUP($A13,Lookup2008,54,FALSE),0)</f>
        <v>0</v>
      </c>
      <c r="L13" s="35">
        <f ca="1">IFERROR(VLOOKUP($A13,Lookup2008,55,FALSE),0)</f>
        <v>0</v>
      </c>
      <c r="M13" s="36">
        <f ca="1">IFERROR(VLOOKUP($A13,Lookup2008,56,FALSE),0)</f>
        <v>0</v>
      </c>
      <c r="N13" s="34">
        <f ca="1">IFERROR(VLOOKUP($A13,Lookup2007,53,FALSE),0)</f>
        <v>-1573.55</v>
      </c>
      <c r="O13" s="35">
        <f ca="1">IFERROR(VLOOKUP($A13,Lookup2007,54,FALSE),0)</f>
        <v>-78.69</v>
      </c>
      <c r="P13" s="35">
        <f ca="1">IFERROR(VLOOKUP($A13,Lookup2007,55,FALSE),0)</f>
        <v>-642.86</v>
      </c>
      <c r="Q13" s="36">
        <f ca="1">IFERROR(VLOOKUP($A13,Lookup2007,56,FALSE),0)</f>
        <v>-2295.1000000000004</v>
      </c>
      <c r="R13" s="34">
        <f ca="1">IFERROR(VLOOKUP($A13,Lookup2006,53,FALSE),0)</f>
        <v>-4489.4099999999989</v>
      </c>
      <c r="S13" s="35">
        <f ca="1">IFERROR(VLOOKUP($A13,Lookup2006,54,FALSE),0)</f>
        <v>-224.48</v>
      </c>
      <c r="T13" s="35">
        <f ca="1">IFERROR(VLOOKUP($A13,Lookup2006,55,FALSE),0)</f>
        <v>-2020.19</v>
      </c>
      <c r="U13" s="36">
        <f ca="1">IFERROR(VLOOKUP($A13,Lookup2006,56,FALSE),0)</f>
        <v>-6734.079999999999</v>
      </c>
      <c r="V13" s="34">
        <f ca="1">F13+J13+N13+R13</f>
        <v>-6062.9599999999991</v>
      </c>
      <c r="W13" s="35">
        <f ca="1">G13+K13+O13+S13</f>
        <v>-303.16999999999996</v>
      </c>
      <c r="X13" s="35">
        <f ca="1">H13+L13+P13+T13</f>
        <v>-2663.05</v>
      </c>
      <c r="Y13" s="36">
        <f ca="1">I13+M13+Q13+U13</f>
        <v>-9029.18</v>
      </c>
    </row>
    <row r="14" spans="1:25" outlineLevel="2" x14ac:dyDescent="0.25">
      <c r="A14" t="s">
        <v>339</v>
      </c>
      <c r="B14" t="str">
        <f ca="1">VLOOKUP($A14,IndexLookup,2,FALSE)</f>
        <v>APNC</v>
      </c>
      <c r="C14" t="str">
        <f ca="1">VLOOKUP($B14,ParticipantLookup,2,FALSE)</f>
        <v>ATCO Power Canada Ltd.</v>
      </c>
      <c r="D14" t="str">
        <f ca="1">VLOOKUP($A14,IndexLookup,3,FALSE)</f>
        <v>NOVAGEN15M</v>
      </c>
      <c r="E14" t="str">
        <f ca="1">VLOOKUP($D14,FacilityLookup,2,FALSE)</f>
        <v>Joffre Industrial System</v>
      </c>
      <c r="F14" s="34">
        <f ca="1">IFERROR(VLOOKUP($A14,Lookup2009,53,FALSE),0)</f>
        <v>-351259.6</v>
      </c>
      <c r="G14" s="35">
        <f ca="1">IFERROR(VLOOKUP($A14,Lookup2009,54,FALSE),0)</f>
        <v>-17562.969999999998</v>
      </c>
      <c r="H14" s="35">
        <f ca="1">IFERROR(VLOOKUP($A14,Lookup2009,55,FALSE),0)</f>
        <v>-110082.89000000001</v>
      </c>
      <c r="I14" s="36">
        <f ca="1">IFERROR(VLOOKUP($A14,Lookup2009,56,FALSE),0)</f>
        <v>-478905.46</v>
      </c>
      <c r="J14" s="34">
        <f ca="1">IFERROR(VLOOKUP($A14,Lookup2008,53,FALSE),0)</f>
        <v>-989960.17000000016</v>
      </c>
      <c r="K14" s="35">
        <f ca="1">IFERROR(VLOOKUP($A14,Lookup2008,54,FALSE),0)</f>
        <v>-49498</v>
      </c>
      <c r="L14" s="35">
        <f ca="1">IFERROR(VLOOKUP($A14,Lookup2008,55,FALSE),0)</f>
        <v>-343990.94</v>
      </c>
      <c r="M14" s="36">
        <f ca="1">IFERROR(VLOOKUP($A14,Lookup2008,56,FALSE),0)</f>
        <v>-1383449.11</v>
      </c>
      <c r="N14" s="34">
        <f ca="1">IFERROR(VLOOKUP($A14,Lookup2007,53,FALSE),0)</f>
        <v>-1686347.02</v>
      </c>
      <c r="O14" s="35">
        <f ca="1">IFERROR(VLOOKUP($A14,Lookup2007,54,FALSE),0)</f>
        <v>-84317.34</v>
      </c>
      <c r="P14" s="35">
        <f ca="1">IFERROR(VLOOKUP($A14,Lookup2007,55,FALSE),0)</f>
        <v>-670560.21</v>
      </c>
      <c r="Q14" s="36">
        <f ca="1">IFERROR(VLOOKUP($A14,Lookup2007,56,FALSE),0)</f>
        <v>-2441224.5699999994</v>
      </c>
      <c r="R14" s="34">
        <f ca="1">IFERROR(VLOOKUP($A14,Lookup2006,53,FALSE),0)</f>
        <v>-2327583.4899999998</v>
      </c>
      <c r="S14" s="35">
        <f ca="1">IFERROR(VLOOKUP($A14,Lookup2006,54,FALSE),0)</f>
        <v>-116379.18000000001</v>
      </c>
      <c r="T14" s="35">
        <f ca="1">IFERROR(VLOOKUP($A14,Lookup2006,55,FALSE),0)</f>
        <v>-1056244.75</v>
      </c>
      <c r="U14" s="36">
        <f ca="1">IFERROR(VLOOKUP($A14,Lookup2006,56,FALSE),0)</f>
        <v>-3500207.4200000004</v>
      </c>
      <c r="V14" s="34">
        <f ca="1">F14+J14+N14+R14</f>
        <v>-5355150.2799999993</v>
      </c>
      <c r="W14" s="35">
        <f ca="1">G14+K14+O14+S14</f>
        <v>-267757.49</v>
      </c>
      <c r="X14" s="35">
        <f ca="1">H14+L14+P14+T14</f>
        <v>-2180878.79</v>
      </c>
      <c r="Y14" s="36">
        <f ca="1">I14+M14+Q14+U14</f>
        <v>-7803786.5600000005</v>
      </c>
    </row>
    <row r="15" spans="1:25" outlineLevel="2" x14ac:dyDescent="0.25">
      <c r="A15" t="s">
        <v>345</v>
      </c>
      <c r="B15" t="str">
        <f ca="1">VLOOKUP($A15,IndexLookup,2,FALSE)</f>
        <v>CUPC</v>
      </c>
      <c r="C15" t="str">
        <f ca="1">VLOOKUP($B15,ParticipantLookup,2,FALSE)</f>
        <v>ATCO Power Canada Ltd.</v>
      </c>
      <c r="D15" t="str">
        <f ca="1">VLOOKUP($A15,IndexLookup,3,FALSE)</f>
        <v>OMRH</v>
      </c>
      <c r="E15" t="str">
        <f ca="1">VLOOKUP($D15,FacilityLookup,2,FALSE)</f>
        <v>Oldman River Hydro Facility</v>
      </c>
      <c r="F15" s="34">
        <f ca="1">IFERROR(VLOOKUP($A15,Lookup2009,53,FALSE),0)</f>
        <v>-79242.67</v>
      </c>
      <c r="G15" s="35">
        <f ca="1">IFERROR(VLOOKUP($A15,Lookup2009,54,FALSE),0)</f>
        <v>-3962.14</v>
      </c>
      <c r="H15" s="35">
        <f ca="1">IFERROR(VLOOKUP($A15,Lookup2009,55,FALSE),0)</f>
        <v>-24569.9</v>
      </c>
      <c r="I15" s="36">
        <f ca="1">IFERROR(VLOOKUP($A15,Lookup2009,56,FALSE),0)</f>
        <v>-107774.71</v>
      </c>
      <c r="J15" s="34">
        <f ca="1">IFERROR(VLOOKUP($A15,Lookup2008,53,FALSE),0)</f>
        <v>-131829.25</v>
      </c>
      <c r="K15" s="35">
        <f ca="1">IFERROR(VLOOKUP($A15,Lookup2008,54,FALSE),0)</f>
        <v>-6591.47</v>
      </c>
      <c r="L15" s="35">
        <f ca="1">IFERROR(VLOOKUP($A15,Lookup2008,55,FALSE),0)</f>
        <v>-45530.11</v>
      </c>
      <c r="M15" s="36">
        <f ca="1">IFERROR(VLOOKUP($A15,Lookup2008,56,FALSE),0)</f>
        <v>-183950.83</v>
      </c>
      <c r="N15" s="34">
        <f ca="1">IFERROR(VLOOKUP($A15,Lookup2007,53,FALSE),0)</f>
        <v>-466124.01</v>
      </c>
      <c r="O15" s="35">
        <f ca="1">IFERROR(VLOOKUP($A15,Lookup2007,54,FALSE),0)</f>
        <v>-23306.190000000002</v>
      </c>
      <c r="P15" s="35">
        <f ca="1">IFERROR(VLOOKUP($A15,Lookup2007,55,FALSE),0)</f>
        <v>-188066.71999999997</v>
      </c>
      <c r="Q15" s="36">
        <f ca="1">IFERROR(VLOOKUP($A15,Lookup2007,56,FALSE),0)</f>
        <v>-677496.92</v>
      </c>
      <c r="R15" s="34">
        <f ca="1">IFERROR(VLOOKUP($A15,Lookup2006,53,FALSE),0)</f>
        <v>-372854.18</v>
      </c>
      <c r="S15" s="35">
        <f ca="1">IFERROR(VLOOKUP($A15,Lookup2006,54,FALSE),0)</f>
        <v>-18642.710000000003</v>
      </c>
      <c r="T15" s="35">
        <f ca="1">IFERROR(VLOOKUP($A15,Lookup2006,55,FALSE),0)</f>
        <v>-171955.88999999998</v>
      </c>
      <c r="U15" s="36">
        <f ca="1">IFERROR(VLOOKUP($A15,Lookup2006,56,FALSE),0)</f>
        <v>-563452.78</v>
      </c>
      <c r="V15" s="34">
        <f ca="1">F15+J15+N15+R15</f>
        <v>-1050050.1099999999</v>
      </c>
      <c r="W15" s="35">
        <f ca="1">G15+K15+O15+S15</f>
        <v>-52502.510000000009</v>
      </c>
      <c r="X15" s="35">
        <f ca="1">H15+L15+P15+T15</f>
        <v>-430122.62</v>
      </c>
      <c r="Y15" s="36">
        <f ca="1">I15+M15+Q15+U15</f>
        <v>-1532675.24</v>
      </c>
    </row>
    <row r="16" spans="1:25" outlineLevel="2" x14ac:dyDescent="0.25">
      <c r="A16" t="s">
        <v>347</v>
      </c>
      <c r="B16" t="str">
        <f ca="1">VLOOKUP($A16,IndexLookup,2,FALSE)</f>
        <v>CUPC</v>
      </c>
      <c r="C16" t="str">
        <f ca="1">VLOOKUP($B16,ParticipantLookup,2,FALSE)</f>
        <v>ATCO Power Canada Ltd.</v>
      </c>
      <c r="D16" t="str">
        <f ca="1">VLOOKUP($A16,IndexLookup,3,FALSE)</f>
        <v>PH1</v>
      </c>
      <c r="E16" t="str">
        <f ca="1">VLOOKUP($D16,FacilityLookup,2,FALSE)</f>
        <v>Poplar Hill #1</v>
      </c>
      <c r="F16" s="34">
        <f ca="1">IFERROR(VLOOKUP($A16,Lookup2009,53,FALSE),0)</f>
        <v>-123238.99000000002</v>
      </c>
      <c r="G16" s="35">
        <f ca="1">IFERROR(VLOOKUP($A16,Lookup2009,54,FALSE),0)</f>
        <v>-6161.93</v>
      </c>
      <c r="H16" s="35">
        <f ca="1">IFERROR(VLOOKUP($A16,Lookup2009,55,FALSE),0)</f>
        <v>-38821.189999999995</v>
      </c>
      <c r="I16" s="36">
        <f ca="1">IFERROR(VLOOKUP($A16,Lookup2009,56,FALSE),0)</f>
        <v>-168222.11000000002</v>
      </c>
      <c r="J16" s="34">
        <f ca="1">IFERROR(VLOOKUP($A16,Lookup2008,53,FALSE),0)</f>
        <v>9083.590000000002</v>
      </c>
      <c r="K16" s="35">
        <f ca="1">IFERROR(VLOOKUP($A16,Lookup2008,54,FALSE),0)</f>
        <v>454.17</v>
      </c>
      <c r="L16" s="35">
        <f ca="1">IFERROR(VLOOKUP($A16,Lookup2008,55,FALSE),0)</f>
        <v>2834.1899999999996</v>
      </c>
      <c r="M16" s="36">
        <f ca="1">IFERROR(VLOOKUP($A16,Lookup2008,56,FALSE),0)</f>
        <v>12371.95</v>
      </c>
      <c r="N16" s="34">
        <f ca="1">IFERROR(VLOOKUP($A16,Lookup2007,53,FALSE),0)</f>
        <v>21368.559999999994</v>
      </c>
      <c r="O16" s="35">
        <f ca="1">IFERROR(VLOOKUP($A16,Lookup2007,54,FALSE),0)</f>
        <v>1068.43</v>
      </c>
      <c r="P16" s="35">
        <f ca="1">IFERROR(VLOOKUP($A16,Lookup2007,55,FALSE),0)</f>
        <v>8455.75</v>
      </c>
      <c r="Q16" s="36">
        <f ca="1">IFERROR(VLOOKUP($A16,Lookup2007,56,FALSE),0)</f>
        <v>30892.739999999998</v>
      </c>
      <c r="R16" s="34">
        <f ca="1">IFERROR(VLOOKUP($A16,Lookup2006,53,FALSE),0)</f>
        <v>41547.800000000003</v>
      </c>
      <c r="S16" s="35">
        <f ca="1">IFERROR(VLOOKUP($A16,Lookup2006,54,FALSE),0)</f>
        <v>2077.39</v>
      </c>
      <c r="T16" s="35">
        <f ca="1">IFERROR(VLOOKUP($A16,Lookup2006,55,FALSE),0)</f>
        <v>18990.61</v>
      </c>
      <c r="U16" s="36">
        <f ca="1">IFERROR(VLOOKUP($A16,Lookup2006,56,FALSE),0)</f>
        <v>62615.8</v>
      </c>
      <c r="V16" s="34">
        <f ca="1">F16+J16+N16+R16</f>
        <v>-51239.040000000023</v>
      </c>
      <c r="W16" s="35">
        <f ca="1">G16+K16+O16+S16</f>
        <v>-2561.94</v>
      </c>
      <c r="X16" s="35">
        <f ca="1">H16+L16+P16+T16</f>
        <v>-8540.6399999999921</v>
      </c>
      <c r="Y16" s="36">
        <f ca="1">I16+M16+Q16+U16</f>
        <v>-62341.62000000001</v>
      </c>
    </row>
    <row r="17" spans="1:25" outlineLevel="2" x14ac:dyDescent="0.25">
      <c r="A17" t="s">
        <v>417</v>
      </c>
      <c r="B17" t="str">
        <f ca="1">VLOOKUP($A17,IndexLookup,2,FALSE)</f>
        <v>CUPC</v>
      </c>
      <c r="C17" t="str">
        <f ca="1">VLOOKUP($B17,ParticipantLookup,2,FALSE)</f>
        <v>ATCO Power Canada Ltd.</v>
      </c>
      <c r="D17" t="str">
        <f ca="1">VLOOKUP($A17,IndexLookup,3,FALSE)</f>
        <v>RB1</v>
      </c>
      <c r="E17" t="str">
        <f ca="1">VLOOKUP($D17,FacilityLookup,2,FALSE)</f>
        <v>Rainbow #1</v>
      </c>
      <c r="F17" s="34">
        <f ca="1">IFERROR(VLOOKUP($A17,Lookup2009,53,FALSE),0)</f>
        <v>0</v>
      </c>
      <c r="G17" s="35">
        <f ca="1">IFERROR(VLOOKUP($A17,Lookup2009,54,FALSE),0)</f>
        <v>0</v>
      </c>
      <c r="H17" s="35">
        <f ca="1">IFERROR(VLOOKUP($A17,Lookup2009,55,FALSE),0)</f>
        <v>0</v>
      </c>
      <c r="I17" s="36">
        <f ca="1">IFERROR(VLOOKUP($A17,Lookup2009,56,FALSE),0)</f>
        <v>0</v>
      </c>
      <c r="J17" s="34">
        <f ca="1">IFERROR(VLOOKUP($A17,Lookup2008,53,FALSE),0)</f>
        <v>0</v>
      </c>
      <c r="K17" s="35">
        <f ca="1">IFERROR(VLOOKUP($A17,Lookup2008,54,FALSE),0)</f>
        <v>0</v>
      </c>
      <c r="L17" s="35">
        <f ca="1">IFERROR(VLOOKUP($A17,Lookup2008,55,FALSE),0)</f>
        <v>0</v>
      </c>
      <c r="M17" s="36">
        <f ca="1">IFERROR(VLOOKUP($A17,Lookup2008,56,FALSE),0)</f>
        <v>0</v>
      </c>
      <c r="N17" s="34">
        <f ca="1">IFERROR(VLOOKUP($A17,Lookup2007,53,FALSE),0)</f>
        <v>0</v>
      </c>
      <c r="O17" s="35">
        <f ca="1">IFERROR(VLOOKUP($A17,Lookup2007,54,FALSE),0)</f>
        <v>0</v>
      </c>
      <c r="P17" s="35">
        <f ca="1">IFERROR(VLOOKUP($A17,Lookup2007,55,FALSE),0)</f>
        <v>0</v>
      </c>
      <c r="Q17" s="36">
        <f ca="1">IFERROR(VLOOKUP($A17,Lookup2007,56,FALSE),0)</f>
        <v>0</v>
      </c>
      <c r="R17" s="34">
        <f ca="1">IFERROR(VLOOKUP($A17,Lookup2006,53,FALSE),0)</f>
        <v>-1162.2199999999996</v>
      </c>
      <c r="S17" s="35">
        <f ca="1">IFERROR(VLOOKUP($A17,Lookup2006,54,FALSE),0)</f>
        <v>-58.11</v>
      </c>
      <c r="T17" s="35">
        <f ca="1">IFERROR(VLOOKUP($A17,Lookup2006,55,FALSE),0)</f>
        <v>-522.14</v>
      </c>
      <c r="U17" s="36">
        <f ca="1">IFERROR(VLOOKUP($A17,Lookup2006,56,FALSE),0)</f>
        <v>-1742.4699999999996</v>
      </c>
      <c r="V17" s="34">
        <f ca="1">F17+J17+N17+R17</f>
        <v>-1162.2199999999996</v>
      </c>
      <c r="W17" s="35">
        <f ca="1">G17+K17+O17+S17</f>
        <v>-58.11</v>
      </c>
      <c r="X17" s="35">
        <f ca="1">H17+L17+P17+T17</f>
        <v>-522.14</v>
      </c>
      <c r="Y17" s="36">
        <f ca="1">I17+M17+Q17+U17</f>
        <v>-1742.4699999999996</v>
      </c>
    </row>
    <row r="18" spans="1:25" outlineLevel="2" x14ac:dyDescent="0.25">
      <c r="A18" t="s">
        <v>418</v>
      </c>
      <c r="B18" t="str">
        <f ca="1">VLOOKUP($A18,IndexLookup,2,FALSE)</f>
        <v>CUPC</v>
      </c>
      <c r="C18" t="str">
        <f ca="1">VLOOKUP($B18,ParticipantLookup,2,FALSE)</f>
        <v>ATCO Power Canada Ltd.</v>
      </c>
      <c r="D18" t="str">
        <f ca="1">VLOOKUP($A18,IndexLookup,3,FALSE)</f>
        <v>RB2</v>
      </c>
      <c r="E18" t="str">
        <f ca="1">VLOOKUP($D18,FacilityLookup,2,FALSE)</f>
        <v>Rainbow #2</v>
      </c>
      <c r="F18" s="34">
        <f ca="1">IFERROR(VLOOKUP($A18,Lookup2009,53,FALSE),0)</f>
        <v>-352977.75</v>
      </c>
      <c r="G18" s="35">
        <f ca="1">IFERROR(VLOOKUP($A18,Lookup2009,54,FALSE),0)</f>
        <v>-17648.870000000003</v>
      </c>
      <c r="H18" s="35">
        <f ca="1">IFERROR(VLOOKUP($A18,Lookup2009,55,FALSE),0)</f>
        <v>-111749.08000000002</v>
      </c>
      <c r="I18" s="36">
        <f ca="1">IFERROR(VLOOKUP($A18,Lookup2009,56,FALSE),0)</f>
        <v>-482375.69999999995</v>
      </c>
      <c r="J18" s="34">
        <f ca="1">IFERROR(VLOOKUP($A18,Lookup2008,53,FALSE),0)</f>
        <v>-204942.01</v>
      </c>
      <c r="K18" s="35">
        <f ca="1">IFERROR(VLOOKUP($A18,Lookup2008,54,FALSE),0)</f>
        <v>-10247.09</v>
      </c>
      <c r="L18" s="35">
        <f ca="1">IFERROR(VLOOKUP($A18,Lookup2008,55,FALSE),0)</f>
        <v>-70968.72</v>
      </c>
      <c r="M18" s="36">
        <f ca="1">IFERROR(VLOOKUP($A18,Lookup2008,56,FALSE),0)</f>
        <v>-286157.82</v>
      </c>
      <c r="N18" s="34">
        <f ca="1">IFERROR(VLOOKUP($A18,Lookup2007,53,FALSE),0)</f>
        <v>-46689.799999999988</v>
      </c>
      <c r="O18" s="35">
        <f ca="1">IFERROR(VLOOKUP($A18,Lookup2007,54,FALSE),0)</f>
        <v>-2334.4899999999998</v>
      </c>
      <c r="P18" s="35">
        <f ca="1">IFERROR(VLOOKUP($A18,Lookup2007,55,FALSE),0)</f>
        <v>-18575.060000000001</v>
      </c>
      <c r="Q18" s="36">
        <f ca="1">IFERROR(VLOOKUP($A18,Lookup2007,56,FALSE),0)</f>
        <v>-67599.349999999991</v>
      </c>
      <c r="R18" s="34">
        <f ca="1">IFERROR(VLOOKUP($A18,Lookup2006,53,FALSE),0)</f>
        <v>-20811.670000000002</v>
      </c>
      <c r="S18" s="35">
        <f ca="1">IFERROR(VLOOKUP($A18,Lookup2006,54,FALSE),0)</f>
        <v>-1040.5999999999999</v>
      </c>
      <c r="T18" s="35">
        <f ca="1">IFERROR(VLOOKUP($A18,Lookup2006,55,FALSE),0)</f>
        <v>-9574.8700000000008</v>
      </c>
      <c r="U18" s="36">
        <f ca="1">IFERROR(VLOOKUP($A18,Lookup2006,56,FALSE),0)</f>
        <v>-31427.140000000003</v>
      </c>
      <c r="V18" s="34">
        <f ca="1">F18+J18+N18+R18</f>
        <v>-625421.2300000001</v>
      </c>
      <c r="W18" s="35">
        <f ca="1">G18+K18+O18+S18</f>
        <v>-31271.050000000003</v>
      </c>
      <c r="X18" s="35">
        <f ca="1">H18+L18+P18+T18</f>
        <v>-210867.73</v>
      </c>
      <c r="Y18" s="36">
        <f ca="1">I18+M18+Q18+U18</f>
        <v>-867560.01</v>
      </c>
    </row>
    <row r="19" spans="1:25" outlineLevel="2" x14ac:dyDescent="0.25">
      <c r="A19" t="s">
        <v>419</v>
      </c>
      <c r="B19" t="str">
        <f ca="1">VLOOKUP($A19,IndexLookup,2,FALSE)</f>
        <v>CUPC</v>
      </c>
      <c r="C19" t="str">
        <f ca="1">VLOOKUP($B19,ParticipantLookup,2,FALSE)</f>
        <v>ATCO Power Canada Ltd.</v>
      </c>
      <c r="D19" t="str">
        <f ca="1">VLOOKUP($A19,IndexLookup,3,FALSE)</f>
        <v>RB3</v>
      </c>
      <c r="E19" t="str">
        <f ca="1">VLOOKUP($D19,FacilityLookup,2,FALSE)</f>
        <v>Rainbow #3</v>
      </c>
      <c r="F19" s="34">
        <f ca="1">IFERROR(VLOOKUP($A19,Lookup2009,53,FALSE),0)</f>
        <v>0</v>
      </c>
      <c r="G19" s="35">
        <f ca="1">IFERROR(VLOOKUP($A19,Lookup2009,54,FALSE),0)</f>
        <v>0</v>
      </c>
      <c r="H19" s="35">
        <f ca="1">IFERROR(VLOOKUP($A19,Lookup2009,55,FALSE),0)</f>
        <v>0</v>
      </c>
      <c r="I19" s="36">
        <f ca="1">IFERROR(VLOOKUP($A19,Lookup2009,56,FALSE),0)</f>
        <v>0</v>
      </c>
      <c r="J19" s="34">
        <f ca="1">IFERROR(VLOOKUP($A19,Lookup2008,53,FALSE),0)</f>
        <v>0</v>
      </c>
      <c r="K19" s="35">
        <f ca="1">IFERROR(VLOOKUP($A19,Lookup2008,54,FALSE),0)</f>
        <v>0</v>
      </c>
      <c r="L19" s="35">
        <f ca="1">IFERROR(VLOOKUP($A19,Lookup2008,55,FALSE),0)</f>
        <v>0</v>
      </c>
      <c r="M19" s="36">
        <f ca="1">IFERROR(VLOOKUP($A19,Lookup2008,56,FALSE),0)</f>
        <v>0</v>
      </c>
      <c r="N19" s="34">
        <f ca="1">IFERROR(VLOOKUP($A19,Lookup2007,53,FALSE),0)</f>
        <v>0</v>
      </c>
      <c r="O19" s="35">
        <f ca="1">IFERROR(VLOOKUP($A19,Lookup2007,54,FALSE),0)</f>
        <v>0</v>
      </c>
      <c r="P19" s="35">
        <f ca="1">IFERROR(VLOOKUP($A19,Lookup2007,55,FALSE),0)</f>
        <v>0</v>
      </c>
      <c r="Q19" s="36">
        <f ca="1">IFERROR(VLOOKUP($A19,Lookup2007,56,FALSE),0)</f>
        <v>0</v>
      </c>
      <c r="R19" s="34">
        <f ca="1">IFERROR(VLOOKUP($A19,Lookup2006,53,FALSE),0)</f>
        <v>0</v>
      </c>
      <c r="S19" s="35">
        <f ca="1">IFERROR(VLOOKUP($A19,Lookup2006,54,FALSE),0)</f>
        <v>0</v>
      </c>
      <c r="T19" s="35">
        <f ca="1">IFERROR(VLOOKUP($A19,Lookup2006,55,FALSE),0)</f>
        <v>0</v>
      </c>
      <c r="U19" s="36">
        <f ca="1">IFERROR(VLOOKUP($A19,Lookup2006,56,FALSE),0)</f>
        <v>0</v>
      </c>
      <c r="V19" s="34">
        <f ca="1">F19+J19+N19+R19</f>
        <v>0</v>
      </c>
      <c r="W19" s="35">
        <f ca="1">G19+K19+O19+S19</f>
        <v>0</v>
      </c>
      <c r="X19" s="35">
        <f ca="1">H19+L19+P19+T19</f>
        <v>0</v>
      </c>
      <c r="Y19" s="36">
        <f ca="1">I19+M19+Q19+U19</f>
        <v>0</v>
      </c>
    </row>
    <row r="20" spans="1:25" outlineLevel="2" x14ac:dyDescent="0.25">
      <c r="A20" t="s">
        <v>353</v>
      </c>
      <c r="B20" t="str">
        <f ca="1">VLOOKUP($A20,IndexLookup,2,FALSE)</f>
        <v>CUPC</v>
      </c>
      <c r="C20" t="str">
        <f ca="1">VLOOKUP($B20,ParticipantLookup,2,FALSE)</f>
        <v>ATCO Power Canada Ltd.</v>
      </c>
      <c r="D20" t="str">
        <f ca="1">VLOOKUP($A20,IndexLookup,3,FALSE)</f>
        <v>RB5</v>
      </c>
      <c r="E20" t="str">
        <f ca="1">VLOOKUP($D20,FacilityLookup,2,FALSE)</f>
        <v>Rainbow #5</v>
      </c>
      <c r="F20" s="34">
        <f ca="1">IFERROR(VLOOKUP($A20,Lookup2009,53,FALSE),0)</f>
        <v>-1175595.5900000001</v>
      </c>
      <c r="G20" s="35">
        <f ca="1">IFERROR(VLOOKUP($A20,Lookup2009,54,FALSE),0)</f>
        <v>-58779.78</v>
      </c>
      <c r="H20" s="35">
        <f ca="1">IFERROR(VLOOKUP($A20,Lookup2009,55,FALSE),0)</f>
        <v>-366755.07</v>
      </c>
      <c r="I20" s="36">
        <f ca="1">IFERROR(VLOOKUP($A20,Lookup2009,56,FALSE),0)</f>
        <v>-1601130.44</v>
      </c>
      <c r="J20" s="34">
        <f ca="1">IFERROR(VLOOKUP($A20,Lookup2008,53,FALSE),0)</f>
        <v>-653204.29999999993</v>
      </c>
      <c r="K20" s="35">
        <f ca="1">IFERROR(VLOOKUP($A20,Lookup2008,54,FALSE),0)</f>
        <v>-32660.230000000003</v>
      </c>
      <c r="L20" s="35">
        <f ca="1">IFERROR(VLOOKUP($A20,Lookup2008,55,FALSE),0)</f>
        <v>-225795.16</v>
      </c>
      <c r="M20" s="36">
        <f ca="1">IFERROR(VLOOKUP($A20,Lookup2008,56,FALSE),0)</f>
        <v>-911659.68999999983</v>
      </c>
      <c r="N20" s="34">
        <f ca="1">IFERROR(VLOOKUP($A20,Lookup2007,53,FALSE),0)</f>
        <v>-351254.3</v>
      </c>
      <c r="O20" s="35">
        <f ca="1">IFERROR(VLOOKUP($A20,Lookup2007,54,FALSE),0)</f>
        <v>-17562.71</v>
      </c>
      <c r="P20" s="35">
        <f ca="1">IFERROR(VLOOKUP($A20,Lookup2007,55,FALSE),0)</f>
        <v>-141336.07000000004</v>
      </c>
      <c r="Q20" s="36">
        <f ca="1">IFERROR(VLOOKUP($A20,Lookup2007,56,FALSE),0)</f>
        <v>-510153.07999999996</v>
      </c>
      <c r="R20" s="34">
        <f ca="1">IFERROR(VLOOKUP($A20,Lookup2006,53,FALSE),0)</f>
        <v>-132948.96000000002</v>
      </c>
      <c r="S20" s="35">
        <f ca="1">IFERROR(VLOOKUP($A20,Lookup2006,54,FALSE),0)</f>
        <v>-6647.449999999998</v>
      </c>
      <c r="T20" s="35">
        <f ca="1">IFERROR(VLOOKUP($A20,Lookup2006,55,FALSE),0)</f>
        <v>-61754.51</v>
      </c>
      <c r="U20" s="36">
        <f ca="1">IFERROR(VLOOKUP($A20,Lookup2006,56,FALSE),0)</f>
        <v>-201350.92000000007</v>
      </c>
      <c r="V20" s="34">
        <f ca="1">F20+J20+N20+R20</f>
        <v>-2313003.15</v>
      </c>
      <c r="W20" s="35">
        <f ca="1">G20+K20+O20+S20</f>
        <v>-115650.17</v>
      </c>
      <c r="X20" s="35">
        <f ca="1">H20+L20+P20+T20</f>
        <v>-795640.81</v>
      </c>
      <c r="Y20" s="36">
        <f ca="1">I20+M20+Q20+U20</f>
        <v>-3224294.13</v>
      </c>
    </row>
    <row r="21" spans="1:25" outlineLevel="2" x14ac:dyDescent="0.25">
      <c r="A21" t="s">
        <v>356</v>
      </c>
      <c r="B21" t="str">
        <f ca="1">VLOOKUP($A21,IndexLookup,2,FALSE)</f>
        <v>CUPC</v>
      </c>
      <c r="C21" t="str">
        <f ca="1">VLOOKUP($B21,ParticipantLookup,2,FALSE)</f>
        <v>ATCO Power Canada Ltd.</v>
      </c>
      <c r="D21" t="str">
        <f ca="1">VLOOKUP($A21,IndexLookup,3,FALSE)</f>
        <v>RL1</v>
      </c>
      <c r="E21" t="str">
        <f ca="1">VLOOKUP($D21,FacilityLookup,2,FALSE)</f>
        <v>Rainbow Lake #1</v>
      </c>
      <c r="F21" s="34">
        <f ca="1">IFERROR(VLOOKUP($A21,Lookup2009,53,FALSE),0)</f>
        <v>-1870751.0200000003</v>
      </c>
      <c r="G21" s="35">
        <f ca="1">IFERROR(VLOOKUP($A21,Lookup2009,54,FALSE),0)</f>
        <v>-93537.55</v>
      </c>
      <c r="H21" s="35">
        <f ca="1">IFERROR(VLOOKUP($A21,Lookup2009,55,FALSE),0)</f>
        <v>-581726.94999999995</v>
      </c>
      <c r="I21" s="36">
        <f ca="1">IFERROR(VLOOKUP($A21,Lookup2009,56,FALSE),0)</f>
        <v>-2546015.5200000005</v>
      </c>
      <c r="J21" s="34">
        <f ca="1">IFERROR(VLOOKUP($A21,Lookup2008,53,FALSE),0)</f>
        <v>-1024625.01</v>
      </c>
      <c r="K21" s="35">
        <f ca="1">IFERROR(VLOOKUP($A21,Lookup2008,54,FALSE),0)</f>
        <v>-51231.240000000005</v>
      </c>
      <c r="L21" s="35">
        <f ca="1">IFERROR(VLOOKUP($A21,Lookup2008,55,FALSE),0)</f>
        <v>-356754.40000000008</v>
      </c>
      <c r="M21" s="36">
        <f ca="1">IFERROR(VLOOKUP($A21,Lookup2008,56,FALSE),0)</f>
        <v>-1432610.6500000001</v>
      </c>
      <c r="N21" s="34">
        <f ca="1">IFERROR(VLOOKUP($A21,Lookup2007,53,FALSE),0)</f>
        <v>-652468.30999999994</v>
      </c>
      <c r="O21" s="35">
        <f ca="1">IFERROR(VLOOKUP($A21,Lookup2007,54,FALSE),0)</f>
        <v>-32623.429999999997</v>
      </c>
      <c r="P21" s="35">
        <f ca="1">IFERROR(VLOOKUP($A21,Lookup2007,55,FALSE),0)</f>
        <v>-263131.11</v>
      </c>
      <c r="Q21" s="36">
        <f ca="1">IFERROR(VLOOKUP($A21,Lookup2007,56,FALSE),0)</f>
        <v>-948222.85</v>
      </c>
      <c r="R21" s="34">
        <f ca="1">IFERROR(VLOOKUP($A21,Lookup2006,53,FALSE),0)</f>
        <v>-235928.13999999996</v>
      </c>
      <c r="S21" s="35">
        <f ca="1">IFERROR(VLOOKUP($A21,Lookup2006,54,FALSE),0)</f>
        <v>-11796.409999999998</v>
      </c>
      <c r="T21" s="35">
        <f ca="1">IFERROR(VLOOKUP($A21,Lookup2006,55,FALSE),0)</f>
        <v>-109102.36</v>
      </c>
      <c r="U21" s="36">
        <f ca="1">IFERROR(VLOOKUP($A21,Lookup2006,56,FALSE),0)</f>
        <v>-356826.90999999992</v>
      </c>
      <c r="V21" s="34">
        <f ca="1">F21+J21+N21+R21</f>
        <v>-3783772.4800000004</v>
      </c>
      <c r="W21" s="35">
        <f ca="1">G21+K21+O21+S21</f>
        <v>-189188.63</v>
      </c>
      <c r="X21" s="35">
        <f ca="1">H21+L21+P21+T21</f>
        <v>-1310714.82</v>
      </c>
      <c r="Y21" s="36">
        <f ca="1">I21+M21+Q21+U21</f>
        <v>-5283675.9300000006</v>
      </c>
    </row>
    <row r="22" spans="1:25" outlineLevel="2" x14ac:dyDescent="0.25">
      <c r="A22" t="s">
        <v>400</v>
      </c>
      <c r="B22" t="str">
        <f ca="1">VLOOKUP($A22,IndexLookup,2,FALSE)</f>
        <v>CUPC</v>
      </c>
      <c r="C22" t="str">
        <f ca="1">VLOOKUP($B22,ParticipantLookup,2,FALSE)</f>
        <v>ATCO Power Canada Ltd.</v>
      </c>
      <c r="D22" t="str">
        <f ca="1">VLOOKUP($A22,IndexLookup,3,FALSE)</f>
        <v>VVW1</v>
      </c>
      <c r="E22" t="str">
        <f ca="1">VLOOKUP($D22,FacilityLookup,2,FALSE)</f>
        <v>Valleyview #1</v>
      </c>
      <c r="F22" s="34">
        <f ca="1">IFERROR(VLOOKUP($A22,Lookup2009,53,FALSE),0)</f>
        <v>-17371.900000000001</v>
      </c>
      <c r="G22" s="35">
        <f ca="1">IFERROR(VLOOKUP($A22,Lookup2009,54,FALSE),0)</f>
        <v>-868.58999999999992</v>
      </c>
      <c r="H22" s="35">
        <f ca="1">IFERROR(VLOOKUP($A22,Lookup2009,55,FALSE),0)</f>
        <v>-5429.2599999999993</v>
      </c>
      <c r="I22" s="36">
        <f ca="1">IFERROR(VLOOKUP($A22,Lookup2009,56,FALSE),0)</f>
        <v>-23669.75</v>
      </c>
      <c r="J22" s="34">
        <f ca="1">IFERROR(VLOOKUP($A22,Lookup2008,53,FALSE),0)</f>
        <v>-101065.36</v>
      </c>
      <c r="K22" s="35">
        <f ca="1">IFERROR(VLOOKUP($A22,Lookup2008,54,FALSE),0)</f>
        <v>-5053.2800000000007</v>
      </c>
      <c r="L22" s="35">
        <f ca="1">IFERROR(VLOOKUP($A22,Lookup2008,55,FALSE),0)</f>
        <v>-35053.870000000003</v>
      </c>
      <c r="M22" s="36">
        <f ca="1">IFERROR(VLOOKUP($A22,Lookup2008,56,FALSE),0)</f>
        <v>-141172.51</v>
      </c>
      <c r="N22" s="34">
        <f ca="1">IFERROR(VLOOKUP($A22,Lookup2007,53,FALSE),0)</f>
        <v>-11251.410000000003</v>
      </c>
      <c r="O22" s="35">
        <f ca="1">IFERROR(VLOOKUP($A22,Lookup2007,54,FALSE),0)</f>
        <v>-562.58000000000004</v>
      </c>
      <c r="P22" s="35">
        <f ca="1">IFERROR(VLOOKUP($A22,Lookup2007,55,FALSE),0)</f>
        <v>-4531.1000000000004</v>
      </c>
      <c r="Q22" s="36">
        <f ca="1">IFERROR(VLOOKUP($A22,Lookup2007,56,FALSE),0)</f>
        <v>-16345.09</v>
      </c>
      <c r="R22" s="34">
        <f ca="1">IFERROR(VLOOKUP($A22,Lookup2006,53,FALSE),0)</f>
        <v>-28553.629999999997</v>
      </c>
      <c r="S22" s="35">
        <f ca="1">IFERROR(VLOOKUP($A22,Lookup2006,54,FALSE),0)</f>
        <v>-1427.69</v>
      </c>
      <c r="T22" s="35">
        <f ca="1">IFERROR(VLOOKUP($A22,Lookup2006,55,FALSE),0)</f>
        <v>-13093.54</v>
      </c>
      <c r="U22" s="36">
        <f ca="1">IFERROR(VLOOKUP($A22,Lookup2006,56,FALSE),0)</f>
        <v>-43074.859999999986</v>
      </c>
      <c r="V22" s="34">
        <f ca="1">F22+J22+N22+R22</f>
        <v>-158242.30000000002</v>
      </c>
      <c r="W22" s="35">
        <f ca="1">G22+K22+O22+S22</f>
        <v>-7912.1400000000012</v>
      </c>
      <c r="X22" s="35">
        <f ca="1">H22+L22+P22+T22</f>
        <v>-58107.770000000004</v>
      </c>
      <c r="Y22" s="36">
        <f ca="1">I22+M22+Q22+U22</f>
        <v>-224262.21</v>
      </c>
    </row>
    <row r="23" spans="1:25" outlineLevel="2" x14ac:dyDescent="0.25">
      <c r="A23" t="s">
        <v>401</v>
      </c>
      <c r="B23" t="str">
        <f ca="1">VLOOKUP($A23,IndexLookup,2,FALSE)</f>
        <v>CUPC</v>
      </c>
      <c r="C23" t="str">
        <f ca="1">VLOOKUP($B23,ParticipantLookup,2,FALSE)</f>
        <v>ATCO Power Canada Ltd.</v>
      </c>
      <c r="D23" t="str">
        <f ca="1">VLOOKUP($A23,IndexLookup,3,FALSE)</f>
        <v>VVW2</v>
      </c>
      <c r="E23" t="str">
        <f ca="1">VLOOKUP($D23,FacilityLookup,2,FALSE)</f>
        <v>Valleyview #2</v>
      </c>
      <c r="F23" s="34">
        <f ca="1">IFERROR(VLOOKUP($A23,Lookup2009,53,FALSE),0)</f>
        <v>-18468.3</v>
      </c>
      <c r="G23" s="35">
        <f ca="1">IFERROR(VLOOKUP($A23,Lookup2009,54,FALSE),0)</f>
        <v>-923.41</v>
      </c>
      <c r="H23" s="35">
        <f ca="1">IFERROR(VLOOKUP($A23,Lookup2009,55,FALSE),0)</f>
        <v>-5766.3600000000006</v>
      </c>
      <c r="I23" s="36">
        <f ca="1">IFERROR(VLOOKUP($A23,Lookup2009,56,FALSE),0)</f>
        <v>-25158.069999999992</v>
      </c>
      <c r="J23" s="34">
        <f ca="1">IFERROR(VLOOKUP($A23,Lookup2008,53,FALSE),0)</f>
        <v>-73802.740000000005</v>
      </c>
      <c r="K23" s="35">
        <f ca="1">IFERROR(VLOOKUP($A23,Lookup2008,54,FALSE),0)</f>
        <v>-3690.1300000000006</v>
      </c>
      <c r="L23" s="35">
        <f ca="1">IFERROR(VLOOKUP($A23,Lookup2008,55,FALSE),0)</f>
        <v>-24478.11</v>
      </c>
      <c r="M23" s="36">
        <f ca="1">IFERROR(VLOOKUP($A23,Lookup2008,56,FALSE),0)</f>
        <v>-101970.98000000001</v>
      </c>
      <c r="N23" s="34">
        <f ca="1">IFERROR(VLOOKUP($A23,Lookup2007,53,FALSE),0)</f>
        <v>0</v>
      </c>
      <c r="O23" s="35">
        <f ca="1">IFERROR(VLOOKUP($A23,Lookup2007,54,FALSE),0)</f>
        <v>0</v>
      </c>
      <c r="P23" s="35">
        <f ca="1">IFERROR(VLOOKUP($A23,Lookup2007,55,FALSE),0)</f>
        <v>0</v>
      </c>
      <c r="Q23" s="36">
        <f ca="1">IFERROR(VLOOKUP($A23,Lookup2007,56,FALSE),0)</f>
        <v>0</v>
      </c>
      <c r="R23" s="34">
        <f ca="1">IFERROR(VLOOKUP($A23,Lookup2006,53,FALSE),0)</f>
        <v>0</v>
      </c>
      <c r="S23" s="35">
        <f ca="1">IFERROR(VLOOKUP($A23,Lookup2006,54,FALSE),0)</f>
        <v>0</v>
      </c>
      <c r="T23" s="35">
        <f ca="1">IFERROR(VLOOKUP($A23,Lookup2006,55,FALSE),0)</f>
        <v>0</v>
      </c>
      <c r="U23" s="36">
        <f ca="1">IFERROR(VLOOKUP($A23,Lookup2006,56,FALSE),0)</f>
        <v>0</v>
      </c>
      <c r="V23" s="34">
        <f ca="1">F23+J23+N23+R23</f>
        <v>-92271.040000000008</v>
      </c>
      <c r="W23" s="35">
        <f ca="1">G23+K23+O23+S23</f>
        <v>-4613.5400000000009</v>
      </c>
      <c r="X23" s="35">
        <f ca="1">H23+L23+P23+T23</f>
        <v>-30244.47</v>
      </c>
      <c r="Y23" s="36">
        <f ca="1">I23+M23+Q23+U23</f>
        <v>-127129.05</v>
      </c>
    </row>
    <row r="24" spans="1:25" outlineLevel="1" x14ac:dyDescent="0.25">
      <c r="C24" s="2" t="s">
        <v>841</v>
      </c>
      <c r="F24" s="34">
        <f ca="1">SUBTOTAL(9,F13:F23)</f>
        <v>-3988905.82</v>
      </c>
      <c r="G24" s="35">
        <f ca="1">SUBTOTAL(9,G13:G23)</f>
        <v>-199445.24</v>
      </c>
      <c r="H24" s="35">
        <f ca="1">SUBTOTAL(9,H13:H23)</f>
        <v>-1244900.7000000002</v>
      </c>
      <c r="I24" s="36">
        <f ca="1">SUBTOTAL(9,I13:I23)</f>
        <v>-5433251.7600000007</v>
      </c>
      <c r="J24" s="34">
        <f ca="1">SUBTOTAL(9,J13:J23)</f>
        <v>-3170345.2500000005</v>
      </c>
      <c r="K24" s="35">
        <f ca="1">SUBTOTAL(9,K13:K23)</f>
        <v>-158517.26999999999</v>
      </c>
      <c r="L24" s="35">
        <f ca="1">SUBTOTAL(9,L13:L23)</f>
        <v>-1099737.1200000003</v>
      </c>
      <c r="M24" s="36">
        <f ca="1">SUBTOTAL(9,M13:M23)</f>
        <v>-4428599.6400000006</v>
      </c>
      <c r="N24" s="34">
        <f ca="1">SUBTOTAL(9,N13:N23)</f>
        <v>-3194339.84</v>
      </c>
      <c r="O24" s="35">
        <f ca="1">SUBTOTAL(9,O13:O23)</f>
        <v>-159717</v>
      </c>
      <c r="P24" s="35">
        <f ca="1">SUBTOTAL(9,P13:P23)</f>
        <v>-1278387.3800000001</v>
      </c>
      <c r="Q24" s="36">
        <f ca="1">SUBTOTAL(9,Q13:Q23)</f>
        <v>-4632444.2199999988</v>
      </c>
      <c r="R24" s="34">
        <f ca="1">SUBTOTAL(9,R13:R23)</f>
        <v>-3082783.9000000004</v>
      </c>
      <c r="S24" s="35">
        <f ca="1">SUBTOTAL(9,S13:S23)</f>
        <v>-154139.24</v>
      </c>
      <c r="T24" s="35">
        <f ca="1">SUBTOTAL(9,T13:T23)</f>
        <v>-1405277.64</v>
      </c>
      <c r="U24" s="36">
        <f ca="1">SUBTOTAL(9,U13:U23)</f>
        <v>-4642200.7800000012</v>
      </c>
      <c r="V24" s="34">
        <f ca="1">SUBTOTAL(9,V13:V23)</f>
        <v>-13436374.810000001</v>
      </c>
      <c r="W24" s="35">
        <f ca="1">SUBTOTAL(9,W13:W23)</f>
        <v>-671818.75</v>
      </c>
      <c r="X24" s="35">
        <f ca="1">SUBTOTAL(9,X13:X23)</f>
        <v>-5028302.84</v>
      </c>
      <c r="Y24" s="36">
        <f ca="1">SUBTOTAL(9,Y13:Y23)</f>
        <v>-19136496.400000002</v>
      </c>
    </row>
    <row r="25" spans="1:25" outlineLevel="2" x14ac:dyDescent="0.25">
      <c r="A25" t="s">
        <v>758</v>
      </c>
      <c r="B25" t="str">
        <f ca="1">VLOOKUP($A25,IndexLookup,2,FALSE)</f>
        <v>AEI</v>
      </c>
      <c r="C25" t="str">
        <f ca="1">VLOOKUP($B25,ParticipantLookup,2,FALSE)</f>
        <v>Avista Energy Inc.</v>
      </c>
      <c r="D25" t="str">
        <f ca="1">VLOOKUP($A25,IndexLookup,3,FALSE)</f>
        <v>BCHIMP</v>
      </c>
      <c r="E25" t="str">
        <f ca="1">VLOOKUP($D25,FacilityLookup,2,FALSE)</f>
        <v>Alberta-BC Intertie - Import</v>
      </c>
      <c r="F25" s="34">
        <f ca="1">IFERROR(VLOOKUP($A25,Lookup2009,53,FALSE),0)</f>
        <v>0</v>
      </c>
      <c r="G25" s="35">
        <f ca="1">IFERROR(VLOOKUP($A25,Lookup2009,54,FALSE),0)</f>
        <v>0</v>
      </c>
      <c r="H25" s="35">
        <f ca="1">IFERROR(VLOOKUP($A25,Lookup2009,55,FALSE),0)</f>
        <v>0</v>
      </c>
      <c r="I25" s="36">
        <f ca="1">IFERROR(VLOOKUP($A25,Lookup2009,56,FALSE),0)</f>
        <v>0</v>
      </c>
      <c r="J25" s="34">
        <f ca="1">IFERROR(VLOOKUP($A25,Lookup2008,53,FALSE),0)</f>
        <v>0</v>
      </c>
      <c r="K25" s="35">
        <f ca="1">IFERROR(VLOOKUP($A25,Lookup2008,54,FALSE),0)</f>
        <v>0</v>
      </c>
      <c r="L25" s="35">
        <f ca="1">IFERROR(VLOOKUP($A25,Lookup2008,55,FALSE),0)</f>
        <v>0</v>
      </c>
      <c r="M25" s="36">
        <f ca="1">IFERROR(VLOOKUP($A25,Lookup2008,56,FALSE),0)</f>
        <v>0</v>
      </c>
      <c r="N25" s="34">
        <f ca="1">IFERROR(VLOOKUP($A25,Lookup2007,53,FALSE),0)</f>
        <v>-0.45</v>
      </c>
      <c r="O25" s="35">
        <f ca="1">IFERROR(VLOOKUP($A25,Lookup2007,54,FALSE),0)</f>
        <v>-0.02</v>
      </c>
      <c r="P25" s="35">
        <f ca="1">IFERROR(VLOOKUP($A25,Lookup2007,55,FALSE),0)</f>
        <v>-0.18</v>
      </c>
      <c r="Q25" s="36">
        <f ca="1">IFERROR(VLOOKUP($A25,Lookup2007,56,FALSE),0)</f>
        <v>-0.65</v>
      </c>
      <c r="R25" s="34">
        <f ca="1">IFERROR(VLOOKUP($A25,Lookup2006,53,FALSE),0)</f>
        <v>0</v>
      </c>
      <c r="S25" s="35">
        <f ca="1">IFERROR(VLOOKUP($A25,Lookup2006,54,FALSE),0)</f>
        <v>0</v>
      </c>
      <c r="T25" s="35">
        <f ca="1">IFERROR(VLOOKUP($A25,Lookup2006,55,FALSE),0)</f>
        <v>0</v>
      </c>
      <c r="U25" s="36">
        <f ca="1">IFERROR(VLOOKUP($A25,Lookup2006,56,FALSE),0)</f>
        <v>0</v>
      </c>
      <c r="V25" s="34">
        <f ca="1">F25+J25+N25+R25</f>
        <v>-0.45</v>
      </c>
      <c r="W25" s="35">
        <f ca="1">G25+K25+O25+S25</f>
        <v>-0.02</v>
      </c>
      <c r="X25" s="35">
        <f ca="1">H25+L25+P25+T25</f>
        <v>-0.18</v>
      </c>
      <c r="Y25" s="36">
        <f ca="1">I25+M25+Q25+U25</f>
        <v>-0.65</v>
      </c>
    </row>
    <row r="26" spans="1:25" outlineLevel="1" x14ac:dyDescent="0.25">
      <c r="C26" s="2" t="s">
        <v>842</v>
      </c>
      <c r="F26" s="34">
        <f ca="1">SUBTOTAL(9,F25:F25)</f>
        <v>0</v>
      </c>
      <c r="G26" s="35">
        <f ca="1">SUBTOTAL(9,G25:G25)</f>
        <v>0</v>
      </c>
      <c r="H26" s="35">
        <f ca="1">SUBTOTAL(9,H25:H25)</f>
        <v>0</v>
      </c>
      <c r="I26" s="36">
        <f ca="1">SUBTOTAL(9,I25:I25)</f>
        <v>0</v>
      </c>
      <c r="J26" s="34">
        <f ca="1">SUBTOTAL(9,J25:J25)</f>
        <v>0</v>
      </c>
      <c r="K26" s="35">
        <f ca="1">SUBTOTAL(9,K25:K25)</f>
        <v>0</v>
      </c>
      <c r="L26" s="35">
        <f ca="1">SUBTOTAL(9,L25:L25)</f>
        <v>0</v>
      </c>
      <c r="M26" s="36">
        <f ca="1">SUBTOTAL(9,M25:M25)</f>
        <v>0</v>
      </c>
      <c r="N26" s="34">
        <f ca="1">SUBTOTAL(9,N25:N25)</f>
        <v>-0.45</v>
      </c>
      <c r="O26" s="35">
        <f ca="1">SUBTOTAL(9,O25:O25)</f>
        <v>-0.02</v>
      </c>
      <c r="P26" s="35">
        <f ca="1">SUBTOTAL(9,P25:P25)</f>
        <v>-0.18</v>
      </c>
      <c r="Q26" s="36">
        <f ca="1">SUBTOTAL(9,Q25:Q25)</f>
        <v>-0.65</v>
      </c>
      <c r="R26" s="34">
        <f ca="1">SUBTOTAL(9,R25:R25)</f>
        <v>0</v>
      </c>
      <c r="S26" s="35">
        <f ca="1">SUBTOTAL(9,S25:S25)</f>
        <v>0</v>
      </c>
      <c r="T26" s="35">
        <f ca="1">SUBTOTAL(9,T25:T25)</f>
        <v>0</v>
      </c>
      <c r="U26" s="36">
        <f ca="1">SUBTOTAL(9,U25:U25)</f>
        <v>0</v>
      </c>
      <c r="V26" s="34">
        <f ca="1">SUBTOTAL(9,V25:V25)</f>
        <v>-0.45</v>
      </c>
      <c r="W26" s="35">
        <f ca="1">SUBTOTAL(9,W25:W25)</f>
        <v>-0.02</v>
      </c>
      <c r="X26" s="35">
        <f ca="1">SUBTOTAL(9,X25:X25)</f>
        <v>-0.18</v>
      </c>
      <c r="Y26" s="36">
        <f ca="1">SUBTOTAL(9,Y25:Y25)</f>
        <v>-0.65</v>
      </c>
    </row>
    <row r="27" spans="1:25" outlineLevel="2" x14ac:dyDescent="0.25">
      <c r="A27" t="s">
        <v>291</v>
      </c>
      <c r="B27" t="str">
        <f ca="1">VLOOKUP($A27,IndexLookup,2,FALSE)</f>
        <v>BOWA</v>
      </c>
      <c r="C27" t="str">
        <f ca="1">VLOOKUP($B27,ParticipantLookup,2,FALSE)</f>
        <v>BowArk Energy Ltd.</v>
      </c>
      <c r="D27" t="str">
        <f ca="1">VLOOKUP($A27,IndexLookup,3,FALSE)</f>
        <v>DRW1</v>
      </c>
      <c r="E27" t="str">
        <f ca="1">VLOOKUP($D27,FacilityLookup,2,FALSE)</f>
        <v>Drywood #1</v>
      </c>
      <c r="F27" s="34">
        <f ca="1">IFERROR(VLOOKUP($A27,Lookup2009,53,FALSE),0)</f>
        <v>3078.41</v>
      </c>
      <c r="G27" s="35">
        <f ca="1">IFERROR(VLOOKUP($A27,Lookup2009,54,FALSE),0)</f>
        <v>153.93</v>
      </c>
      <c r="H27" s="35">
        <f ca="1">IFERROR(VLOOKUP($A27,Lookup2009,55,FALSE),0)</f>
        <v>965.21999999999991</v>
      </c>
      <c r="I27" s="36">
        <f ca="1">IFERROR(VLOOKUP($A27,Lookup2009,56,FALSE),0)</f>
        <v>4197.5600000000004</v>
      </c>
      <c r="J27" s="34">
        <f ca="1">IFERROR(VLOOKUP($A27,Lookup2008,53,FALSE),0)</f>
        <v>-1540.01</v>
      </c>
      <c r="K27" s="35">
        <f ca="1">IFERROR(VLOOKUP($A27,Lookup2008,54,FALSE),0)</f>
        <v>-77.000000000000014</v>
      </c>
      <c r="L27" s="35">
        <f ca="1">IFERROR(VLOOKUP($A27,Lookup2008,55,FALSE),0)</f>
        <v>-557.75</v>
      </c>
      <c r="M27" s="36">
        <f ca="1">IFERROR(VLOOKUP($A27,Lookup2008,56,FALSE),0)</f>
        <v>-2174.7600000000002</v>
      </c>
      <c r="N27" s="34">
        <f ca="1">IFERROR(VLOOKUP($A27,Lookup2007,53,FALSE),0)</f>
        <v>-2259.0700000000002</v>
      </c>
      <c r="O27" s="35">
        <f ca="1">IFERROR(VLOOKUP($A27,Lookup2007,54,FALSE),0)</f>
        <v>-112.96</v>
      </c>
      <c r="P27" s="35">
        <f ca="1">IFERROR(VLOOKUP($A27,Lookup2007,55,FALSE),0)</f>
        <v>-849.52</v>
      </c>
      <c r="Q27" s="36">
        <f ca="1">IFERROR(VLOOKUP($A27,Lookup2007,56,FALSE),0)</f>
        <v>-3221.55</v>
      </c>
      <c r="R27" s="34">
        <f ca="1">IFERROR(VLOOKUP($A27,Lookup2006,53,FALSE),0)</f>
        <v>0</v>
      </c>
      <c r="S27" s="35">
        <f ca="1">IFERROR(VLOOKUP($A27,Lookup2006,54,FALSE),0)</f>
        <v>0</v>
      </c>
      <c r="T27" s="35">
        <f ca="1">IFERROR(VLOOKUP($A27,Lookup2006,55,FALSE),0)</f>
        <v>0</v>
      </c>
      <c r="U27" s="36">
        <f ca="1">IFERROR(VLOOKUP($A27,Lookup2006,56,FALSE),0)</f>
        <v>0</v>
      </c>
      <c r="V27" s="34">
        <f ca="1">F27+J27+N27+R27</f>
        <v>-720.6700000000003</v>
      </c>
      <c r="W27" s="35">
        <f ca="1">G27+K27+O27+S27</f>
        <v>-36.03</v>
      </c>
      <c r="X27" s="35">
        <f ca="1">H27+L27+P27+T27</f>
        <v>-442.05000000000007</v>
      </c>
      <c r="Y27" s="36">
        <f ca="1">I27+M27+Q27+U27</f>
        <v>-1198.75</v>
      </c>
    </row>
    <row r="28" spans="1:25" outlineLevel="1" x14ac:dyDescent="0.25">
      <c r="C28" s="2" t="s">
        <v>843</v>
      </c>
      <c r="F28" s="34">
        <f ca="1">SUBTOTAL(9,F27:F27)</f>
        <v>3078.41</v>
      </c>
      <c r="G28" s="35">
        <f ca="1">SUBTOTAL(9,G27:G27)</f>
        <v>153.93</v>
      </c>
      <c r="H28" s="35">
        <f ca="1">SUBTOTAL(9,H27:H27)</f>
        <v>965.21999999999991</v>
      </c>
      <c r="I28" s="36">
        <f ca="1">SUBTOTAL(9,I27:I27)</f>
        <v>4197.5600000000004</v>
      </c>
      <c r="J28" s="34">
        <f ca="1">SUBTOTAL(9,J27:J27)</f>
        <v>-1540.01</v>
      </c>
      <c r="K28" s="35">
        <f ca="1">SUBTOTAL(9,K27:K27)</f>
        <v>-77.000000000000014</v>
      </c>
      <c r="L28" s="35">
        <f ca="1">SUBTOTAL(9,L27:L27)</f>
        <v>-557.75</v>
      </c>
      <c r="M28" s="36">
        <f ca="1">SUBTOTAL(9,M27:M27)</f>
        <v>-2174.7600000000002</v>
      </c>
      <c r="N28" s="34">
        <f ca="1">SUBTOTAL(9,N27:N27)</f>
        <v>-2259.0700000000002</v>
      </c>
      <c r="O28" s="35">
        <f ca="1">SUBTOTAL(9,O27:O27)</f>
        <v>-112.96</v>
      </c>
      <c r="P28" s="35">
        <f ca="1">SUBTOTAL(9,P27:P27)</f>
        <v>-849.52</v>
      </c>
      <c r="Q28" s="36">
        <f ca="1">SUBTOTAL(9,Q27:Q27)</f>
        <v>-3221.55</v>
      </c>
      <c r="R28" s="34">
        <f ca="1">SUBTOTAL(9,R27:R27)</f>
        <v>0</v>
      </c>
      <c r="S28" s="35">
        <f ca="1">SUBTOTAL(9,S27:S27)</f>
        <v>0</v>
      </c>
      <c r="T28" s="35">
        <f ca="1">SUBTOTAL(9,T27:T27)</f>
        <v>0</v>
      </c>
      <c r="U28" s="36">
        <f ca="1">SUBTOTAL(9,U27:U27)</f>
        <v>0</v>
      </c>
      <c r="V28" s="34">
        <f ca="1">SUBTOTAL(9,V27:V27)</f>
        <v>-720.6700000000003</v>
      </c>
      <c r="W28" s="35">
        <f ca="1">SUBTOTAL(9,W27:W27)</f>
        <v>-36.03</v>
      </c>
      <c r="X28" s="35">
        <f ca="1">SUBTOTAL(9,X27:X27)</f>
        <v>-442.05000000000007</v>
      </c>
      <c r="Y28" s="36">
        <f ca="1">SUBTOTAL(9,Y27:Y27)</f>
        <v>-1198.75</v>
      </c>
    </row>
    <row r="29" spans="1:25" outlineLevel="2" x14ac:dyDescent="0.25">
      <c r="A29" t="s">
        <v>636</v>
      </c>
      <c r="B29" t="str">
        <f ca="1">VLOOKUP($A29,IndexLookup,2,FALSE)</f>
        <v>CAEC</v>
      </c>
      <c r="C29" t="str">
        <f ca="1">VLOOKUP($B29,ParticipantLookup,2,FALSE)</f>
        <v>Calgary Energy Centre No. 2 Inc.</v>
      </c>
      <c r="D29" t="str">
        <f ca="1">VLOOKUP($A29,IndexLookup,3,FALSE)</f>
        <v>CES1/CES2</v>
      </c>
      <c r="E29" t="str">
        <f ca="1">VLOOKUP($D29,FacilityLookup,2,FALSE)</f>
        <v>Calgary Energy Centre</v>
      </c>
      <c r="F29" s="34">
        <f ca="1">IFERROR(VLOOKUP($A29,Lookup2009,53,FALSE),0)</f>
        <v>-1116700.67</v>
      </c>
      <c r="G29" s="35">
        <f ca="1">IFERROR(VLOOKUP($A29,Lookup2009,54,FALSE),0)</f>
        <v>-55835.03</v>
      </c>
      <c r="H29" s="35">
        <f ca="1">IFERROR(VLOOKUP($A29,Lookup2009,55,FALSE),0)</f>
        <v>-348649.14</v>
      </c>
      <c r="I29" s="36">
        <f ca="1">IFERROR(VLOOKUP($A29,Lookup2009,56,FALSE),0)</f>
        <v>-1521184.8400000003</v>
      </c>
      <c r="J29" s="34">
        <f ca="1">IFERROR(VLOOKUP($A29,Lookup2008,53,FALSE),0)</f>
        <v>-2102209.7399999998</v>
      </c>
      <c r="K29" s="35">
        <f ca="1">IFERROR(VLOOKUP($A29,Lookup2008,54,FALSE),0)</f>
        <v>-105110.49</v>
      </c>
      <c r="L29" s="35">
        <f ca="1">IFERROR(VLOOKUP($A29,Lookup2008,55,FALSE),0)</f>
        <v>-726512.95</v>
      </c>
      <c r="M29" s="36">
        <f ca="1">IFERROR(VLOOKUP($A29,Lookup2008,56,FALSE),0)</f>
        <v>-2933833.18</v>
      </c>
      <c r="N29" s="34">
        <f ca="1">IFERROR(VLOOKUP($A29,Lookup2007,53,FALSE),0)</f>
        <v>-466157.86999999994</v>
      </c>
      <c r="O29" s="35">
        <f ca="1">IFERROR(VLOOKUP($A29,Lookup2007,54,FALSE),0)</f>
        <v>-23307.899999999998</v>
      </c>
      <c r="P29" s="35">
        <f ca="1">IFERROR(VLOOKUP($A29,Lookup2007,55,FALSE),0)</f>
        <v>-181807.28999999998</v>
      </c>
      <c r="Q29" s="36">
        <f ca="1">IFERROR(VLOOKUP($A29,Lookup2007,56,FALSE),0)</f>
        <v>-671273.05999999994</v>
      </c>
      <c r="R29" s="34">
        <f ca="1">IFERROR(VLOOKUP($A29,Lookup2006,53,FALSE),0)</f>
        <v>0</v>
      </c>
      <c r="S29" s="35">
        <f ca="1">IFERROR(VLOOKUP($A29,Lookup2006,54,FALSE),0)</f>
        <v>0</v>
      </c>
      <c r="T29" s="35">
        <f ca="1">IFERROR(VLOOKUP($A29,Lookup2006,55,FALSE),0)</f>
        <v>0</v>
      </c>
      <c r="U29" s="36">
        <f ca="1">IFERROR(VLOOKUP($A29,Lookup2006,56,FALSE),0)</f>
        <v>0</v>
      </c>
      <c r="V29" s="34">
        <f ca="1">F29+J29+N29+R29</f>
        <v>-3685068.28</v>
      </c>
      <c r="W29" s="35">
        <f ca="1">G29+K29+O29+S29</f>
        <v>-184253.42</v>
      </c>
      <c r="X29" s="35">
        <f ca="1">H29+L29+P29+T29</f>
        <v>-1256969.3799999999</v>
      </c>
      <c r="Y29" s="36">
        <f ca="1">I29+M29+Q29+U29</f>
        <v>-5126291.08</v>
      </c>
    </row>
    <row r="30" spans="1:25" outlineLevel="2" x14ac:dyDescent="0.25">
      <c r="A30" t="s">
        <v>637</v>
      </c>
      <c r="B30" t="str">
        <f ca="1">VLOOKUP($A30,IndexLookup,2,FALSE)</f>
        <v>CAEC</v>
      </c>
      <c r="C30" t="str">
        <f ca="1">VLOOKUP($B30,ParticipantLookup,2,FALSE)</f>
        <v>Calgary Energy Centre No. 2 Inc.</v>
      </c>
      <c r="D30" t="str">
        <f ca="1">VLOOKUP($A30,IndexLookup,3,FALSE)</f>
        <v>CES1/CES2</v>
      </c>
      <c r="E30" t="str">
        <f ca="1">VLOOKUP($D30,FacilityLookup,2,FALSE)</f>
        <v>Calgary Energy Centre</v>
      </c>
      <c r="F30" s="34">
        <f ca="1">IFERROR(VLOOKUP($A30,Lookup2009,53,FALSE),0)</f>
        <v>-713721.48</v>
      </c>
      <c r="G30" s="35">
        <f ca="1">IFERROR(VLOOKUP($A30,Lookup2009,54,FALSE),0)</f>
        <v>-35686.080000000002</v>
      </c>
      <c r="H30" s="35">
        <f ca="1">IFERROR(VLOOKUP($A30,Lookup2009,55,FALSE),0)</f>
        <v>-222697.02</v>
      </c>
      <c r="I30" s="36">
        <f ca="1">IFERROR(VLOOKUP($A30,Lookup2009,56,FALSE),0)</f>
        <v>-972104.58000000007</v>
      </c>
      <c r="J30" s="34">
        <f ca="1">IFERROR(VLOOKUP($A30,Lookup2008,53,FALSE),0)</f>
        <v>-1334665.3200000003</v>
      </c>
      <c r="K30" s="35">
        <f ca="1">IFERROR(VLOOKUP($A30,Lookup2008,54,FALSE),0)</f>
        <v>-66733.260000000009</v>
      </c>
      <c r="L30" s="35">
        <f ca="1">IFERROR(VLOOKUP($A30,Lookup2008,55,FALSE),0)</f>
        <v>-460769.37999999995</v>
      </c>
      <c r="M30" s="36">
        <f ca="1">IFERROR(VLOOKUP($A30,Lookup2008,56,FALSE),0)</f>
        <v>-1862167.96</v>
      </c>
      <c r="N30" s="34">
        <f ca="1">IFERROR(VLOOKUP($A30,Lookup2007,53,FALSE),0)</f>
        <v>-299967.81999999995</v>
      </c>
      <c r="O30" s="35">
        <f ca="1">IFERROR(VLOOKUP($A30,Lookup2007,54,FALSE),0)</f>
        <v>-14998.390000000001</v>
      </c>
      <c r="P30" s="35">
        <f ca="1">IFERROR(VLOOKUP($A30,Lookup2007,55,FALSE),0)</f>
        <v>-117081.46999999999</v>
      </c>
      <c r="Q30" s="36">
        <f ca="1">IFERROR(VLOOKUP($A30,Lookup2007,56,FALSE),0)</f>
        <v>-432047.67999999993</v>
      </c>
      <c r="R30" s="34">
        <f ca="1">IFERROR(VLOOKUP($A30,Lookup2006,53,FALSE),0)</f>
        <v>0</v>
      </c>
      <c r="S30" s="35">
        <f ca="1">IFERROR(VLOOKUP($A30,Lookup2006,54,FALSE),0)</f>
        <v>0</v>
      </c>
      <c r="T30" s="35">
        <f ca="1">IFERROR(VLOOKUP($A30,Lookup2006,55,FALSE),0)</f>
        <v>0</v>
      </c>
      <c r="U30" s="36">
        <f ca="1">IFERROR(VLOOKUP($A30,Lookup2006,56,FALSE),0)</f>
        <v>0</v>
      </c>
      <c r="V30" s="34">
        <f ca="1">F30+J30+N30+R30</f>
        <v>-2348354.62</v>
      </c>
      <c r="W30" s="35">
        <f ca="1">G30+K30+O30+S30</f>
        <v>-117417.73000000001</v>
      </c>
      <c r="X30" s="35">
        <f ca="1">H30+L30+P30+T30</f>
        <v>-800547.86999999988</v>
      </c>
      <c r="Y30" s="36">
        <f ca="1">I30+M30+Q30+U30</f>
        <v>-3266320.2199999997</v>
      </c>
    </row>
    <row r="31" spans="1:25" outlineLevel="1" x14ac:dyDescent="0.25">
      <c r="C31" s="2" t="s">
        <v>844</v>
      </c>
      <c r="F31" s="34">
        <f ca="1">SUBTOTAL(9,F29:F30)</f>
        <v>-1830422.15</v>
      </c>
      <c r="G31" s="35">
        <f ca="1">SUBTOTAL(9,G29:G30)</f>
        <v>-91521.11</v>
      </c>
      <c r="H31" s="35">
        <f ca="1">SUBTOTAL(9,H29:H30)</f>
        <v>-571346.16</v>
      </c>
      <c r="I31" s="36">
        <f ca="1">SUBTOTAL(9,I29:I30)</f>
        <v>-2493289.4200000004</v>
      </c>
      <c r="J31" s="34">
        <f ca="1">SUBTOTAL(9,J29:J30)</f>
        <v>-3436875.06</v>
      </c>
      <c r="K31" s="35">
        <f ca="1">SUBTOTAL(9,K29:K30)</f>
        <v>-171843.75</v>
      </c>
      <c r="L31" s="35">
        <f ca="1">SUBTOTAL(9,L29:L30)</f>
        <v>-1187282.3299999998</v>
      </c>
      <c r="M31" s="36">
        <f ca="1">SUBTOTAL(9,M29:M30)</f>
        <v>-4796001.1400000006</v>
      </c>
      <c r="N31" s="34">
        <f ca="1">SUBTOTAL(9,N29:N30)</f>
        <v>-766125.69</v>
      </c>
      <c r="O31" s="35">
        <f ca="1">SUBTOTAL(9,O29:O30)</f>
        <v>-38306.29</v>
      </c>
      <c r="P31" s="35">
        <f ca="1">SUBTOTAL(9,P29:P30)</f>
        <v>-298888.75999999995</v>
      </c>
      <c r="Q31" s="36">
        <f ca="1">SUBTOTAL(9,Q29:Q30)</f>
        <v>-1103320.7399999998</v>
      </c>
      <c r="R31" s="34">
        <f ca="1">SUBTOTAL(9,R29:R30)</f>
        <v>0</v>
      </c>
      <c r="S31" s="35">
        <f ca="1">SUBTOTAL(9,S29:S30)</f>
        <v>0</v>
      </c>
      <c r="T31" s="35">
        <f ca="1">SUBTOTAL(9,T29:T30)</f>
        <v>0</v>
      </c>
      <c r="U31" s="36">
        <f ca="1">SUBTOTAL(9,U29:U30)</f>
        <v>0</v>
      </c>
      <c r="V31" s="34">
        <f ca="1">SUBTOTAL(9,V29:V30)</f>
        <v>-6033422.9000000004</v>
      </c>
      <c r="W31" s="35">
        <f ca="1">SUBTOTAL(9,W29:W30)</f>
        <v>-301671.15000000002</v>
      </c>
      <c r="X31" s="35">
        <f ca="1">SUBTOTAL(9,X29:X30)</f>
        <v>-2057517.2499999998</v>
      </c>
      <c r="Y31" s="36">
        <f ca="1">SUBTOTAL(9,Y29:Y30)</f>
        <v>-8392611.3000000007</v>
      </c>
    </row>
    <row r="32" spans="1:25" outlineLevel="2" x14ac:dyDescent="0.25">
      <c r="A32" t="s">
        <v>762</v>
      </c>
      <c r="B32" t="str">
        <f ca="1">VLOOKUP($A32,IndexLookup,2,FALSE)</f>
        <v>CESC</v>
      </c>
      <c r="C32" t="str">
        <f ca="1">VLOOKUP($B32,ParticipantLookup,2,FALSE)</f>
        <v>Calpine Energy Services Canada</v>
      </c>
      <c r="D32" t="str">
        <f ca="1">VLOOKUP($A32,IndexLookup,3,FALSE)</f>
        <v>CES1/CES2</v>
      </c>
      <c r="E32" t="str">
        <f ca="1">VLOOKUP($D32,FacilityLookup,2,FALSE)</f>
        <v>Calgary Energy Centre</v>
      </c>
      <c r="F32" s="34">
        <f ca="1">IFERROR(VLOOKUP($A32,Lookup2009,53,FALSE),0)</f>
        <v>0</v>
      </c>
      <c r="G32" s="35">
        <f ca="1">IFERROR(VLOOKUP($A32,Lookup2009,54,FALSE),0)</f>
        <v>0</v>
      </c>
      <c r="H32" s="35">
        <f ca="1">IFERROR(VLOOKUP($A32,Lookup2009,55,FALSE),0)</f>
        <v>0</v>
      </c>
      <c r="I32" s="36">
        <f ca="1">IFERROR(VLOOKUP($A32,Lookup2009,56,FALSE),0)</f>
        <v>0</v>
      </c>
      <c r="J32" s="34">
        <f ca="1">IFERROR(VLOOKUP($A32,Lookup2008,53,FALSE),0)</f>
        <v>0</v>
      </c>
      <c r="K32" s="35">
        <f ca="1">IFERROR(VLOOKUP($A32,Lookup2008,54,FALSE),0)</f>
        <v>0</v>
      </c>
      <c r="L32" s="35">
        <f ca="1">IFERROR(VLOOKUP($A32,Lookup2008,55,FALSE),0)</f>
        <v>0</v>
      </c>
      <c r="M32" s="36">
        <f ca="1">IFERROR(VLOOKUP($A32,Lookup2008,56,FALSE),0)</f>
        <v>0</v>
      </c>
      <c r="N32" s="34">
        <f ca="1">IFERROR(VLOOKUP($A32,Lookup2007,53,FALSE),0)</f>
        <v>0</v>
      </c>
      <c r="O32" s="35">
        <f ca="1">IFERROR(VLOOKUP($A32,Lookup2007,54,FALSE),0)</f>
        <v>0</v>
      </c>
      <c r="P32" s="35">
        <f ca="1">IFERROR(VLOOKUP($A32,Lookup2007,55,FALSE),0)</f>
        <v>0</v>
      </c>
      <c r="Q32" s="36">
        <f ca="1">IFERROR(VLOOKUP($A32,Lookup2007,56,FALSE),0)</f>
        <v>0</v>
      </c>
      <c r="R32" s="34">
        <f ca="1">IFERROR(VLOOKUP($A32,Lookup2006,53,FALSE),0)</f>
        <v>0</v>
      </c>
      <c r="S32" s="35">
        <f ca="1">IFERROR(VLOOKUP($A32,Lookup2006,54,FALSE),0)</f>
        <v>0</v>
      </c>
      <c r="T32" s="35">
        <f ca="1">IFERROR(VLOOKUP($A32,Lookup2006,55,FALSE),0)</f>
        <v>0</v>
      </c>
      <c r="U32" s="36">
        <f ca="1">IFERROR(VLOOKUP($A32,Lookup2006,56,FALSE),0)</f>
        <v>0</v>
      </c>
      <c r="V32" s="34">
        <f ca="1">F32+J32+N32+R32</f>
        <v>0</v>
      </c>
      <c r="W32" s="35">
        <f ca="1">G32+K32+O32+S32</f>
        <v>0</v>
      </c>
      <c r="X32" s="35">
        <f ca="1">H32+L32+P32+T32</f>
        <v>0</v>
      </c>
      <c r="Y32" s="36">
        <f ca="1">I32+M32+Q32+U32</f>
        <v>0</v>
      </c>
    </row>
    <row r="33" spans="1:25" outlineLevel="2" x14ac:dyDescent="0.25">
      <c r="A33" t="s">
        <v>763</v>
      </c>
      <c r="B33" t="str">
        <f ca="1">VLOOKUP($A33,IndexLookup,2,FALSE)</f>
        <v>CESC</v>
      </c>
      <c r="C33" t="str">
        <f ca="1">VLOOKUP($B33,ParticipantLookup,2,FALSE)</f>
        <v>Calpine Energy Services Canada</v>
      </c>
      <c r="D33" t="str">
        <f ca="1">VLOOKUP($A33,IndexLookup,3,FALSE)</f>
        <v>CES1/CES2</v>
      </c>
      <c r="E33" t="str">
        <f ca="1">VLOOKUP($D33,FacilityLookup,2,FALSE)</f>
        <v>Calgary Energy Centre</v>
      </c>
      <c r="F33" s="34">
        <f ca="1">IFERROR(VLOOKUP($A33,Lookup2009,53,FALSE),0)</f>
        <v>0</v>
      </c>
      <c r="G33" s="35">
        <f ca="1">IFERROR(VLOOKUP($A33,Lookup2009,54,FALSE),0)</f>
        <v>0</v>
      </c>
      <c r="H33" s="35">
        <f ca="1">IFERROR(VLOOKUP($A33,Lookup2009,55,FALSE),0)</f>
        <v>0</v>
      </c>
      <c r="I33" s="36">
        <f ca="1">IFERROR(VLOOKUP($A33,Lookup2009,56,FALSE),0)</f>
        <v>0</v>
      </c>
      <c r="J33" s="34">
        <f ca="1">IFERROR(VLOOKUP($A33,Lookup2008,53,FALSE),0)</f>
        <v>0</v>
      </c>
      <c r="K33" s="35">
        <f ca="1">IFERROR(VLOOKUP($A33,Lookup2008,54,FALSE),0)</f>
        <v>0</v>
      </c>
      <c r="L33" s="35">
        <f ca="1">IFERROR(VLOOKUP($A33,Lookup2008,55,FALSE),0)</f>
        <v>0</v>
      </c>
      <c r="M33" s="36">
        <f ca="1">IFERROR(VLOOKUP($A33,Lookup2008,56,FALSE),0)</f>
        <v>0</v>
      </c>
      <c r="N33" s="34">
        <f ca="1">IFERROR(VLOOKUP($A33,Lookup2007,53,FALSE),0)</f>
        <v>0</v>
      </c>
      <c r="O33" s="35">
        <f ca="1">IFERROR(VLOOKUP($A33,Lookup2007,54,FALSE),0)</f>
        <v>0</v>
      </c>
      <c r="P33" s="35">
        <f ca="1">IFERROR(VLOOKUP($A33,Lookup2007,55,FALSE),0)</f>
        <v>0</v>
      </c>
      <c r="Q33" s="36">
        <f ca="1">IFERROR(VLOOKUP($A33,Lookup2007,56,FALSE),0)</f>
        <v>0</v>
      </c>
      <c r="R33" s="34">
        <f ca="1">IFERROR(VLOOKUP($A33,Lookup2006,53,FALSE),0)</f>
        <v>0</v>
      </c>
      <c r="S33" s="35">
        <f ca="1">IFERROR(VLOOKUP($A33,Lookup2006,54,FALSE),0)</f>
        <v>0</v>
      </c>
      <c r="T33" s="35">
        <f ca="1">IFERROR(VLOOKUP($A33,Lookup2006,55,FALSE),0)</f>
        <v>0</v>
      </c>
      <c r="U33" s="36">
        <f ca="1">IFERROR(VLOOKUP($A33,Lookup2006,56,FALSE),0)</f>
        <v>0</v>
      </c>
      <c r="V33" s="34">
        <f ca="1">F33+J33+N33+R33</f>
        <v>0</v>
      </c>
      <c r="W33" s="35">
        <f ca="1">G33+K33+O33+S33</f>
        <v>0</v>
      </c>
      <c r="X33" s="35">
        <f ca="1">H33+L33+P33+T33</f>
        <v>0</v>
      </c>
      <c r="Y33" s="36">
        <f ca="1">I33+M33+Q33+U33</f>
        <v>0</v>
      </c>
    </row>
    <row r="34" spans="1:25" outlineLevel="1" x14ac:dyDescent="0.25">
      <c r="C34" s="2" t="s">
        <v>845</v>
      </c>
      <c r="F34" s="34">
        <f ca="1">SUBTOTAL(9,F32:F33)</f>
        <v>0</v>
      </c>
      <c r="G34" s="35">
        <f ca="1">SUBTOTAL(9,G32:G33)</f>
        <v>0</v>
      </c>
      <c r="H34" s="35">
        <f ca="1">SUBTOTAL(9,H32:H33)</f>
        <v>0</v>
      </c>
      <c r="I34" s="36">
        <f ca="1">SUBTOTAL(9,I32:I33)</f>
        <v>0</v>
      </c>
      <c r="J34" s="34">
        <f ca="1">SUBTOTAL(9,J32:J33)</f>
        <v>0</v>
      </c>
      <c r="K34" s="35">
        <f ca="1">SUBTOTAL(9,K32:K33)</f>
        <v>0</v>
      </c>
      <c r="L34" s="35">
        <f ca="1">SUBTOTAL(9,L32:L33)</f>
        <v>0</v>
      </c>
      <c r="M34" s="36">
        <f ca="1">SUBTOTAL(9,M32:M33)</f>
        <v>0</v>
      </c>
      <c r="N34" s="34">
        <f ca="1">SUBTOTAL(9,N32:N33)</f>
        <v>0</v>
      </c>
      <c r="O34" s="35">
        <f ca="1">SUBTOTAL(9,O32:O33)</f>
        <v>0</v>
      </c>
      <c r="P34" s="35">
        <f ca="1">SUBTOTAL(9,P32:P33)</f>
        <v>0</v>
      </c>
      <c r="Q34" s="36">
        <f ca="1">SUBTOTAL(9,Q32:Q33)</f>
        <v>0</v>
      </c>
      <c r="R34" s="34">
        <f ca="1">SUBTOTAL(9,R32:R33)</f>
        <v>0</v>
      </c>
      <c r="S34" s="35">
        <f ca="1">SUBTOTAL(9,S32:S33)</f>
        <v>0</v>
      </c>
      <c r="T34" s="35">
        <f ca="1">SUBTOTAL(9,T32:T33)</f>
        <v>0</v>
      </c>
      <c r="U34" s="36">
        <f ca="1">SUBTOTAL(9,U32:U33)</f>
        <v>0</v>
      </c>
      <c r="V34" s="34">
        <f ca="1">SUBTOTAL(9,V32:V33)</f>
        <v>0</v>
      </c>
      <c r="W34" s="35">
        <f ca="1">SUBTOTAL(9,W32:W33)</f>
        <v>0</v>
      </c>
      <c r="X34" s="35">
        <f ca="1">SUBTOTAL(9,X32:X33)</f>
        <v>0</v>
      </c>
      <c r="Y34" s="36">
        <f ca="1">SUBTOTAL(9,Y32:Y33)</f>
        <v>0</v>
      </c>
    </row>
    <row r="35" spans="1:25" outlineLevel="2" x14ac:dyDescent="0.25">
      <c r="A35" t="s">
        <v>767</v>
      </c>
      <c r="B35" t="str">
        <f ca="1">VLOOKUP($A35,IndexLookup,2,FALSE)</f>
        <v>CPLP</v>
      </c>
      <c r="C35" t="str">
        <f ca="1">VLOOKUP($B35,ParticipantLookup,2,FALSE)</f>
        <v>Calpine Power LP</v>
      </c>
      <c r="D35" t="str">
        <f ca="1">VLOOKUP($A35,IndexLookup,3,FALSE)</f>
        <v>CES1/CES2</v>
      </c>
      <c r="E35" t="str">
        <f ca="1">VLOOKUP($D35,FacilityLookup,2,FALSE)</f>
        <v>Calgary Energy Centre</v>
      </c>
      <c r="F35" s="34">
        <f ca="1">IFERROR(VLOOKUP($A35,Lookup2009,53,FALSE),0)</f>
        <v>0</v>
      </c>
      <c r="G35" s="35">
        <f ca="1">IFERROR(VLOOKUP($A35,Lookup2009,54,FALSE),0)</f>
        <v>0</v>
      </c>
      <c r="H35" s="35">
        <f ca="1">IFERROR(VLOOKUP($A35,Lookup2009,55,FALSE),0)</f>
        <v>0</v>
      </c>
      <c r="I35" s="36">
        <f ca="1">IFERROR(VLOOKUP($A35,Lookup2009,56,FALSE),0)</f>
        <v>0</v>
      </c>
      <c r="J35" s="34">
        <f ca="1">IFERROR(VLOOKUP($A35,Lookup2008,53,FALSE),0)</f>
        <v>0</v>
      </c>
      <c r="K35" s="35">
        <f ca="1">IFERROR(VLOOKUP($A35,Lookup2008,54,FALSE),0)</f>
        <v>0</v>
      </c>
      <c r="L35" s="35">
        <f ca="1">IFERROR(VLOOKUP($A35,Lookup2008,55,FALSE),0)</f>
        <v>0</v>
      </c>
      <c r="M35" s="36">
        <f ca="1">IFERROR(VLOOKUP($A35,Lookup2008,56,FALSE),0)</f>
        <v>0</v>
      </c>
      <c r="N35" s="34">
        <f ca="1">IFERROR(VLOOKUP($A35,Lookup2007,53,FALSE),0)</f>
        <v>-1230892.67</v>
      </c>
      <c r="O35" s="35">
        <f ca="1">IFERROR(VLOOKUP($A35,Lookup2007,54,FALSE),0)</f>
        <v>-61544.649999999994</v>
      </c>
      <c r="P35" s="35">
        <f ca="1">IFERROR(VLOOKUP($A35,Lookup2007,55,FALSE),0)</f>
        <v>-504339.63</v>
      </c>
      <c r="Q35" s="36">
        <f ca="1">IFERROR(VLOOKUP($A35,Lookup2007,56,FALSE),0)</f>
        <v>-1796776.9499999997</v>
      </c>
      <c r="R35" s="34">
        <f ca="1">IFERROR(VLOOKUP($A35,Lookup2006,53,FALSE),0)</f>
        <v>-3345196.88</v>
      </c>
      <c r="S35" s="35">
        <f ca="1">IFERROR(VLOOKUP($A35,Lookup2006,54,FALSE),0)</f>
        <v>-167259.85</v>
      </c>
      <c r="T35" s="35">
        <f ca="1">IFERROR(VLOOKUP($A35,Lookup2006,55,FALSE),0)</f>
        <v>-1517690.58</v>
      </c>
      <c r="U35" s="36">
        <f ca="1">IFERROR(VLOOKUP($A35,Lookup2006,56,FALSE),0)</f>
        <v>-5030147.3100000005</v>
      </c>
      <c r="V35" s="34">
        <f ca="1">F35+J35+N35+R35</f>
        <v>-4576089.55</v>
      </c>
      <c r="W35" s="35">
        <f ca="1">G35+K35+O35+S35</f>
        <v>-228804.5</v>
      </c>
      <c r="X35" s="35">
        <f ca="1">H35+L35+P35+T35</f>
        <v>-2022030.21</v>
      </c>
      <c r="Y35" s="36">
        <f ca="1">I35+M35+Q35+U35</f>
        <v>-6826924.2599999998</v>
      </c>
    </row>
    <row r="36" spans="1:25" outlineLevel="2" x14ac:dyDescent="0.25">
      <c r="A36" t="s">
        <v>768</v>
      </c>
      <c r="B36" t="str">
        <f ca="1">VLOOKUP($A36,IndexLookup,2,FALSE)</f>
        <v>CPLP</v>
      </c>
      <c r="C36" t="str">
        <f ca="1">VLOOKUP($B36,ParticipantLookup,2,FALSE)</f>
        <v>Calpine Power LP</v>
      </c>
      <c r="D36" t="str">
        <f ca="1">VLOOKUP($A36,IndexLookup,3,FALSE)</f>
        <v>CES1/CES2</v>
      </c>
      <c r="E36" t="str">
        <f ca="1">VLOOKUP($D36,FacilityLookup,2,FALSE)</f>
        <v>Calgary Energy Centre</v>
      </c>
      <c r="F36" s="34">
        <f ca="1">IFERROR(VLOOKUP($A36,Lookup2009,53,FALSE),0)</f>
        <v>0</v>
      </c>
      <c r="G36" s="35">
        <f ca="1">IFERROR(VLOOKUP($A36,Lookup2009,54,FALSE),0)</f>
        <v>0</v>
      </c>
      <c r="H36" s="35">
        <f ca="1">IFERROR(VLOOKUP($A36,Lookup2009,55,FALSE),0)</f>
        <v>0</v>
      </c>
      <c r="I36" s="36">
        <f ca="1">IFERROR(VLOOKUP($A36,Lookup2009,56,FALSE),0)</f>
        <v>0</v>
      </c>
      <c r="J36" s="34">
        <f ca="1">IFERROR(VLOOKUP($A36,Lookup2008,53,FALSE),0)</f>
        <v>0</v>
      </c>
      <c r="K36" s="35">
        <f ca="1">IFERROR(VLOOKUP($A36,Lookup2008,54,FALSE),0)</f>
        <v>0</v>
      </c>
      <c r="L36" s="35">
        <f ca="1">IFERROR(VLOOKUP($A36,Lookup2008,55,FALSE),0)</f>
        <v>0</v>
      </c>
      <c r="M36" s="36">
        <f ca="1">IFERROR(VLOOKUP($A36,Lookup2008,56,FALSE),0)</f>
        <v>0</v>
      </c>
      <c r="N36" s="34">
        <f ca="1">IFERROR(VLOOKUP($A36,Lookup2007,53,FALSE),0)</f>
        <v>-790026.34000000008</v>
      </c>
      <c r="O36" s="35">
        <f ca="1">IFERROR(VLOOKUP($A36,Lookup2007,54,FALSE),0)</f>
        <v>-39501.32</v>
      </c>
      <c r="P36" s="35">
        <f ca="1">IFERROR(VLOOKUP($A36,Lookup2007,55,FALSE),0)</f>
        <v>-323008.79000000004</v>
      </c>
      <c r="Q36" s="36">
        <f ca="1">IFERROR(VLOOKUP($A36,Lookup2007,56,FALSE),0)</f>
        <v>-1152536.4500000002</v>
      </c>
      <c r="R36" s="34">
        <f ca="1">IFERROR(VLOOKUP($A36,Lookup2006,53,FALSE),0)</f>
        <v>-2215722.37</v>
      </c>
      <c r="S36" s="35">
        <f ca="1">IFERROR(VLOOKUP($A36,Lookup2006,54,FALSE),0)</f>
        <v>-110786.12000000001</v>
      </c>
      <c r="T36" s="35">
        <f ca="1">IFERROR(VLOOKUP($A36,Lookup2006,55,FALSE),0)</f>
        <v>-1005462.13</v>
      </c>
      <c r="U36" s="36">
        <f ca="1">IFERROR(VLOOKUP($A36,Lookup2006,56,FALSE),0)</f>
        <v>-3331970.6199999996</v>
      </c>
      <c r="V36" s="34">
        <f ca="1">F36+J36+N36+R36</f>
        <v>-3005748.71</v>
      </c>
      <c r="W36" s="35">
        <f ca="1">G36+K36+O36+S36</f>
        <v>-150287.44</v>
      </c>
      <c r="X36" s="35">
        <f ca="1">H36+L36+P36+T36</f>
        <v>-1328470.92</v>
      </c>
      <c r="Y36" s="36">
        <f ca="1">I36+M36+Q36+U36</f>
        <v>-4484507.07</v>
      </c>
    </row>
    <row r="37" spans="1:25" outlineLevel="1" x14ac:dyDescent="0.25">
      <c r="C37" s="2" t="s">
        <v>846</v>
      </c>
      <c r="F37" s="34">
        <f ca="1">SUBTOTAL(9,F35:F36)</f>
        <v>0</v>
      </c>
      <c r="G37" s="35">
        <f ca="1">SUBTOTAL(9,G35:G36)</f>
        <v>0</v>
      </c>
      <c r="H37" s="35">
        <f ca="1">SUBTOTAL(9,H35:H36)</f>
        <v>0</v>
      </c>
      <c r="I37" s="36">
        <f ca="1">SUBTOTAL(9,I35:I36)</f>
        <v>0</v>
      </c>
      <c r="J37" s="34">
        <f ca="1">SUBTOTAL(9,J35:J36)</f>
        <v>0</v>
      </c>
      <c r="K37" s="35">
        <f ca="1">SUBTOTAL(9,K35:K36)</f>
        <v>0</v>
      </c>
      <c r="L37" s="35">
        <f ca="1">SUBTOTAL(9,L35:L36)</f>
        <v>0</v>
      </c>
      <c r="M37" s="36">
        <f ca="1">SUBTOTAL(9,M35:M36)</f>
        <v>0</v>
      </c>
      <c r="N37" s="34">
        <f ca="1">SUBTOTAL(9,N35:N36)</f>
        <v>-2020919.01</v>
      </c>
      <c r="O37" s="35">
        <f ca="1">SUBTOTAL(9,O35:O36)</f>
        <v>-101045.97</v>
      </c>
      <c r="P37" s="35">
        <f ca="1">SUBTOTAL(9,P35:P36)</f>
        <v>-827348.42</v>
      </c>
      <c r="Q37" s="36">
        <f ca="1">SUBTOTAL(9,Q35:Q36)</f>
        <v>-2949313.4</v>
      </c>
      <c r="R37" s="34">
        <f ca="1">SUBTOTAL(9,R35:R36)</f>
        <v>-5560919.25</v>
      </c>
      <c r="S37" s="35">
        <f ca="1">SUBTOTAL(9,S35:S36)</f>
        <v>-278045.97000000003</v>
      </c>
      <c r="T37" s="35">
        <f ca="1">SUBTOTAL(9,T35:T36)</f>
        <v>-2523152.71</v>
      </c>
      <c r="U37" s="36">
        <f ca="1">SUBTOTAL(9,U35:U36)</f>
        <v>-8362117.9299999997</v>
      </c>
      <c r="V37" s="34">
        <f ca="1">SUBTOTAL(9,V35:V36)</f>
        <v>-7581838.2599999998</v>
      </c>
      <c r="W37" s="35">
        <f ca="1">SUBTOTAL(9,W35:W36)</f>
        <v>-379091.94</v>
      </c>
      <c r="X37" s="35">
        <f ca="1">SUBTOTAL(9,X35:X36)</f>
        <v>-3350501.13</v>
      </c>
      <c r="Y37" s="36">
        <f ca="1">SUBTOTAL(9,Y35:Y36)</f>
        <v>-11311431.33</v>
      </c>
    </row>
    <row r="38" spans="1:25" outlineLevel="2" x14ac:dyDescent="0.25">
      <c r="A38" t="s">
        <v>682</v>
      </c>
      <c r="B38" t="str">
        <f ca="1">VLOOKUP($A38,IndexLookup,2,FALSE)</f>
        <v>CGEI</v>
      </c>
      <c r="C38" t="str">
        <f ca="1">VLOOKUP($B38,ParticipantLookup,2,FALSE)</f>
        <v>Canadian Gas &amp; Electric Inc.</v>
      </c>
      <c r="D38" t="str">
        <f ca="1">VLOOKUP($A38,IndexLookup,3,FALSE)</f>
        <v>GPEC</v>
      </c>
      <c r="E38" t="str">
        <f ca="1">VLOOKUP($D38,FacilityLookup,2,FALSE)</f>
        <v>Grande Prairie EcoPower</v>
      </c>
      <c r="F38" s="34">
        <f ca="1">IFERROR(VLOOKUP($A38,Lookup2009,53,FALSE),0)</f>
        <v>-385573</v>
      </c>
      <c r="G38" s="35">
        <f ca="1">IFERROR(VLOOKUP($A38,Lookup2009,54,FALSE),0)</f>
        <v>-19278.64</v>
      </c>
      <c r="H38" s="35">
        <f ca="1">IFERROR(VLOOKUP($A38,Lookup2009,55,FALSE),0)</f>
        <v>-120418.69</v>
      </c>
      <c r="I38" s="36">
        <f ca="1">IFERROR(VLOOKUP($A38,Lookup2009,56,FALSE),0)</f>
        <v>-525270.33000000007</v>
      </c>
      <c r="J38" s="34">
        <f ca="1">IFERROR(VLOOKUP($A38,Lookup2008,53,FALSE),0)</f>
        <v>-278218.52999999997</v>
      </c>
      <c r="K38" s="35">
        <f ca="1">IFERROR(VLOOKUP($A38,Lookup2008,54,FALSE),0)</f>
        <v>-13910.92</v>
      </c>
      <c r="L38" s="35">
        <f ca="1">IFERROR(VLOOKUP($A38,Lookup2008,55,FALSE),0)</f>
        <v>-96501.19</v>
      </c>
      <c r="M38" s="36">
        <f ca="1">IFERROR(VLOOKUP($A38,Lookup2008,56,FALSE),0)</f>
        <v>-388630.63999999996</v>
      </c>
      <c r="N38" s="34">
        <f ca="1">IFERROR(VLOOKUP($A38,Lookup2007,53,FALSE),0)</f>
        <v>-4088.3700000000104</v>
      </c>
      <c r="O38" s="35">
        <f ca="1">IFERROR(VLOOKUP($A38,Lookup2007,54,FALSE),0)</f>
        <v>-204.43000000000004</v>
      </c>
      <c r="P38" s="35">
        <f ca="1">IFERROR(VLOOKUP($A38,Lookup2007,55,FALSE),0)</f>
        <v>-1718.1599999999999</v>
      </c>
      <c r="Q38" s="36">
        <f ca="1">IFERROR(VLOOKUP($A38,Lookup2007,56,FALSE),0)</f>
        <v>-6010.9600000000082</v>
      </c>
      <c r="R38" s="34">
        <f ca="1">IFERROR(VLOOKUP($A38,Lookup2006,53,FALSE),0)</f>
        <v>24801.199999999983</v>
      </c>
      <c r="S38" s="35">
        <f ca="1">IFERROR(VLOOKUP($A38,Lookup2006,54,FALSE),0)</f>
        <v>1240.05</v>
      </c>
      <c r="T38" s="35">
        <f ca="1">IFERROR(VLOOKUP($A38,Lookup2006,55,FALSE),0)</f>
        <v>11077.57</v>
      </c>
      <c r="U38" s="36">
        <f ca="1">IFERROR(VLOOKUP($A38,Lookup2006,56,FALSE),0)</f>
        <v>37118.819999999992</v>
      </c>
      <c r="V38" s="34">
        <f ca="1">F38+J38+N38+R38</f>
        <v>-643078.70000000007</v>
      </c>
      <c r="W38" s="35">
        <f ca="1">G38+K38+O38+S38</f>
        <v>-32153.94</v>
      </c>
      <c r="X38" s="35">
        <f ca="1">H38+L38+P38+T38</f>
        <v>-207560.47</v>
      </c>
      <c r="Y38" s="36">
        <f ca="1">I38+M38+Q38+U38</f>
        <v>-882793.11</v>
      </c>
    </row>
    <row r="39" spans="1:25" outlineLevel="1" x14ac:dyDescent="0.25">
      <c r="C39" s="2" t="s">
        <v>847</v>
      </c>
      <c r="F39" s="34">
        <f ca="1">SUBTOTAL(9,F38:F38)</f>
        <v>-385573</v>
      </c>
      <c r="G39" s="35">
        <f ca="1">SUBTOTAL(9,G38:G38)</f>
        <v>-19278.64</v>
      </c>
      <c r="H39" s="35">
        <f ca="1">SUBTOTAL(9,H38:H38)</f>
        <v>-120418.69</v>
      </c>
      <c r="I39" s="36">
        <f ca="1">SUBTOTAL(9,I38:I38)</f>
        <v>-525270.33000000007</v>
      </c>
      <c r="J39" s="34">
        <f ca="1">SUBTOTAL(9,J38:J38)</f>
        <v>-278218.52999999997</v>
      </c>
      <c r="K39" s="35">
        <f ca="1">SUBTOTAL(9,K38:K38)</f>
        <v>-13910.92</v>
      </c>
      <c r="L39" s="35">
        <f ca="1">SUBTOTAL(9,L38:L38)</f>
        <v>-96501.19</v>
      </c>
      <c r="M39" s="36">
        <f ca="1">SUBTOTAL(9,M38:M38)</f>
        <v>-388630.63999999996</v>
      </c>
      <c r="N39" s="34">
        <f ca="1">SUBTOTAL(9,N38:N38)</f>
        <v>-4088.3700000000104</v>
      </c>
      <c r="O39" s="35">
        <f ca="1">SUBTOTAL(9,O38:O38)</f>
        <v>-204.43000000000004</v>
      </c>
      <c r="P39" s="35">
        <f ca="1">SUBTOTAL(9,P38:P38)</f>
        <v>-1718.1599999999999</v>
      </c>
      <c r="Q39" s="36">
        <f ca="1">SUBTOTAL(9,Q38:Q38)</f>
        <v>-6010.9600000000082</v>
      </c>
      <c r="R39" s="34">
        <f ca="1">SUBTOTAL(9,R38:R38)</f>
        <v>24801.199999999983</v>
      </c>
      <c r="S39" s="35">
        <f ca="1">SUBTOTAL(9,S38:S38)</f>
        <v>1240.05</v>
      </c>
      <c r="T39" s="35">
        <f ca="1">SUBTOTAL(9,T38:T38)</f>
        <v>11077.57</v>
      </c>
      <c r="U39" s="36">
        <f ca="1">SUBTOTAL(9,U38:U38)</f>
        <v>37118.819999999992</v>
      </c>
      <c r="V39" s="34">
        <f ca="1">SUBTOTAL(9,V38:V38)</f>
        <v>-643078.70000000007</v>
      </c>
      <c r="W39" s="35">
        <f ca="1">SUBTOTAL(9,W38:W38)</f>
        <v>-32153.94</v>
      </c>
      <c r="X39" s="35">
        <f ca="1">SUBTOTAL(9,X38:X38)</f>
        <v>-207560.47</v>
      </c>
      <c r="Y39" s="36">
        <f ca="1">SUBTOTAL(9,Y38:Y38)</f>
        <v>-882793.11</v>
      </c>
    </row>
    <row r="40" spans="1:25" outlineLevel="2" x14ac:dyDescent="0.25">
      <c r="A40" t="s">
        <v>425</v>
      </c>
      <c r="B40" t="str">
        <f ca="1">VLOOKUP($A40,IndexLookup,2,FALSE)</f>
        <v>CHD</v>
      </c>
      <c r="C40" t="str">
        <f ca="1">VLOOKUP($B40,ParticipantLookup,2,FALSE)</f>
        <v>Canadian Hydro Developers Inc.</v>
      </c>
      <c r="D40" t="str">
        <f ca="1">VLOOKUP($A40,IndexLookup,3,FALSE)</f>
        <v>CRE1</v>
      </c>
      <c r="E40" t="str">
        <f ca="1">VLOOKUP($D40,FacilityLookup,2,FALSE)</f>
        <v>Cowley Ridge Expansion #1 Wind Facility</v>
      </c>
      <c r="F40" s="34">
        <f ca="1">IFERROR(VLOOKUP($A40,Lookup2009,53,FALSE),0)</f>
        <v>0</v>
      </c>
      <c r="G40" s="35">
        <f ca="1">IFERROR(VLOOKUP($A40,Lookup2009,54,FALSE),0)</f>
        <v>0</v>
      </c>
      <c r="H40" s="35">
        <f ca="1">IFERROR(VLOOKUP($A40,Lookup2009,55,FALSE),0)</f>
        <v>0</v>
      </c>
      <c r="I40" s="36">
        <f ca="1">IFERROR(VLOOKUP($A40,Lookup2009,56,FALSE),0)</f>
        <v>0</v>
      </c>
      <c r="J40" s="34">
        <f ca="1">IFERROR(VLOOKUP($A40,Lookup2008,53,FALSE),0)</f>
        <v>0</v>
      </c>
      <c r="K40" s="35">
        <f ca="1">IFERROR(VLOOKUP($A40,Lookup2008,54,FALSE),0)</f>
        <v>0</v>
      </c>
      <c r="L40" s="35">
        <f ca="1">IFERROR(VLOOKUP($A40,Lookup2008,55,FALSE),0)</f>
        <v>0</v>
      </c>
      <c r="M40" s="36">
        <f ca="1">IFERROR(VLOOKUP($A40,Lookup2008,56,FALSE),0)</f>
        <v>0</v>
      </c>
      <c r="N40" s="34">
        <f ca="1">IFERROR(VLOOKUP($A40,Lookup2007,53,FALSE),0)</f>
        <v>0</v>
      </c>
      <c r="O40" s="35">
        <f ca="1">IFERROR(VLOOKUP($A40,Lookup2007,54,FALSE),0)</f>
        <v>0</v>
      </c>
      <c r="P40" s="35">
        <f ca="1">IFERROR(VLOOKUP($A40,Lookup2007,55,FALSE),0)</f>
        <v>0</v>
      </c>
      <c r="Q40" s="36">
        <f ca="1">IFERROR(VLOOKUP($A40,Lookup2007,56,FALSE),0)</f>
        <v>0</v>
      </c>
      <c r="R40" s="34">
        <f ca="1">IFERROR(VLOOKUP($A40,Lookup2006,53,FALSE),0)</f>
        <v>0</v>
      </c>
      <c r="S40" s="35">
        <f ca="1">IFERROR(VLOOKUP($A40,Lookup2006,54,FALSE),0)</f>
        <v>0</v>
      </c>
      <c r="T40" s="35">
        <f ca="1">IFERROR(VLOOKUP($A40,Lookup2006,55,FALSE),0)</f>
        <v>0</v>
      </c>
      <c r="U40" s="36">
        <f ca="1">IFERROR(VLOOKUP($A40,Lookup2006,56,FALSE),0)</f>
        <v>0</v>
      </c>
      <c r="V40" s="34">
        <f ca="1">F40+J40+N40+R40</f>
        <v>0</v>
      </c>
      <c r="W40" s="35">
        <f ca="1">G40+K40+O40+S40</f>
        <v>0</v>
      </c>
      <c r="X40" s="35">
        <f ca="1">H40+L40+P40+T40</f>
        <v>0</v>
      </c>
      <c r="Y40" s="36">
        <f ca="1">I40+M40+Q40+U40</f>
        <v>0</v>
      </c>
    </row>
    <row r="41" spans="1:25" outlineLevel="2" x14ac:dyDescent="0.25">
      <c r="A41" t="s">
        <v>426</v>
      </c>
      <c r="B41" t="str">
        <f ca="1">VLOOKUP($A41,IndexLookup,2,FALSE)</f>
        <v>CHD</v>
      </c>
      <c r="C41" t="str">
        <f ca="1">VLOOKUP($B41,ParticipantLookup,2,FALSE)</f>
        <v>Canadian Hydro Developers Inc.</v>
      </c>
      <c r="D41" t="str">
        <f ca="1">VLOOKUP($A41,IndexLookup,3,FALSE)</f>
        <v>CRE2</v>
      </c>
      <c r="E41" t="str">
        <f ca="1">VLOOKUP($D41,FacilityLookup,2,FALSE)</f>
        <v>Cowley Ridge Expansion #2 Wind Facility</v>
      </c>
      <c r="F41" s="34">
        <f ca="1">IFERROR(VLOOKUP($A41,Lookup2009,53,FALSE),0)</f>
        <v>0</v>
      </c>
      <c r="G41" s="35">
        <f ca="1">IFERROR(VLOOKUP($A41,Lookup2009,54,FALSE),0)</f>
        <v>0</v>
      </c>
      <c r="H41" s="35">
        <f ca="1">IFERROR(VLOOKUP($A41,Lookup2009,55,FALSE),0)</f>
        <v>0</v>
      </c>
      <c r="I41" s="36">
        <f ca="1">IFERROR(VLOOKUP($A41,Lookup2009,56,FALSE),0)</f>
        <v>0</v>
      </c>
      <c r="J41" s="34">
        <f ca="1">IFERROR(VLOOKUP($A41,Lookup2008,53,FALSE),0)</f>
        <v>0</v>
      </c>
      <c r="K41" s="35">
        <f ca="1">IFERROR(VLOOKUP($A41,Lookup2008,54,FALSE),0)</f>
        <v>0</v>
      </c>
      <c r="L41" s="35">
        <f ca="1">IFERROR(VLOOKUP($A41,Lookup2008,55,FALSE),0)</f>
        <v>0</v>
      </c>
      <c r="M41" s="36">
        <f ca="1">IFERROR(VLOOKUP($A41,Lookup2008,56,FALSE),0)</f>
        <v>0</v>
      </c>
      <c r="N41" s="34">
        <f ca="1">IFERROR(VLOOKUP($A41,Lookup2007,53,FALSE),0)</f>
        <v>0</v>
      </c>
      <c r="O41" s="35">
        <f ca="1">IFERROR(VLOOKUP($A41,Lookup2007,54,FALSE),0)</f>
        <v>0</v>
      </c>
      <c r="P41" s="35">
        <f ca="1">IFERROR(VLOOKUP($A41,Lookup2007,55,FALSE),0)</f>
        <v>0</v>
      </c>
      <c r="Q41" s="36">
        <f ca="1">IFERROR(VLOOKUP($A41,Lookup2007,56,FALSE),0)</f>
        <v>0</v>
      </c>
      <c r="R41" s="34">
        <f ca="1">IFERROR(VLOOKUP($A41,Lookup2006,53,FALSE),0)</f>
        <v>0</v>
      </c>
      <c r="S41" s="35">
        <f ca="1">IFERROR(VLOOKUP($A41,Lookup2006,54,FALSE),0)</f>
        <v>0</v>
      </c>
      <c r="T41" s="35">
        <f ca="1">IFERROR(VLOOKUP($A41,Lookup2006,55,FALSE),0)</f>
        <v>0</v>
      </c>
      <c r="U41" s="36">
        <f ca="1">IFERROR(VLOOKUP($A41,Lookup2006,56,FALSE),0)</f>
        <v>0</v>
      </c>
      <c r="V41" s="34">
        <f ca="1">F41+J41+N41+R41</f>
        <v>0</v>
      </c>
      <c r="W41" s="35">
        <f ca="1">G41+K41+O41+S41</f>
        <v>0</v>
      </c>
      <c r="X41" s="35">
        <f ca="1">H41+L41+P41+T41</f>
        <v>0</v>
      </c>
      <c r="Y41" s="36">
        <f ca="1">I41+M41+Q41+U41</f>
        <v>0</v>
      </c>
    </row>
    <row r="42" spans="1:25" outlineLevel="2" x14ac:dyDescent="0.25">
      <c r="A42" t="s">
        <v>683</v>
      </c>
      <c r="B42" t="str">
        <f ca="1">VLOOKUP($A42,IndexLookup,2,FALSE)</f>
        <v>CHD</v>
      </c>
      <c r="C42" t="str">
        <f ca="1">VLOOKUP($B42,ParticipantLookup,2,FALSE)</f>
        <v>Canadian Hydro Developers Inc.</v>
      </c>
      <c r="D42" t="str">
        <f ca="1">VLOOKUP($A42,IndexLookup,3,FALSE)</f>
        <v>CRE3</v>
      </c>
      <c r="E42" t="str">
        <f ca="1">VLOOKUP($D42,FacilityLookup,2,FALSE)</f>
        <v>Cowley Ridge Wind Facility</v>
      </c>
      <c r="F42" s="34">
        <f ca="1">IFERROR(VLOOKUP($A42,Lookup2009,53,FALSE),0)</f>
        <v>179498.08</v>
      </c>
      <c r="G42" s="35">
        <f ca="1">IFERROR(VLOOKUP($A42,Lookup2009,54,FALSE),0)</f>
        <v>8974.8999999999978</v>
      </c>
      <c r="H42" s="35">
        <f ca="1">IFERROR(VLOOKUP($A42,Lookup2009,55,FALSE),0)</f>
        <v>56089.840000000004</v>
      </c>
      <c r="I42" s="36">
        <f ca="1">IFERROR(VLOOKUP($A42,Lookup2009,56,FALSE),0)</f>
        <v>244562.82</v>
      </c>
      <c r="J42" s="34">
        <f ca="1">IFERROR(VLOOKUP($A42,Lookup2008,53,FALSE),0)</f>
        <v>244468.56999999995</v>
      </c>
      <c r="K42" s="35">
        <f ca="1">IFERROR(VLOOKUP($A42,Lookup2008,54,FALSE),0)</f>
        <v>12223.43</v>
      </c>
      <c r="L42" s="35">
        <f ca="1">IFERROR(VLOOKUP($A42,Lookup2008,55,FALSE),0)</f>
        <v>84666.99</v>
      </c>
      <c r="M42" s="36">
        <f ca="1">IFERROR(VLOOKUP($A42,Lookup2008,56,FALSE),0)</f>
        <v>341358.99</v>
      </c>
      <c r="N42" s="34">
        <f ca="1">IFERROR(VLOOKUP($A42,Lookup2007,53,FALSE),0)</f>
        <v>55816.880000000005</v>
      </c>
      <c r="O42" s="35">
        <f ca="1">IFERROR(VLOOKUP($A42,Lookup2007,54,FALSE),0)</f>
        <v>2790.85</v>
      </c>
      <c r="P42" s="35">
        <f ca="1">IFERROR(VLOOKUP($A42,Lookup2007,55,FALSE),0)</f>
        <v>22386.359999999997</v>
      </c>
      <c r="Q42" s="36">
        <f ca="1">IFERROR(VLOOKUP($A42,Lookup2007,56,FALSE),0)</f>
        <v>80994.09</v>
      </c>
      <c r="R42" s="34">
        <f ca="1">IFERROR(VLOOKUP($A42,Lookup2006,53,FALSE),0)</f>
        <v>82471.45</v>
      </c>
      <c r="S42" s="35">
        <f ca="1">IFERROR(VLOOKUP($A42,Lookup2006,54,FALSE),0)</f>
        <v>4123.58</v>
      </c>
      <c r="T42" s="35">
        <f ca="1">IFERROR(VLOOKUP($A42,Lookup2006,55,FALSE),0)</f>
        <v>37699.539999999994</v>
      </c>
      <c r="U42" s="36">
        <f ca="1">IFERROR(VLOOKUP($A42,Lookup2006,56,FALSE),0)</f>
        <v>124294.57</v>
      </c>
      <c r="V42" s="34">
        <f ca="1">F42+J42+N42+R42</f>
        <v>562254.97999999986</v>
      </c>
      <c r="W42" s="35">
        <f ca="1">G42+K42+O42+S42</f>
        <v>28112.759999999995</v>
      </c>
      <c r="X42" s="35">
        <f ca="1">H42+L42+P42+T42</f>
        <v>200842.72999999998</v>
      </c>
      <c r="Y42" s="36">
        <f ca="1">I42+M42+Q42+U42</f>
        <v>791210.47</v>
      </c>
    </row>
    <row r="43" spans="1:25" outlineLevel="2" x14ac:dyDescent="0.25">
      <c r="A43" t="s">
        <v>684</v>
      </c>
      <c r="B43" t="str">
        <f ca="1">VLOOKUP($A43,IndexLookup,2,FALSE)</f>
        <v>CHD</v>
      </c>
      <c r="C43" t="str">
        <f ca="1">VLOOKUP($B43,ParticipantLookup,2,FALSE)</f>
        <v>Canadian Hydro Developers Inc.</v>
      </c>
      <c r="D43" t="str">
        <f ca="1">VLOOKUP($A43,IndexLookup,3,FALSE)</f>
        <v>CRWD</v>
      </c>
      <c r="E43" t="str">
        <f ca="1">VLOOKUP($D43,FacilityLookup,2,FALSE)</f>
        <v>Cowley Ridge Phase 2 Wind Facility</v>
      </c>
      <c r="F43" s="34">
        <f ca="1">IFERROR(VLOOKUP($A43,Lookup2009,53,FALSE),0)</f>
        <v>24079.1</v>
      </c>
      <c r="G43" s="35">
        <f ca="1">IFERROR(VLOOKUP($A43,Lookup2009,54,FALSE),0)</f>
        <v>1203.96</v>
      </c>
      <c r="H43" s="35">
        <f ca="1">IFERROR(VLOOKUP($A43,Lookup2009,55,FALSE),0)</f>
        <v>7311.1399999999994</v>
      </c>
      <c r="I43" s="36">
        <f ca="1">IFERROR(VLOOKUP($A43,Lookup2009,56,FALSE),0)</f>
        <v>32594.199999999997</v>
      </c>
      <c r="J43" s="34">
        <f ca="1">IFERROR(VLOOKUP($A43,Lookup2008,53,FALSE),0)</f>
        <v>0</v>
      </c>
      <c r="K43" s="35">
        <f ca="1">IFERROR(VLOOKUP($A43,Lookup2008,54,FALSE),0)</f>
        <v>0</v>
      </c>
      <c r="L43" s="35">
        <f ca="1">IFERROR(VLOOKUP($A43,Lookup2008,55,FALSE),0)</f>
        <v>0</v>
      </c>
      <c r="M43" s="36">
        <f ca="1">IFERROR(VLOOKUP($A43,Lookup2008,56,FALSE),0)</f>
        <v>0</v>
      </c>
      <c r="N43" s="34">
        <f ca="1">IFERROR(VLOOKUP($A43,Lookup2007,53,FALSE),0)</f>
        <v>0</v>
      </c>
      <c r="O43" s="35">
        <f ca="1">IFERROR(VLOOKUP($A43,Lookup2007,54,FALSE),0)</f>
        <v>0</v>
      </c>
      <c r="P43" s="35">
        <f ca="1">IFERROR(VLOOKUP($A43,Lookup2007,55,FALSE),0)</f>
        <v>0</v>
      </c>
      <c r="Q43" s="36">
        <f ca="1">IFERROR(VLOOKUP($A43,Lookup2007,56,FALSE),0)</f>
        <v>0</v>
      </c>
      <c r="R43" s="34">
        <f ca="1">IFERROR(VLOOKUP($A43,Lookup2006,53,FALSE),0)</f>
        <v>0</v>
      </c>
      <c r="S43" s="35">
        <f ca="1">IFERROR(VLOOKUP($A43,Lookup2006,54,FALSE),0)</f>
        <v>0</v>
      </c>
      <c r="T43" s="35">
        <f ca="1">IFERROR(VLOOKUP($A43,Lookup2006,55,FALSE),0)</f>
        <v>0</v>
      </c>
      <c r="U43" s="36">
        <f ca="1">IFERROR(VLOOKUP($A43,Lookup2006,56,FALSE),0)</f>
        <v>0</v>
      </c>
      <c r="V43" s="34">
        <f ca="1">F43+J43+N43+R43</f>
        <v>24079.1</v>
      </c>
      <c r="W43" s="35">
        <f ca="1">G43+K43+O43+S43</f>
        <v>1203.96</v>
      </c>
      <c r="X43" s="35">
        <f ca="1">H43+L43+P43+T43</f>
        <v>7311.1399999999994</v>
      </c>
      <c r="Y43" s="36">
        <f ca="1">I43+M43+Q43+U43</f>
        <v>32594.199999999997</v>
      </c>
    </row>
    <row r="44" spans="1:25" outlineLevel="2" x14ac:dyDescent="0.25">
      <c r="A44" t="s">
        <v>765</v>
      </c>
      <c r="B44" t="str">
        <f ca="1">VLOOKUP($A44,IndexLookup,2,FALSE)</f>
        <v>CHD</v>
      </c>
      <c r="C44" t="str">
        <f ca="1">VLOOKUP($B44,ParticipantLookup,2,FALSE)</f>
        <v>Canadian Hydro Developers Inc.</v>
      </c>
      <c r="D44" t="str">
        <f ca="1">VLOOKUP($A44,IndexLookup,3,FALSE)</f>
        <v>DRW1</v>
      </c>
      <c r="E44" t="str">
        <f ca="1">VLOOKUP($D44,FacilityLookup,2,FALSE)</f>
        <v>Drywood #1</v>
      </c>
      <c r="F44" s="34">
        <f ca="1">IFERROR(VLOOKUP($A44,Lookup2009,53,FALSE),0)</f>
        <v>0</v>
      </c>
      <c r="G44" s="35">
        <f ca="1">IFERROR(VLOOKUP($A44,Lookup2009,54,FALSE),0)</f>
        <v>0</v>
      </c>
      <c r="H44" s="35">
        <f ca="1">IFERROR(VLOOKUP($A44,Lookup2009,55,FALSE),0)</f>
        <v>0</v>
      </c>
      <c r="I44" s="36">
        <f ca="1">IFERROR(VLOOKUP($A44,Lookup2009,56,FALSE),0)</f>
        <v>0</v>
      </c>
      <c r="J44" s="34">
        <f ca="1">IFERROR(VLOOKUP($A44,Lookup2008,53,FALSE),0)</f>
        <v>0</v>
      </c>
      <c r="K44" s="35">
        <f ca="1">IFERROR(VLOOKUP($A44,Lookup2008,54,FALSE),0)</f>
        <v>0</v>
      </c>
      <c r="L44" s="35">
        <f ca="1">IFERROR(VLOOKUP($A44,Lookup2008,55,FALSE),0)</f>
        <v>0</v>
      </c>
      <c r="M44" s="36">
        <f ca="1">IFERROR(VLOOKUP($A44,Lookup2008,56,FALSE),0)</f>
        <v>0</v>
      </c>
      <c r="N44" s="34">
        <f ca="1">IFERROR(VLOOKUP($A44,Lookup2007,53,FALSE),0)</f>
        <v>0</v>
      </c>
      <c r="O44" s="35">
        <f ca="1">IFERROR(VLOOKUP($A44,Lookup2007,54,FALSE),0)</f>
        <v>0</v>
      </c>
      <c r="P44" s="35">
        <f ca="1">IFERROR(VLOOKUP($A44,Lookup2007,55,FALSE),0)</f>
        <v>0</v>
      </c>
      <c r="Q44" s="36">
        <f ca="1">IFERROR(VLOOKUP($A44,Lookup2007,56,FALSE),0)</f>
        <v>0</v>
      </c>
      <c r="R44" s="34">
        <f ca="1">IFERROR(VLOOKUP($A44,Lookup2006,53,FALSE),0)</f>
        <v>0</v>
      </c>
      <c r="S44" s="35">
        <f ca="1">IFERROR(VLOOKUP($A44,Lookup2006,54,FALSE),0)</f>
        <v>0</v>
      </c>
      <c r="T44" s="35">
        <f ca="1">IFERROR(VLOOKUP($A44,Lookup2006,55,FALSE),0)</f>
        <v>0</v>
      </c>
      <c r="U44" s="36">
        <f ca="1">IFERROR(VLOOKUP($A44,Lookup2006,56,FALSE),0)</f>
        <v>0</v>
      </c>
      <c r="V44" s="34">
        <f ca="1">F44+J44+N44+R44</f>
        <v>0</v>
      </c>
      <c r="W44" s="35">
        <f ca="1">G44+K44+O44+S44</f>
        <v>0</v>
      </c>
      <c r="X44" s="35">
        <f ca="1">H44+L44+P44+T44</f>
        <v>0</v>
      </c>
      <c r="Y44" s="36">
        <f ca="1">I44+M44+Q44+U44</f>
        <v>0</v>
      </c>
    </row>
    <row r="45" spans="1:25" outlineLevel="2" x14ac:dyDescent="0.25">
      <c r="A45" t="s">
        <v>685</v>
      </c>
      <c r="B45" t="str">
        <f ca="1">VLOOKUP($A45,IndexLookup,2,FALSE)</f>
        <v>CHD</v>
      </c>
      <c r="C45" t="str">
        <f ca="1">VLOOKUP($B45,ParticipantLookup,2,FALSE)</f>
        <v>Canadian Hydro Developers Inc.</v>
      </c>
      <c r="D45" t="str">
        <f ca="1">VLOOKUP($A45,IndexLookup,3,FALSE)</f>
        <v>PKNE</v>
      </c>
      <c r="E45" t="str">
        <f ca="1">VLOOKUP($D45,FacilityLookup,2,FALSE)</f>
        <v>Cowley Ridge Phase 1 Wind Facility</v>
      </c>
      <c r="F45" s="34">
        <f ca="1">IFERROR(VLOOKUP($A45,Lookup2009,53,FALSE),0)</f>
        <v>27529.4</v>
      </c>
      <c r="G45" s="35">
        <f ca="1">IFERROR(VLOOKUP($A45,Lookup2009,54,FALSE),0)</f>
        <v>1376.47</v>
      </c>
      <c r="H45" s="35">
        <f ca="1">IFERROR(VLOOKUP($A45,Lookup2009,55,FALSE),0)</f>
        <v>8358.41</v>
      </c>
      <c r="I45" s="36">
        <f ca="1">IFERROR(VLOOKUP($A45,Lookup2009,56,FALSE),0)</f>
        <v>37264.28</v>
      </c>
      <c r="J45" s="34">
        <f ca="1">IFERROR(VLOOKUP($A45,Lookup2008,53,FALSE),0)</f>
        <v>0</v>
      </c>
      <c r="K45" s="35">
        <f ca="1">IFERROR(VLOOKUP($A45,Lookup2008,54,FALSE),0)</f>
        <v>0</v>
      </c>
      <c r="L45" s="35">
        <f ca="1">IFERROR(VLOOKUP($A45,Lookup2008,55,FALSE),0)</f>
        <v>0</v>
      </c>
      <c r="M45" s="36">
        <f ca="1">IFERROR(VLOOKUP($A45,Lookup2008,56,FALSE),0)</f>
        <v>0</v>
      </c>
      <c r="N45" s="34">
        <f ca="1">IFERROR(VLOOKUP($A45,Lookup2007,53,FALSE),0)</f>
        <v>0</v>
      </c>
      <c r="O45" s="35">
        <f ca="1">IFERROR(VLOOKUP($A45,Lookup2007,54,FALSE),0)</f>
        <v>0</v>
      </c>
      <c r="P45" s="35">
        <f ca="1">IFERROR(VLOOKUP($A45,Lookup2007,55,FALSE),0)</f>
        <v>0</v>
      </c>
      <c r="Q45" s="36">
        <f ca="1">IFERROR(VLOOKUP($A45,Lookup2007,56,FALSE),0)</f>
        <v>0</v>
      </c>
      <c r="R45" s="34">
        <f ca="1">IFERROR(VLOOKUP($A45,Lookup2006,53,FALSE),0)</f>
        <v>0</v>
      </c>
      <c r="S45" s="35">
        <f ca="1">IFERROR(VLOOKUP($A45,Lookup2006,54,FALSE),0)</f>
        <v>0</v>
      </c>
      <c r="T45" s="35">
        <f ca="1">IFERROR(VLOOKUP($A45,Lookup2006,55,FALSE),0)</f>
        <v>0</v>
      </c>
      <c r="U45" s="36">
        <f ca="1">IFERROR(VLOOKUP($A45,Lookup2006,56,FALSE),0)</f>
        <v>0</v>
      </c>
      <c r="V45" s="34">
        <f ca="1">F45+J45+N45+R45</f>
        <v>27529.4</v>
      </c>
      <c r="W45" s="35">
        <f ca="1">G45+K45+O45+S45</f>
        <v>1376.47</v>
      </c>
      <c r="X45" s="35">
        <f ca="1">H45+L45+P45+T45</f>
        <v>8358.41</v>
      </c>
      <c r="Y45" s="36">
        <f ca="1">I45+M45+Q45+U45</f>
        <v>37264.28</v>
      </c>
    </row>
    <row r="46" spans="1:25" outlineLevel="2" x14ac:dyDescent="0.25">
      <c r="A46" t="s">
        <v>686</v>
      </c>
      <c r="B46" t="str">
        <f ca="1">VLOOKUP($A46,IndexLookup,2,FALSE)</f>
        <v>CHD</v>
      </c>
      <c r="C46" t="str">
        <f ca="1">VLOOKUP($B46,ParticipantLookup,2,FALSE)</f>
        <v>Canadian Hydro Developers Inc.</v>
      </c>
      <c r="D46" t="str">
        <f ca="1">VLOOKUP($A46,IndexLookup,3,FALSE)</f>
        <v>TAY1</v>
      </c>
      <c r="E46" t="str">
        <f ca="1">VLOOKUP($D46,FacilityLookup,2,FALSE)</f>
        <v>Taylor Hydro Facility</v>
      </c>
      <c r="F46" s="34">
        <f ca="1">IFERROR(VLOOKUP($A46,Lookup2009,53,FALSE),0)</f>
        <v>-65532.439999999995</v>
      </c>
      <c r="G46" s="35">
        <f ca="1">IFERROR(VLOOKUP($A46,Lookup2009,54,FALSE),0)</f>
        <v>-3276.6099999999997</v>
      </c>
      <c r="H46" s="35">
        <f ca="1">IFERROR(VLOOKUP($A46,Lookup2009,55,FALSE),0)</f>
        <v>-20308.999999999996</v>
      </c>
      <c r="I46" s="36">
        <f ca="1">IFERROR(VLOOKUP($A46,Lookup2009,56,FALSE),0)</f>
        <v>-89118.05</v>
      </c>
      <c r="J46" s="34">
        <f ca="1">IFERROR(VLOOKUP($A46,Lookup2008,53,FALSE),0)</f>
        <v>-120769.48999999999</v>
      </c>
      <c r="K46" s="35">
        <f ca="1">IFERROR(VLOOKUP($A46,Lookup2008,54,FALSE),0)</f>
        <v>-6038.48</v>
      </c>
      <c r="L46" s="35">
        <f ca="1">IFERROR(VLOOKUP($A46,Lookup2008,55,FALSE),0)</f>
        <v>-41466.04</v>
      </c>
      <c r="M46" s="36">
        <f ca="1">IFERROR(VLOOKUP($A46,Lookup2008,56,FALSE),0)</f>
        <v>-168274.01</v>
      </c>
      <c r="N46" s="34">
        <f ca="1">IFERROR(VLOOKUP($A46,Lookup2007,53,FALSE),0)</f>
        <v>-155828.5</v>
      </c>
      <c r="O46" s="35">
        <f ca="1">IFERROR(VLOOKUP($A46,Lookup2007,54,FALSE),0)</f>
        <v>-7791.43</v>
      </c>
      <c r="P46" s="35">
        <f ca="1">IFERROR(VLOOKUP($A46,Lookup2007,55,FALSE),0)</f>
        <v>-62173.74</v>
      </c>
      <c r="Q46" s="36">
        <f ca="1">IFERROR(VLOOKUP($A46,Lookup2007,56,FALSE),0)</f>
        <v>-225793.66999999998</v>
      </c>
      <c r="R46" s="34">
        <f ca="1">IFERROR(VLOOKUP($A46,Lookup2006,53,FALSE),0)</f>
        <v>-172901.93</v>
      </c>
      <c r="S46" s="35">
        <f ca="1">IFERROR(VLOOKUP($A46,Lookup2006,54,FALSE),0)</f>
        <v>-8645.1</v>
      </c>
      <c r="T46" s="35">
        <f ca="1">IFERROR(VLOOKUP($A46,Lookup2006,55,FALSE),0)</f>
        <v>-79079.12000000001</v>
      </c>
      <c r="U46" s="36">
        <f ca="1">IFERROR(VLOOKUP($A46,Lookup2006,56,FALSE),0)</f>
        <v>-260626.15</v>
      </c>
      <c r="V46" s="34">
        <f ca="1">F46+J46+N46+R46</f>
        <v>-515032.36</v>
      </c>
      <c r="W46" s="35">
        <f ca="1">G46+K46+O46+S46</f>
        <v>-25751.620000000003</v>
      </c>
      <c r="X46" s="35">
        <f ca="1">H46+L46+P46+T46</f>
        <v>-203027.90000000002</v>
      </c>
      <c r="Y46" s="36">
        <f ca="1">I46+M46+Q46+U46</f>
        <v>-743811.88</v>
      </c>
    </row>
    <row r="47" spans="1:25" outlineLevel="2" x14ac:dyDescent="0.25">
      <c r="A47" t="s">
        <v>687</v>
      </c>
      <c r="B47" t="str">
        <f ca="1">VLOOKUP($A47,IndexLookup,2,FALSE)</f>
        <v>CHD</v>
      </c>
      <c r="C47" t="str">
        <f ca="1">VLOOKUP($B47,ParticipantLookup,2,FALSE)</f>
        <v>Canadian Hydro Developers Inc.</v>
      </c>
      <c r="D47" t="str">
        <f ca="1">VLOOKUP($A47,IndexLookup,3,FALSE)</f>
        <v>TAY2</v>
      </c>
      <c r="E47" t="str">
        <f ca="1">VLOOKUP($D47,FacilityLookup,2,FALSE)</f>
        <v>Taylor Wind Facility</v>
      </c>
      <c r="F47" s="34">
        <f ca="1">IFERROR(VLOOKUP($A47,Lookup2009,53,FALSE),0)</f>
        <v>-209.90000000000009</v>
      </c>
      <c r="G47" s="35">
        <f ca="1">IFERROR(VLOOKUP($A47,Lookup2009,54,FALSE),0)</f>
        <v>-10.500000000000002</v>
      </c>
      <c r="H47" s="35">
        <f ca="1">IFERROR(VLOOKUP($A47,Lookup2009,55,FALSE),0)</f>
        <v>-66.03</v>
      </c>
      <c r="I47" s="36">
        <f ca="1">IFERROR(VLOOKUP($A47,Lookup2009,56,FALSE),0)</f>
        <v>-286.43000000000012</v>
      </c>
      <c r="J47" s="34">
        <f ca="1">IFERROR(VLOOKUP($A47,Lookup2008,53,FALSE),0)</f>
        <v>-7336.7099999999991</v>
      </c>
      <c r="K47" s="35">
        <f ca="1">IFERROR(VLOOKUP($A47,Lookup2008,54,FALSE),0)</f>
        <v>-366.83000000000004</v>
      </c>
      <c r="L47" s="35">
        <f ca="1">IFERROR(VLOOKUP($A47,Lookup2008,55,FALSE),0)</f>
        <v>-2566.2199999999993</v>
      </c>
      <c r="M47" s="36">
        <f ca="1">IFERROR(VLOOKUP($A47,Lookup2008,56,FALSE),0)</f>
        <v>-10269.76</v>
      </c>
      <c r="N47" s="34">
        <f ca="1">IFERROR(VLOOKUP($A47,Lookup2007,53,FALSE),0)</f>
        <v>-21330.45</v>
      </c>
      <c r="O47" s="35">
        <f ca="1">IFERROR(VLOOKUP($A47,Lookup2007,54,FALSE),0)</f>
        <v>-1066.52</v>
      </c>
      <c r="P47" s="35">
        <f ca="1">IFERROR(VLOOKUP($A47,Lookup2007,55,FALSE),0)</f>
        <v>-8610</v>
      </c>
      <c r="Q47" s="36">
        <f ca="1">IFERROR(VLOOKUP($A47,Lookup2007,56,FALSE),0)</f>
        <v>-31006.970000000005</v>
      </c>
      <c r="R47" s="34">
        <f ca="1">IFERROR(VLOOKUP($A47,Lookup2006,53,FALSE),0)</f>
        <v>-25229.470000000005</v>
      </c>
      <c r="S47" s="35">
        <f ca="1">IFERROR(VLOOKUP($A47,Lookup2006,54,FALSE),0)</f>
        <v>-1261.4700000000003</v>
      </c>
      <c r="T47" s="35">
        <f ca="1">IFERROR(VLOOKUP($A47,Lookup2006,55,FALSE),0)</f>
        <v>-11607.219999999998</v>
      </c>
      <c r="U47" s="36">
        <f ca="1">IFERROR(VLOOKUP($A47,Lookup2006,56,FALSE),0)</f>
        <v>-38098.160000000003</v>
      </c>
      <c r="V47" s="34">
        <f ca="1">F47+J47+N47+R47</f>
        <v>-54106.53</v>
      </c>
      <c r="W47" s="35">
        <f ca="1">G47+K47+O47+S47</f>
        <v>-2705.32</v>
      </c>
      <c r="X47" s="35">
        <f ca="1">H47+L47+P47+T47</f>
        <v>-22849.469999999998</v>
      </c>
      <c r="Y47" s="36">
        <f ca="1">I47+M47+Q47+U47</f>
        <v>-79661.320000000007</v>
      </c>
    </row>
    <row r="48" spans="1:25" outlineLevel="1" x14ac:dyDescent="0.25">
      <c r="C48" s="2" t="s">
        <v>848</v>
      </c>
      <c r="F48" s="34">
        <f ca="1">SUBTOTAL(9,F40:F47)</f>
        <v>165364.24</v>
      </c>
      <c r="G48" s="35">
        <f ca="1">SUBTOTAL(9,G40:G47)</f>
        <v>8268.2199999999975</v>
      </c>
      <c r="H48" s="35">
        <f ca="1">SUBTOTAL(9,H40:H47)</f>
        <v>51384.36</v>
      </c>
      <c r="I48" s="36">
        <f ca="1">SUBTOTAL(9,I40:I47)</f>
        <v>225016.82000000007</v>
      </c>
      <c r="J48" s="34">
        <f ca="1">SUBTOTAL(9,J40:J47)</f>
        <v>116362.36999999997</v>
      </c>
      <c r="K48" s="35">
        <f ca="1">SUBTOTAL(9,K40:K47)</f>
        <v>5818.1200000000008</v>
      </c>
      <c r="L48" s="35">
        <f ca="1">SUBTOTAL(9,L40:L47)</f>
        <v>40634.730000000003</v>
      </c>
      <c r="M48" s="36">
        <f ca="1">SUBTOTAL(9,M40:M47)</f>
        <v>162815.21999999997</v>
      </c>
      <c r="N48" s="34">
        <f ca="1">SUBTOTAL(9,N40:N47)</f>
        <v>-121342.06999999999</v>
      </c>
      <c r="O48" s="35">
        <f ca="1">SUBTOTAL(9,O40:O47)</f>
        <v>-6067.1</v>
      </c>
      <c r="P48" s="35">
        <f ca="1">SUBTOTAL(9,P40:P47)</f>
        <v>-48397.380000000005</v>
      </c>
      <c r="Q48" s="36">
        <f ca="1">SUBTOTAL(9,Q40:Q47)</f>
        <v>-175806.55</v>
      </c>
      <c r="R48" s="34">
        <f ca="1">SUBTOTAL(9,R40:R47)</f>
        <v>-115659.95</v>
      </c>
      <c r="S48" s="35">
        <f ca="1">SUBTOTAL(9,S40:S47)</f>
        <v>-5782.9900000000007</v>
      </c>
      <c r="T48" s="35">
        <f ca="1">SUBTOTAL(9,T40:T47)</f>
        <v>-52986.800000000017</v>
      </c>
      <c r="U48" s="36">
        <f ca="1">SUBTOTAL(9,U40:U47)</f>
        <v>-174429.74</v>
      </c>
      <c r="V48" s="34">
        <f ca="1">SUBTOTAL(9,V40:V47)</f>
        <v>44724.58999999988</v>
      </c>
      <c r="W48" s="35">
        <f ca="1">SUBTOTAL(9,W40:W47)</f>
        <v>2236.2499999999923</v>
      </c>
      <c r="X48" s="35">
        <f ca="1">SUBTOTAL(9,X40:X47)</f>
        <v>-9365.090000000022</v>
      </c>
      <c r="Y48" s="36">
        <f ca="1">SUBTOTAL(9,Y40:Y47)</f>
        <v>37595.749999999942</v>
      </c>
    </row>
    <row r="49" spans="1:25" outlineLevel="2" x14ac:dyDescent="0.25">
      <c r="A49" t="s">
        <v>276</v>
      </c>
      <c r="B49" t="str">
        <f ca="1">VLOOKUP($A49,IndexLookup,2,FALSE)</f>
        <v>CNRL</v>
      </c>
      <c r="C49" t="str">
        <f ca="1">VLOOKUP($B49,ParticipantLookup,2,FALSE)</f>
        <v>Canadian Natural Resources Ltd.</v>
      </c>
      <c r="D49" t="str">
        <f ca="1">VLOOKUP($A49,IndexLookup,3,FALSE)</f>
        <v>CNR5</v>
      </c>
      <c r="E49" t="str">
        <f ca="1">VLOOKUP($D49,FacilityLookup,2,FALSE)</f>
        <v>CNRL Horizon Industrial System</v>
      </c>
      <c r="F49" s="34">
        <f ca="1">IFERROR(VLOOKUP($A49,Lookup2009,53,FALSE),0)</f>
        <v>252018.16</v>
      </c>
      <c r="G49" s="35">
        <f ca="1">IFERROR(VLOOKUP($A49,Lookup2009,54,FALSE),0)</f>
        <v>12600.900000000003</v>
      </c>
      <c r="H49" s="35">
        <f ca="1">IFERROR(VLOOKUP($A49,Lookup2009,55,FALSE),0)</f>
        <v>79244.179999999978</v>
      </c>
      <c r="I49" s="36">
        <f ca="1">IFERROR(VLOOKUP($A49,Lookup2009,56,FALSE),0)</f>
        <v>343863.23999999993</v>
      </c>
      <c r="J49" s="34">
        <f ca="1">IFERROR(VLOOKUP($A49,Lookup2008,53,FALSE),0)</f>
        <v>96666.82</v>
      </c>
      <c r="K49" s="35">
        <f ca="1">IFERROR(VLOOKUP($A49,Lookup2008,54,FALSE),0)</f>
        <v>4833.34</v>
      </c>
      <c r="L49" s="35">
        <f ca="1">IFERROR(VLOOKUP($A49,Lookup2008,55,FALSE),0)</f>
        <v>31515.82</v>
      </c>
      <c r="M49" s="36">
        <f ca="1">IFERROR(VLOOKUP($A49,Lookup2008,56,FALSE),0)</f>
        <v>133015.97999999998</v>
      </c>
      <c r="N49" s="34">
        <f ca="1">IFERROR(VLOOKUP($A49,Lookup2007,53,FALSE),0)</f>
        <v>0</v>
      </c>
      <c r="O49" s="35">
        <f ca="1">IFERROR(VLOOKUP($A49,Lookup2007,54,FALSE),0)</f>
        <v>0</v>
      </c>
      <c r="P49" s="35">
        <f ca="1">IFERROR(VLOOKUP($A49,Lookup2007,55,FALSE),0)</f>
        <v>0</v>
      </c>
      <c r="Q49" s="36">
        <f ca="1">IFERROR(VLOOKUP($A49,Lookup2007,56,FALSE),0)</f>
        <v>0</v>
      </c>
      <c r="R49" s="34">
        <f ca="1">IFERROR(VLOOKUP($A49,Lookup2006,53,FALSE),0)</f>
        <v>0</v>
      </c>
      <c r="S49" s="35">
        <f ca="1">IFERROR(VLOOKUP($A49,Lookup2006,54,FALSE),0)</f>
        <v>0</v>
      </c>
      <c r="T49" s="35">
        <f ca="1">IFERROR(VLOOKUP($A49,Lookup2006,55,FALSE),0)</f>
        <v>0</v>
      </c>
      <c r="U49" s="36">
        <f ca="1">IFERROR(VLOOKUP($A49,Lookup2006,56,FALSE),0)</f>
        <v>0</v>
      </c>
      <c r="V49" s="34">
        <f ca="1">F49+J49+N49+R49</f>
        <v>348684.98</v>
      </c>
      <c r="W49" s="35">
        <f ca="1">G49+K49+O49+S49</f>
        <v>17434.240000000005</v>
      </c>
      <c r="X49" s="35">
        <f ca="1">H49+L49+P49+T49</f>
        <v>110759.99999999997</v>
      </c>
      <c r="Y49" s="36">
        <f ca="1">I49+M49+Q49+U49</f>
        <v>476879.21999999991</v>
      </c>
    </row>
    <row r="50" spans="1:25" outlineLevel="2" x14ac:dyDescent="0.25">
      <c r="A50" t="s">
        <v>350</v>
      </c>
      <c r="B50" t="str">
        <f ca="1">VLOOKUP($A50,IndexLookup,2,FALSE)</f>
        <v>ACRL</v>
      </c>
      <c r="C50" t="str">
        <f ca="1">VLOOKUP($B50,ParticipantLookup,2,FALSE)</f>
        <v>Canadian Natural Resources Ltd.</v>
      </c>
      <c r="D50" t="str">
        <f ca="1">VLOOKUP($A50,IndexLookup,3,FALSE)</f>
        <v>PR1</v>
      </c>
      <c r="E50" t="str">
        <f ca="1">VLOOKUP($D50,FacilityLookup,2,FALSE)</f>
        <v>Primrose Industrial System</v>
      </c>
      <c r="F50" s="34">
        <f ca="1">IFERROR(VLOOKUP($A50,Lookup2009,53,FALSE),0)</f>
        <v>91448.01</v>
      </c>
      <c r="G50" s="35">
        <f ca="1">IFERROR(VLOOKUP($A50,Lookup2009,54,FALSE),0)</f>
        <v>4572.41</v>
      </c>
      <c r="H50" s="35">
        <f ca="1">IFERROR(VLOOKUP($A50,Lookup2009,55,FALSE),0)</f>
        <v>28662.689999999995</v>
      </c>
      <c r="I50" s="36">
        <f ca="1">IFERROR(VLOOKUP($A50,Lookup2009,56,FALSE),0)</f>
        <v>124683.10999999999</v>
      </c>
      <c r="J50" s="34">
        <f ca="1">IFERROR(VLOOKUP($A50,Lookup2008,53,FALSE),0)</f>
        <v>123375.43000000002</v>
      </c>
      <c r="K50" s="35">
        <f ca="1">IFERROR(VLOOKUP($A50,Lookup2008,54,FALSE),0)</f>
        <v>6168.79</v>
      </c>
      <c r="L50" s="35">
        <f ca="1">IFERROR(VLOOKUP($A50,Lookup2008,55,FALSE),0)</f>
        <v>42948.240000000005</v>
      </c>
      <c r="M50" s="36">
        <f ca="1">IFERROR(VLOOKUP($A50,Lookup2008,56,FALSE),0)</f>
        <v>172492.46000000002</v>
      </c>
      <c r="N50" s="34">
        <f ca="1">IFERROR(VLOOKUP($A50,Lookup2007,53,FALSE),0)</f>
        <v>299282.40000000002</v>
      </c>
      <c r="O50" s="35">
        <f ca="1">IFERROR(VLOOKUP($A50,Lookup2007,54,FALSE),0)</f>
        <v>14964.100000000004</v>
      </c>
      <c r="P50" s="35">
        <f ca="1">IFERROR(VLOOKUP($A50,Lookup2007,55,FALSE),0)</f>
        <v>120763.04000000002</v>
      </c>
      <c r="Q50" s="36">
        <f ca="1">IFERROR(VLOOKUP($A50,Lookup2007,56,FALSE),0)</f>
        <v>435009.54000000004</v>
      </c>
      <c r="R50" s="34">
        <f ca="1">IFERROR(VLOOKUP($A50,Lookup2006,53,FALSE),0)</f>
        <v>306668.14</v>
      </c>
      <c r="S50" s="35">
        <f ca="1">IFERROR(VLOOKUP($A50,Lookup2006,54,FALSE),0)</f>
        <v>15333.409999999996</v>
      </c>
      <c r="T50" s="35">
        <f ca="1">IFERROR(VLOOKUP($A50,Lookup2006,55,FALSE),0)</f>
        <v>140479.23000000001</v>
      </c>
      <c r="U50" s="36">
        <f ca="1">IFERROR(VLOOKUP($A50,Lookup2006,56,FALSE),0)</f>
        <v>462480.77999999997</v>
      </c>
      <c r="V50" s="34">
        <f ca="1">F50+J50+N50+R50</f>
        <v>820773.98</v>
      </c>
      <c r="W50" s="35">
        <f ca="1">G50+K50+O50+S50</f>
        <v>41038.71</v>
      </c>
      <c r="X50" s="35">
        <f ca="1">H50+L50+P50+T50</f>
        <v>332853.20000000007</v>
      </c>
      <c r="Y50" s="36">
        <f ca="1">I50+M50+Q50+U50</f>
        <v>1194665.8900000001</v>
      </c>
    </row>
    <row r="51" spans="1:25" outlineLevel="1" x14ac:dyDescent="0.25">
      <c r="C51" s="2" t="s">
        <v>849</v>
      </c>
      <c r="F51" s="34">
        <f ca="1">SUBTOTAL(9,F49:F50)</f>
        <v>343466.17</v>
      </c>
      <c r="G51" s="35">
        <f ca="1">SUBTOTAL(9,G49:G50)</f>
        <v>17173.310000000005</v>
      </c>
      <c r="H51" s="35">
        <f ca="1">SUBTOTAL(9,H49:H50)</f>
        <v>107906.86999999997</v>
      </c>
      <c r="I51" s="36">
        <f ca="1">SUBTOTAL(9,I49:I50)</f>
        <v>468546.34999999992</v>
      </c>
      <c r="J51" s="34">
        <f ca="1">SUBTOTAL(9,J49:J50)</f>
        <v>220042.25000000003</v>
      </c>
      <c r="K51" s="35">
        <f ca="1">SUBTOTAL(9,K49:K50)</f>
        <v>11002.130000000001</v>
      </c>
      <c r="L51" s="35">
        <f ca="1">SUBTOTAL(9,L49:L50)</f>
        <v>74464.06</v>
      </c>
      <c r="M51" s="36">
        <f ca="1">SUBTOTAL(9,M49:M50)</f>
        <v>305508.44</v>
      </c>
      <c r="N51" s="34">
        <f ca="1">SUBTOTAL(9,N49:N50)</f>
        <v>299282.40000000002</v>
      </c>
      <c r="O51" s="35">
        <f ca="1">SUBTOTAL(9,O49:O50)</f>
        <v>14964.100000000004</v>
      </c>
      <c r="P51" s="35">
        <f ca="1">SUBTOTAL(9,P49:P50)</f>
        <v>120763.04000000002</v>
      </c>
      <c r="Q51" s="36">
        <f ca="1">SUBTOTAL(9,Q49:Q50)</f>
        <v>435009.54000000004</v>
      </c>
      <c r="R51" s="34">
        <f ca="1">SUBTOTAL(9,R49:R50)</f>
        <v>306668.14</v>
      </c>
      <c r="S51" s="35">
        <f ca="1">SUBTOTAL(9,S49:S50)</f>
        <v>15333.409999999996</v>
      </c>
      <c r="T51" s="35">
        <f ca="1">SUBTOTAL(9,T49:T50)</f>
        <v>140479.23000000001</v>
      </c>
      <c r="U51" s="36">
        <f ca="1">SUBTOTAL(9,U49:U50)</f>
        <v>462480.77999999997</v>
      </c>
      <c r="V51" s="34">
        <f ca="1">SUBTOTAL(9,V49:V50)</f>
        <v>1169458.96</v>
      </c>
      <c r="W51" s="35">
        <f ca="1">SUBTOTAL(9,W49:W50)</f>
        <v>58472.950000000004</v>
      </c>
      <c r="X51" s="35">
        <f ca="1">SUBTOTAL(9,X49:X50)</f>
        <v>443613.20000000007</v>
      </c>
      <c r="Y51" s="36">
        <f ca="1">SUBTOTAL(9,Y49:Y50)</f>
        <v>1671545.11</v>
      </c>
    </row>
    <row r="52" spans="1:25" outlineLevel="2" x14ac:dyDescent="0.25">
      <c r="A52" t="s">
        <v>761</v>
      </c>
      <c r="B52" t="str">
        <f ca="1">VLOOKUP($A52,IndexLookup,2,FALSE)</f>
        <v>CECO</v>
      </c>
      <c r="C52" t="str">
        <f ca="1">VLOOKUP($B52,ParticipantLookup,2,FALSE)</f>
        <v>Candela Energy Corporation</v>
      </c>
      <c r="D52" t="str">
        <f ca="1">VLOOKUP($A52,IndexLookup,3,FALSE)</f>
        <v>BCHIMP</v>
      </c>
      <c r="E52" t="str">
        <f ca="1">VLOOKUP($D52,FacilityLookup,2,FALSE)</f>
        <v>Alberta-BC Intertie - Import</v>
      </c>
      <c r="F52" s="34">
        <f ca="1">IFERROR(VLOOKUP($A52,Lookup2009,53,FALSE),0)</f>
        <v>-2102.8399999999997</v>
      </c>
      <c r="G52" s="35">
        <f ca="1">IFERROR(VLOOKUP($A52,Lookup2009,54,FALSE),0)</f>
        <v>-105.13999999999999</v>
      </c>
      <c r="H52" s="35">
        <f ca="1">IFERROR(VLOOKUP($A52,Lookup2009,55,FALSE),0)</f>
        <v>-660.37</v>
      </c>
      <c r="I52" s="36">
        <f ca="1">IFERROR(VLOOKUP($A52,Lookup2009,56,FALSE),0)</f>
        <v>-2868.35</v>
      </c>
      <c r="J52" s="34">
        <f ca="1">IFERROR(VLOOKUP($A52,Lookup2008,53,FALSE),0)</f>
        <v>2046.45</v>
      </c>
      <c r="K52" s="35">
        <f ca="1">IFERROR(VLOOKUP($A52,Lookup2008,54,FALSE),0)</f>
        <v>102.32999999999998</v>
      </c>
      <c r="L52" s="35">
        <f ca="1">IFERROR(VLOOKUP($A52,Lookup2008,55,FALSE),0)</f>
        <v>711.13999999999987</v>
      </c>
      <c r="M52" s="36">
        <f ca="1">IFERROR(VLOOKUP($A52,Lookup2008,56,FALSE),0)</f>
        <v>2859.9199999999996</v>
      </c>
      <c r="N52" s="34">
        <f ca="1">IFERROR(VLOOKUP($A52,Lookup2007,53,FALSE),0)</f>
        <v>-26667.64</v>
      </c>
      <c r="O52" s="35">
        <f ca="1">IFERROR(VLOOKUP($A52,Lookup2007,54,FALSE),0)</f>
        <v>-1333.3899999999999</v>
      </c>
      <c r="P52" s="35">
        <f ca="1">IFERROR(VLOOKUP($A52,Lookup2007,55,FALSE),0)</f>
        <v>-10801.830000000002</v>
      </c>
      <c r="Q52" s="36">
        <f ca="1">IFERROR(VLOOKUP($A52,Lookup2007,56,FALSE),0)</f>
        <v>-38802.86</v>
      </c>
      <c r="R52" s="34">
        <f ca="1">IFERROR(VLOOKUP($A52,Lookup2006,53,FALSE),0)</f>
        <v>-28698.310000000005</v>
      </c>
      <c r="S52" s="35">
        <f ca="1">IFERROR(VLOOKUP($A52,Lookup2006,54,FALSE),0)</f>
        <v>-1434.91</v>
      </c>
      <c r="T52" s="35">
        <f ca="1">IFERROR(VLOOKUP($A52,Lookup2006,55,FALSE),0)</f>
        <v>-13059.36</v>
      </c>
      <c r="U52" s="36">
        <f ca="1">IFERROR(VLOOKUP($A52,Lookup2006,56,FALSE),0)</f>
        <v>-43192.58</v>
      </c>
      <c r="V52" s="34">
        <f ca="1">F52+J52+N52+R52</f>
        <v>-55422.340000000004</v>
      </c>
      <c r="W52" s="35">
        <f ca="1">G52+K52+O52+S52</f>
        <v>-2771.1099999999997</v>
      </c>
      <c r="X52" s="35">
        <f ca="1">H52+L52+P52+T52</f>
        <v>-23810.420000000002</v>
      </c>
      <c r="Y52" s="36">
        <f ca="1">I52+M52+Q52+U52</f>
        <v>-82003.87</v>
      </c>
    </row>
    <row r="53" spans="1:25" outlineLevel="1" x14ac:dyDescent="0.25">
      <c r="C53" s="2" t="s">
        <v>850</v>
      </c>
      <c r="F53" s="34">
        <f ca="1">SUBTOTAL(9,F52:F52)</f>
        <v>-2102.8399999999997</v>
      </c>
      <c r="G53" s="35">
        <f ca="1">SUBTOTAL(9,G52:G52)</f>
        <v>-105.13999999999999</v>
      </c>
      <c r="H53" s="35">
        <f ca="1">SUBTOTAL(9,H52:H52)</f>
        <v>-660.37</v>
      </c>
      <c r="I53" s="36">
        <f ca="1">SUBTOTAL(9,I52:I52)</f>
        <v>-2868.35</v>
      </c>
      <c r="J53" s="34">
        <f ca="1">SUBTOTAL(9,J52:J52)</f>
        <v>2046.45</v>
      </c>
      <c r="K53" s="35">
        <f ca="1">SUBTOTAL(9,K52:K52)</f>
        <v>102.32999999999998</v>
      </c>
      <c r="L53" s="35">
        <f ca="1">SUBTOTAL(9,L52:L52)</f>
        <v>711.13999999999987</v>
      </c>
      <c r="M53" s="36">
        <f ca="1">SUBTOTAL(9,M52:M52)</f>
        <v>2859.9199999999996</v>
      </c>
      <c r="N53" s="34">
        <f ca="1">SUBTOTAL(9,N52:N52)</f>
        <v>-26667.64</v>
      </c>
      <c r="O53" s="35">
        <f ca="1">SUBTOTAL(9,O52:O52)</f>
        <v>-1333.3899999999999</v>
      </c>
      <c r="P53" s="35">
        <f ca="1">SUBTOTAL(9,P52:P52)</f>
        <v>-10801.830000000002</v>
      </c>
      <c r="Q53" s="36">
        <f ca="1">SUBTOTAL(9,Q52:Q52)</f>
        <v>-38802.86</v>
      </c>
      <c r="R53" s="34">
        <f ca="1">SUBTOTAL(9,R52:R52)</f>
        <v>-28698.310000000005</v>
      </c>
      <c r="S53" s="35">
        <f ca="1">SUBTOTAL(9,S52:S52)</f>
        <v>-1434.91</v>
      </c>
      <c r="T53" s="35">
        <f ca="1">SUBTOTAL(9,T52:T52)</f>
        <v>-13059.36</v>
      </c>
      <c r="U53" s="36">
        <f ca="1">SUBTOTAL(9,U52:U52)</f>
        <v>-43192.58</v>
      </c>
      <c r="V53" s="34">
        <f ca="1">SUBTOTAL(9,V52:V52)</f>
        <v>-55422.340000000004</v>
      </c>
      <c r="W53" s="35">
        <f ca="1">SUBTOTAL(9,W52:W52)</f>
        <v>-2771.1099999999997</v>
      </c>
      <c r="X53" s="35">
        <f ca="1">SUBTOTAL(9,X52:X52)</f>
        <v>-23810.420000000002</v>
      </c>
      <c r="Y53" s="36">
        <f ca="1">SUBTOTAL(9,Y52:Y52)</f>
        <v>-82003.87</v>
      </c>
    </row>
    <row r="54" spans="1:25" outlineLevel="2" x14ac:dyDescent="0.25">
      <c r="A54" t="s">
        <v>406</v>
      </c>
      <c r="B54" t="str">
        <f ca="1">VLOOKUP($A54,IndexLookup,2,FALSE)</f>
        <v>EPDA</v>
      </c>
      <c r="C54" t="str">
        <f ca="1">VLOOKUP($B54,ParticipantLookup,2,FALSE)</f>
        <v>Capital Power (Alberta) LP</v>
      </c>
      <c r="D54" t="str">
        <f ca="1">VLOOKUP($A54,IndexLookup,3,FALSE)</f>
        <v>ENC1</v>
      </c>
      <c r="E54" t="str">
        <f ca="1">VLOOKUP($D54,FacilityLookup,2,FALSE)</f>
        <v>Clover Bar #1</v>
      </c>
      <c r="F54" s="34">
        <f ca="1">IFERROR(VLOOKUP($A54,Lookup2009,53,FALSE),0)</f>
        <v>12597.130000000008</v>
      </c>
      <c r="G54" s="35">
        <f ca="1">IFERROR(VLOOKUP($A54,Lookup2009,54,FALSE),0)</f>
        <v>629.87</v>
      </c>
      <c r="H54" s="35">
        <f ca="1">IFERROR(VLOOKUP($A54,Lookup2009,55,FALSE),0)</f>
        <v>3867.6499999999996</v>
      </c>
      <c r="I54" s="36">
        <f ca="1">IFERROR(VLOOKUP($A54,Lookup2009,56,FALSE),0)</f>
        <v>17094.650000000005</v>
      </c>
      <c r="J54" s="34">
        <f ca="1">IFERROR(VLOOKUP($A54,Lookup2008,53,FALSE),0)</f>
        <v>0</v>
      </c>
      <c r="K54" s="35">
        <f ca="1">IFERROR(VLOOKUP($A54,Lookup2008,54,FALSE),0)</f>
        <v>0</v>
      </c>
      <c r="L54" s="35">
        <f ca="1">IFERROR(VLOOKUP($A54,Lookup2008,55,FALSE),0)</f>
        <v>0</v>
      </c>
      <c r="M54" s="36">
        <f ca="1">IFERROR(VLOOKUP($A54,Lookup2008,56,FALSE),0)</f>
        <v>0</v>
      </c>
      <c r="N54" s="34">
        <f ca="1">IFERROR(VLOOKUP($A54,Lookup2007,53,FALSE),0)</f>
        <v>0</v>
      </c>
      <c r="O54" s="35">
        <f ca="1">IFERROR(VLOOKUP($A54,Lookup2007,54,FALSE),0)</f>
        <v>0</v>
      </c>
      <c r="P54" s="35">
        <f ca="1">IFERROR(VLOOKUP($A54,Lookup2007,55,FALSE),0)</f>
        <v>0</v>
      </c>
      <c r="Q54" s="36">
        <f ca="1">IFERROR(VLOOKUP($A54,Lookup2007,56,FALSE),0)</f>
        <v>0</v>
      </c>
      <c r="R54" s="34">
        <f ca="1">IFERROR(VLOOKUP($A54,Lookup2006,53,FALSE),0)</f>
        <v>0</v>
      </c>
      <c r="S54" s="35">
        <f ca="1">IFERROR(VLOOKUP($A54,Lookup2006,54,FALSE),0)</f>
        <v>0</v>
      </c>
      <c r="T54" s="35">
        <f ca="1">IFERROR(VLOOKUP($A54,Lookup2006,55,FALSE),0)</f>
        <v>0</v>
      </c>
      <c r="U54" s="36">
        <f ca="1">IFERROR(VLOOKUP($A54,Lookup2006,56,FALSE),0)</f>
        <v>0</v>
      </c>
      <c r="V54" s="34">
        <f ca="1">F54+J54+N54+R54</f>
        <v>12597.130000000008</v>
      </c>
      <c r="W54" s="35">
        <f ca="1">G54+K54+O54+S54</f>
        <v>629.87</v>
      </c>
      <c r="X54" s="35">
        <f ca="1">H54+L54+P54+T54</f>
        <v>3867.6499999999996</v>
      </c>
      <c r="Y54" s="36">
        <f ca="1">I54+M54+Q54+U54</f>
        <v>17094.650000000005</v>
      </c>
    </row>
    <row r="55" spans="1:25" outlineLevel="2" x14ac:dyDescent="0.25">
      <c r="A55" t="s">
        <v>407</v>
      </c>
      <c r="B55" t="str">
        <f ca="1">VLOOKUP($A55,IndexLookup,2,FALSE)</f>
        <v>EPDA</v>
      </c>
      <c r="C55" t="str">
        <f ca="1">VLOOKUP($B55,ParticipantLookup,2,FALSE)</f>
        <v>Capital Power (Alberta) LP</v>
      </c>
      <c r="D55" t="str">
        <f ca="1">VLOOKUP($A55,IndexLookup,3,FALSE)</f>
        <v>ENC2</v>
      </c>
      <c r="E55" t="str">
        <f ca="1">VLOOKUP($D55,FacilityLookup,2,FALSE)</f>
        <v>Clover Bar #2</v>
      </c>
      <c r="F55" s="34">
        <f ca="1">IFERROR(VLOOKUP($A55,Lookup2009,53,FALSE),0)</f>
        <v>40415.609999999986</v>
      </c>
      <c r="G55" s="35">
        <f ca="1">IFERROR(VLOOKUP($A55,Lookup2009,54,FALSE),0)</f>
        <v>2020.78</v>
      </c>
      <c r="H55" s="35">
        <f ca="1">IFERROR(VLOOKUP($A55,Lookup2009,55,FALSE),0)</f>
        <v>12401.810000000001</v>
      </c>
      <c r="I55" s="36">
        <f ca="1">IFERROR(VLOOKUP($A55,Lookup2009,56,FALSE),0)</f>
        <v>54838.19999999999</v>
      </c>
      <c r="J55" s="34">
        <f ca="1">IFERROR(VLOOKUP($A55,Lookup2008,53,FALSE),0)</f>
        <v>0</v>
      </c>
      <c r="K55" s="35">
        <f ca="1">IFERROR(VLOOKUP($A55,Lookup2008,54,FALSE),0)</f>
        <v>0</v>
      </c>
      <c r="L55" s="35">
        <f ca="1">IFERROR(VLOOKUP($A55,Lookup2008,55,FALSE),0)</f>
        <v>0</v>
      </c>
      <c r="M55" s="36">
        <f ca="1">IFERROR(VLOOKUP($A55,Lookup2008,56,FALSE),0)</f>
        <v>0</v>
      </c>
      <c r="N55" s="34">
        <f ca="1">IFERROR(VLOOKUP($A55,Lookup2007,53,FALSE),0)</f>
        <v>0</v>
      </c>
      <c r="O55" s="35">
        <f ca="1">IFERROR(VLOOKUP($A55,Lookup2007,54,FALSE),0)</f>
        <v>0</v>
      </c>
      <c r="P55" s="35">
        <f ca="1">IFERROR(VLOOKUP($A55,Lookup2007,55,FALSE),0)</f>
        <v>0</v>
      </c>
      <c r="Q55" s="36">
        <f ca="1">IFERROR(VLOOKUP($A55,Lookup2007,56,FALSE),0)</f>
        <v>0</v>
      </c>
      <c r="R55" s="34">
        <f ca="1">IFERROR(VLOOKUP($A55,Lookup2006,53,FALSE),0)</f>
        <v>0</v>
      </c>
      <c r="S55" s="35">
        <f ca="1">IFERROR(VLOOKUP($A55,Lookup2006,54,FALSE),0)</f>
        <v>0</v>
      </c>
      <c r="T55" s="35">
        <f ca="1">IFERROR(VLOOKUP($A55,Lookup2006,55,FALSE),0)</f>
        <v>0</v>
      </c>
      <c r="U55" s="36">
        <f ca="1">IFERROR(VLOOKUP($A55,Lookup2006,56,FALSE),0)</f>
        <v>0</v>
      </c>
      <c r="V55" s="34">
        <f ca="1">F55+J55+N55+R55</f>
        <v>40415.609999999986</v>
      </c>
      <c r="W55" s="35">
        <f ca="1">G55+K55+O55+S55</f>
        <v>2020.78</v>
      </c>
      <c r="X55" s="35">
        <f ca="1">H55+L55+P55+T55</f>
        <v>12401.810000000001</v>
      </c>
      <c r="Y55" s="36">
        <f ca="1">I55+M55+Q55+U55</f>
        <v>54838.19999999999</v>
      </c>
    </row>
    <row r="56" spans="1:25" outlineLevel="2" x14ac:dyDescent="0.25">
      <c r="A56" t="s">
        <v>408</v>
      </c>
      <c r="B56" t="str">
        <f ca="1">VLOOKUP($A56,IndexLookup,2,FALSE)</f>
        <v>EPDA</v>
      </c>
      <c r="C56" t="str">
        <f ca="1">VLOOKUP($B56,ParticipantLookup,2,FALSE)</f>
        <v>Capital Power (Alberta) LP</v>
      </c>
      <c r="D56" t="str">
        <f ca="1">VLOOKUP($A56,IndexLookup,3,FALSE)</f>
        <v>ENC3</v>
      </c>
      <c r="E56" t="str">
        <f ca="1">VLOOKUP($D56,FacilityLookup,2,FALSE)</f>
        <v>Clover Bar #3</v>
      </c>
      <c r="F56" s="34">
        <f ca="1">IFERROR(VLOOKUP($A56,Lookup2009,53,FALSE),0)</f>
        <v>-677.0699999999988</v>
      </c>
      <c r="G56" s="35">
        <f ca="1">IFERROR(VLOOKUP($A56,Lookup2009,54,FALSE),0)</f>
        <v>-33.85</v>
      </c>
      <c r="H56" s="35">
        <f ca="1">IFERROR(VLOOKUP($A56,Lookup2009,55,FALSE),0)</f>
        <v>-205.65</v>
      </c>
      <c r="I56" s="36">
        <f ca="1">IFERROR(VLOOKUP($A56,Lookup2009,56,FALSE),0)</f>
        <v>-916.56999999999869</v>
      </c>
      <c r="J56" s="34">
        <f ca="1">IFERROR(VLOOKUP($A56,Lookup2008,53,FALSE),0)</f>
        <v>0</v>
      </c>
      <c r="K56" s="35">
        <f ca="1">IFERROR(VLOOKUP($A56,Lookup2008,54,FALSE),0)</f>
        <v>0</v>
      </c>
      <c r="L56" s="35">
        <f ca="1">IFERROR(VLOOKUP($A56,Lookup2008,55,FALSE),0)</f>
        <v>0</v>
      </c>
      <c r="M56" s="36">
        <f ca="1">IFERROR(VLOOKUP($A56,Lookup2008,56,FALSE),0)</f>
        <v>0</v>
      </c>
      <c r="N56" s="34">
        <f ca="1">IFERROR(VLOOKUP($A56,Lookup2007,53,FALSE),0)</f>
        <v>0</v>
      </c>
      <c r="O56" s="35">
        <f ca="1">IFERROR(VLOOKUP($A56,Lookup2007,54,FALSE),0)</f>
        <v>0</v>
      </c>
      <c r="P56" s="35">
        <f ca="1">IFERROR(VLOOKUP($A56,Lookup2007,55,FALSE),0)</f>
        <v>0</v>
      </c>
      <c r="Q56" s="36">
        <f ca="1">IFERROR(VLOOKUP($A56,Lookup2007,56,FALSE),0)</f>
        <v>0</v>
      </c>
      <c r="R56" s="34">
        <f ca="1">IFERROR(VLOOKUP($A56,Lookup2006,53,FALSE),0)</f>
        <v>0</v>
      </c>
      <c r="S56" s="35">
        <f ca="1">IFERROR(VLOOKUP($A56,Lookup2006,54,FALSE),0)</f>
        <v>0</v>
      </c>
      <c r="T56" s="35">
        <f ca="1">IFERROR(VLOOKUP($A56,Lookup2006,55,FALSE),0)</f>
        <v>0</v>
      </c>
      <c r="U56" s="36">
        <f ca="1">IFERROR(VLOOKUP($A56,Lookup2006,56,FALSE),0)</f>
        <v>0</v>
      </c>
      <c r="V56" s="34">
        <f ca="1">F56+J56+N56+R56</f>
        <v>-677.0699999999988</v>
      </c>
      <c r="W56" s="35">
        <f ca="1">G56+K56+O56+S56</f>
        <v>-33.85</v>
      </c>
      <c r="X56" s="35">
        <f ca="1">H56+L56+P56+T56</f>
        <v>-205.65</v>
      </c>
      <c r="Y56" s="36">
        <f ca="1">I56+M56+Q56+U56</f>
        <v>-916.56999999999869</v>
      </c>
    </row>
    <row r="57" spans="1:25" outlineLevel="1" x14ac:dyDescent="0.25">
      <c r="C57" s="2" t="s">
        <v>851</v>
      </c>
      <c r="F57" s="34">
        <f ca="1">SUBTOTAL(9,F54:F56)</f>
        <v>52335.669999999991</v>
      </c>
      <c r="G57" s="35">
        <f ca="1">SUBTOTAL(9,G54:G56)</f>
        <v>2616.8000000000002</v>
      </c>
      <c r="H57" s="35">
        <f ca="1">SUBTOTAL(9,H54:H56)</f>
        <v>16063.810000000001</v>
      </c>
      <c r="I57" s="36">
        <f ca="1">SUBTOTAL(9,I54:I56)</f>
        <v>71016.28</v>
      </c>
      <c r="J57" s="34">
        <f ca="1">SUBTOTAL(9,J54:J56)</f>
        <v>0</v>
      </c>
      <c r="K57" s="35">
        <f ca="1">SUBTOTAL(9,K54:K56)</f>
        <v>0</v>
      </c>
      <c r="L57" s="35">
        <f ca="1">SUBTOTAL(9,L54:L56)</f>
        <v>0</v>
      </c>
      <c r="M57" s="36">
        <f ca="1">SUBTOTAL(9,M54:M56)</f>
        <v>0</v>
      </c>
      <c r="N57" s="34">
        <f ca="1">SUBTOTAL(9,N54:N56)</f>
        <v>0</v>
      </c>
      <c r="O57" s="35">
        <f ca="1">SUBTOTAL(9,O54:O56)</f>
        <v>0</v>
      </c>
      <c r="P57" s="35">
        <f ca="1">SUBTOTAL(9,P54:P56)</f>
        <v>0</v>
      </c>
      <c r="Q57" s="36">
        <f ca="1">SUBTOTAL(9,Q54:Q56)</f>
        <v>0</v>
      </c>
      <c r="R57" s="34">
        <f ca="1">SUBTOTAL(9,R54:R56)</f>
        <v>0</v>
      </c>
      <c r="S57" s="35">
        <f ca="1">SUBTOTAL(9,S54:S56)</f>
        <v>0</v>
      </c>
      <c r="T57" s="35">
        <f ca="1">SUBTOTAL(9,T54:T56)</f>
        <v>0</v>
      </c>
      <c r="U57" s="36">
        <f ca="1">SUBTOTAL(9,U54:U56)</f>
        <v>0</v>
      </c>
      <c r="V57" s="34">
        <f ca="1">SUBTOTAL(9,V54:V56)</f>
        <v>52335.669999999991</v>
      </c>
      <c r="W57" s="35">
        <f ca="1">SUBTOTAL(9,W54:W56)</f>
        <v>2616.8000000000002</v>
      </c>
      <c r="X57" s="35">
        <f ca="1">SUBTOTAL(9,X54:X56)</f>
        <v>16063.810000000001</v>
      </c>
      <c r="Y57" s="36">
        <f ca="1">SUBTOTAL(9,Y54:Y56)</f>
        <v>71016.28</v>
      </c>
    </row>
    <row r="58" spans="1:25" outlineLevel="2" x14ac:dyDescent="0.25">
      <c r="A58" t="s">
        <v>312</v>
      </c>
      <c r="B58" t="str">
        <f ca="1">VLOOKUP($A58,IndexLookup,2,FALSE)</f>
        <v>EPDG</v>
      </c>
      <c r="C58" t="str">
        <f ca="1">VLOOKUP($B58,ParticipantLookup,2,FALSE)</f>
        <v>Capital Power (G3) Limited Partnership</v>
      </c>
      <c r="D58" t="str">
        <f ca="1">VLOOKUP($A58,IndexLookup,3,FALSE)</f>
        <v>GN3</v>
      </c>
      <c r="E58" t="str">
        <f ca="1">VLOOKUP($D58,FacilityLookup,2,FALSE)</f>
        <v>Genesee #3</v>
      </c>
      <c r="F58" s="34">
        <f ca="1">IFERROR(VLOOKUP($A58,Lookup2009,53,FALSE),0)</f>
        <v>926679.68999999971</v>
      </c>
      <c r="G58" s="35">
        <f ca="1">IFERROR(VLOOKUP($A58,Lookup2009,54,FALSE),0)</f>
        <v>46333.99</v>
      </c>
      <c r="H58" s="35">
        <f ca="1">IFERROR(VLOOKUP($A58,Lookup2009,55,FALSE),0)</f>
        <v>283750.87</v>
      </c>
      <c r="I58" s="36">
        <f ca="1">IFERROR(VLOOKUP($A58,Lookup2009,56,FALSE),0)</f>
        <v>1256764.5499999998</v>
      </c>
      <c r="J58" s="34">
        <f ca="1">IFERROR(VLOOKUP($A58,Lookup2008,53,FALSE),0)</f>
        <v>0</v>
      </c>
      <c r="K58" s="35">
        <f ca="1">IFERROR(VLOOKUP($A58,Lookup2008,54,FALSE),0)</f>
        <v>0</v>
      </c>
      <c r="L58" s="35">
        <f ca="1">IFERROR(VLOOKUP($A58,Lookup2008,55,FALSE),0)</f>
        <v>0</v>
      </c>
      <c r="M58" s="36">
        <f ca="1">IFERROR(VLOOKUP($A58,Lookup2008,56,FALSE),0)</f>
        <v>0</v>
      </c>
      <c r="N58" s="34">
        <f ca="1">IFERROR(VLOOKUP($A58,Lookup2007,53,FALSE),0)</f>
        <v>0</v>
      </c>
      <c r="O58" s="35">
        <f ca="1">IFERROR(VLOOKUP($A58,Lookup2007,54,FALSE),0)</f>
        <v>0</v>
      </c>
      <c r="P58" s="35">
        <f ca="1">IFERROR(VLOOKUP($A58,Lookup2007,55,FALSE),0)</f>
        <v>0</v>
      </c>
      <c r="Q58" s="36">
        <f ca="1">IFERROR(VLOOKUP($A58,Lookup2007,56,FALSE),0)</f>
        <v>0</v>
      </c>
      <c r="R58" s="34">
        <f ca="1">IFERROR(VLOOKUP($A58,Lookup2006,53,FALSE),0)</f>
        <v>0</v>
      </c>
      <c r="S58" s="35">
        <f ca="1">IFERROR(VLOOKUP($A58,Lookup2006,54,FALSE),0)</f>
        <v>0</v>
      </c>
      <c r="T58" s="35">
        <f ca="1">IFERROR(VLOOKUP($A58,Lookup2006,55,FALSE),0)</f>
        <v>0</v>
      </c>
      <c r="U58" s="36">
        <f ca="1">IFERROR(VLOOKUP($A58,Lookup2006,56,FALSE),0)</f>
        <v>0</v>
      </c>
      <c r="V58" s="34">
        <f ca="1">F58+J58+N58+R58</f>
        <v>926679.68999999971</v>
      </c>
      <c r="W58" s="35">
        <f ca="1">G58+K58+O58+S58</f>
        <v>46333.99</v>
      </c>
      <c r="X58" s="35">
        <f ca="1">H58+L58+P58+T58</f>
        <v>283750.87</v>
      </c>
      <c r="Y58" s="36">
        <f ca="1">I58+M58+Q58+U58</f>
        <v>1256764.5499999998</v>
      </c>
    </row>
    <row r="59" spans="1:25" outlineLevel="1" x14ac:dyDescent="0.25">
      <c r="C59" s="2" t="s">
        <v>852</v>
      </c>
      <c r="F59" s="34">
        <f ca="1">SUBTOTAL(9,F58:F58)</f>
        <v>926679.68999999971</v>
      </c>
      <c r="G59" s="35">
        <f ca="1">SUBTOTAL(9,G58:G58)</f>
        <v>46333.99</v>
      </c>
      <c r="H59" s="35">
        <f ca="1">SUBTOTAL(9,H58:H58)</f>
        <v>283750.87</v>
      </c>
      <c r="I59" s="36">
        <f ca="1">SUBTOTAL(9,I58:I58)</f>
        <v>1256764.5499999998</v>
      </c>
      <c r="J59" s="34">
        <f ca="1">SUBTOTAL(9,J58:J58)</f>
        <v>0</v>
      </c>
      <c r="K59" s="35">
        <f ca="1">SUBTOTAL(9,K58:K58)</f>
        <v>0</v>
      </c>
      <c r="L59" s="35">
        <f ca="1">SUBTOTAL(9,L58:L58)</f>
        <v>0</v>
      </c>
      <c r="M59" s="36">
        <f ca="1">SUBTOTAL(9,M58:M58)</f>
        <v>0</v>
      </c>
      <c r="N59" s="34">
        <f ca="1">SUBTOTAL(9,N58:N58)</f>
        <v>0</v>
      </c>
      <c r="O59" s="35">
        <f ca="1">SUBTOTAL(9,O58:O58)</f>
        <v>0</v>
      </c>
      <c r="P59" s="35">
        <f ca="1">SUBTOTAL(9,P58:P58)</f>
        <v>0</v>
      </c>
      <c r="Q59" s="36">
        <f ca="1">SUBTOTAL(9,Q58:Q58)</f>
        <v>0</v>
      </c>
      <c r="R59" s="34">
        <f ca="1">SUBTOTAL(9,R58:R58)</f>
        <v>0</v>
      </c>
      <c r="S59" s="35">
        <f ca="1">SUBTOTAL(9,S58:S58)</f>
        <v>0</v>
      </c>
      <c r="T59" s="35">
        <f ca="1">SUBTOTAL(9,T58:T58)</f>
        <v>0</v>
      </c>
      <c r="U59" s="36">
        <f ca="1">SUBTOTAL(9,U58:U58)</f>
        <v>0</v>
      </c>
      <c r="V59" s="34">
        <f ca="1">SUBTOTAL(9,V58:V58)</f>
        <v>926679.68999999971</v>
      </c>
      <c r="W59" s="35">
        <f ca="1">SUBTOTAL(9,W58:W58)</f>
        <v>46333.99</v>
      </c>
      <c r="X59" s="35">
        <f ca="1">SUBTOTAL(9,X58:X58)</f>
        <v>283750.87</v>
      </c>
      <c r="Y59" s="36">
        <f ca="1">SUBTOTAL(9,Y58:Y58)</f>
        <v>1256764.5499999998</v>
      </c>
    </row>
    <row r="60" spans="1:25" outlineLevel="2" x14ac:dyDescent="0.25">
      <c r="A60" t="s">
        <v>310</v>
      </c>
      <c r="B60" t="str">
        <f ca="1">VLOOKUP($A60,IndexLookup,2,FALSE)</f>
        <v>CPW</v>
      </c>
      <c r="C60" t="str">
        <f ca="1">VLOOKUP($B60,ParticipantLookup,2,FALSE)</f>
        <v>Capital Power LP</v>
      </c>
      <c r="D60" t="str">
        <f ca="1">VLOOKUP($A60,IndexLookup,3,FALSE)</f>
        <v>GN1</v>
      </c>
      <c r="E60" t="str">
        <f ca="1">VLOOKUP($D60,FacilityLookup,2,FALSE)</f>
        <v>Genesee #1</v>
      </c>
      <c r="F60" s="34">
        <f ca="1">IFERROR(VLOOKUP($A60,Lookup2009,53,FALSE),0)</f>
        <v>569127.69999999995</v>
      </c>
      <c r="G60" s="35">
        <f ca="1">IFERROR(VLOOKUP($A60,Lookup2009,54,FALSE),0)</f>
        <v>28456.38</v>
      </c>
      <c r="H60" s="35">
        <f ca="1">IFERROR(VLOOKUP($A60,Lookup2009,55,FALSE),0)</f>
        <v>173737.05</v>
      </c>
      <c r="I60" s="36">
        <f ca="1">IFERROR(VLOOKUP($A60,Lookup2009,56,FALSE),0)</f>
        <v>771321.13</v>
      </c>
      <c r="J60" s="34">
        <f ca="1">IFERROR(VLOOKUP($A60,Lookup2008,53,FALSE),0)</f>
        <v>0</v>
      </c>
      <c r="K60" s="35">
        <f ca="1">IFERROR(VLOOKUP($A60,Lookup2008,54,FALSE),0)</f>
        <v>0</v>
      </c>
      <c r="L60" s="35">
        <f ca="1">IFERROR(VLOOKUP($A60,Lookup2008,55,FALSE),0)</f>
        <v>0</v>
      </c>
      <c r="M60" s="36">
        <f ca="1">IFERROR(VLOOKUP($A60,Lookup2008,56,FALSE),0)</f>
        <v>0</v>
      </c>
      <c r="N60" s="34">
        <f ca="1">IFERROR(VLOOKUP($A60,Lookup2007,53,FALSE),0)</f>
        <v>0</v>
      </c>
      <c r="O60" s="35">
        <f ca="1">IFERROR(VLOOKUP($A60,Lookup2007,54,FALSE),0)</f>
        <v>0</v>
      </c>
      <c r="P60" s="35">
        <f ca="1">IFERROR(VLOOKUP($A60,Lookup2007,55,FALSE),0)</f>
        <v>0</v>
      </c>
      <c r="Q60" s="36">
        <f ca="1">IFERROR(VLOOKUP($A60,Lookup2007,56,FALSE),0)</f>
        <v>0</v>
      </c>
      <c r="R60" s="34">
        <f ca="1">IFERROR(VLOOKUP($A60,Lookup2006,53,FALSE),0)</f>
        <v>0</v>
      </c>
      <c r="S60" s="35">
        <f ca="1">IFERROR(VLOOKUP($A60,Lookup2006,54,FALSE),0)</f>
        <v>0</v>
      </c>
      <c r="T60" s="35">
        <f ca="1">IFERROR(VLOOKUP($A60,Lookup2006,55,FALSE),0)</f>
        <v>0</v>
      </c>
      <c r="U60" s="36">
        <f ca="1">IFERROR(VLOOKUP($A60,Lookup2006,56,FALSE),0)</f>
        <v>0</v>
      </c>
      <c r="V60" s="34">
        <f ca="1">F60+J60+N60+R60</f>
        <v>569127.69999999995</v>
      </c>
      <c r="W60" s="35">
        <f ca="1">G60+K60+O60+S60</f>
        <v>28456.38</v>
      </c>
      <c r="X60" s="35">
        <f ca="1">H60+L60+P60+T60</f>
        <v>173737.05</v>
      </c>
      <c r="Y60" s="36">
        <f ca="1">I60+M60+Q60+U60</f>
        <v>771321.13</v>
      </c>
    </row>
    <row r="61" spans="1:25" outlineLevel="2" x14ac:dyDescent="0.25">
      <c r="A61" t="s">
        <v>311</v>
      </c>
      <c r="B61" t="str">
        <f ca="1">VLOOKUP($A61,IndexLookup,2,FALSE)</f>
        <v>CPW</v>
      </c>
      <c r="C61" t="str">
        <f ca="1">VLOOKUP($B61,ParticipantLookup,2,FALSE)</f>
        <v>Capital Power LP</v>
      </c>
      <c r="D61" t="str">
        <f ca="1">VLOOKUP($A61,IndexLookup,3,FALSE)</f>
        <v>GN2</v>
      </c>
      <c r="E61" t="str">
        <f ca="1">VLOOKUP($D61,FacilityLookup,2,FALSE)</f>
        <v>Genesee #2</v>
      </c>
      <c r="F61" s="34">
        <f ca="1">IFERROR(VLOOKUP($A61,Lookup2009,53,FALSE),0)</f>
        <v>611421.16999999993</v>
      </c>
      <c r="G61" s="35">
        <f ca="1">IFERROR(VLOOKUP($A61,Lookup2009,54,FALSE),0)</f>
        <v>30571.05</v>
      </c>
      <c r="H61" s="35">
        <f ca="1">IFERROR(VLOOKUP($A61,Lookup2009,55,FALSE),0)</f>
        <v>186429.74</v>
      </c>
      <c r="I61" s="36">
        <f ca="1">IFERROR(VLOOKUP($A61,Lookup2009,56,FALSE),0)</f>
        <v>828421.96</v>
      </c>
      <c r="J61" s="34">
        <f ca="1">IFERROR(VLOOKUP($A61,Lookup2008,53,FALSE),0)</f>
        <v>0</v>
      </c>
      <c r="K61" s="35">
        <f ca="1">IFERROR(VLOOKUP($A61,Lookup2008,54,FALSE),0)</f>
        <v>0</v>
      </c>
      <c r="L61" s="35">
        <f ca="1">IFERROR(VLOOKUP($A61,Lookup2008,55,FALSE),0)</f>
        <v>0</v>
      </c>
      <c r="M61" s="36">
        <f ca="1">IFERROR(VLOOKUP($A61,Lookup2008,56,FALSE),0)</f>
        <v>0</v>
      </c>
      <c r="N61" s="34">
        <f ca="1">IFERROR(VLOOKUP($A61,Lookup2007,53,FALSE),0)</f>
        <v>0</v>
      </c>
      <c r="O61" s="35">
        <f ca="1">IFERROR(VLOOKUP($A61,Lookup2007,54,FALSE),0)</f>
        <v>0</v>
      </c>
      <c r="P61" s="35">
        <f ca="1">IFERROR(VLOOKUP($A61,Lookup2007,55,FALSE),0)</f>
        <v>0</v>
      </c>
      <c r="Q61" s="36">
        <f ca="1">IFERROR(VLOOKUP($A61,Lookup2007,56,FALSE),0)</f>
        <v>0</v>
      </c>
      <c r="R61" s="34">
        <f ca="1">IFERROR(VLOOKUP($A61,Lookup2006,53,FALSE),0)</f>
        <v>0</v>
      </c>
      <c r="S61" s="35">
        <f ca="1">IFERROR(VLOOKUP($A61,Lookup2006,54,FALSE),0)</f>
        <v>0</v>
      </c>
      <c r="T61" s="35">
        <f ca="1">IFERROR(VLOOKUP($A61,Lookup2006,55,FALSE),0)</f>
        <v>0</v>
      </c>
      <c r="U61" s="36">
        <f ca="1">IFERROR(VLOOKUP($A61,Lookup2006,56,FALSE),0)</f>
        <v>0</v>
      </c>
      <c r="V61" s="34">
        <f ca="1">F61+J61+N61+R61</f>
        <v>611421.16999999993</v>
      </c>
      <c r="W61" s="35">
        <f ca="1">G61+K61+O61+S61</f>
        <v>30571.05</v>
      </c>
      <c r="X61" s="35">
        <f ca="1">H61+L61+P61+T61</f>
        <v>186429.74</v>
      </c>
      <c r="Y61" s="36">
        <f ca="1">I61+M61+Q61+U61</f>
        <v>828421.96</v>
      </c>
    </row>
    <row r="62" spans="1:25" outlineLevel="1" x14ac:dyDescent="0.25">
      <c r="C62" s="2" t="s">
        <v>853</v>
      </c>
      <c r="F62" s="34">
        <f ca="1">SUBTOTAL(9,F60:F61)</f>
        <v>1180548.8699999999</v>
      </c>
      <c r="G62" s="35">
        <f ca="1">SUBTOTAL(9,G60:G61)</f>
        <v>59027.43</v>
      </c>
      <c r="H62" s="35">
        <f ca="1">SUBTOTAL(9,H60:H61)</f>
        <v>360166.79</v>
      </c>
      <c r="I62" s="36">
        <f ca="1">SUBTOTAL(9,I60:I61)</f>
        <v>1599743.0899999999</v>
      </c>
      <c r="J62" s="34">
        <f ca="1">SUBTOTAL(9,J60:J61)</f>
        <v>0</v>
      </c>
      <c r="K62" s="35">
        <f ca="1">SUBTOTAL(9,K60:K61)</f>
        <v>0</v>
      </c>
      <c r="L62" s="35">
        <f ca="1">SUBTOTAL(9,L60:L61)</f>
        <v>0</v>
      </c>
      <c r="M62" s="36">
        <f ca="1">SUBTOTAL(9,M60:M61)</f>
        <v>0</v>
      </c>
      <c r="N62" s="34">
        <f ca="1">SUBTOTAL(9,N60:N61)</f>
        <v>0</v>
      </c>
      <c r="O62" s="35">
        <f ca="1">SUBTOTAL(9,O60:O61)</f>
        <v>0</v>
      </c>
      <c r="P62" s="35">
        <f ca="1">SUBTOTAL(9,P60:P61)</f>
        <v>0</v>
      </c>
      <c r="Q62" s="36">
        <f ca="1">SUBTOTAL(9,Q60:Q61)</f>
        <v>0</v>
      </c>
      <c r="R62" s="34">
        <f ca="1">SUBTOTAL(9,R60:R61)</f>
        <v>0</v>
      </c>
      <c r="S62" s="35">
        <f ca="1">SUBTOTAL(9,S60:S61)</f>
        <v>0</v>
      </c>
      <c r="T62" s="35">
        <f ca="1">SUBTOTAL(9,T60:T61)</f>
        <v>0</v>
      </c>
      <c r="U62" s="36">
        <f ca="1">SUBTOTAL(9,U60:U61)</f>
        <v>0</v>
      </c>
      <c r="V62" s="34">
        <f ca="1">SUBTOTAL(9,V60:V61)</f>
        <v>1180548.8699999999</v>
      </c>
      <c r="W62" s="35">
        <f ca="1">SUBTOTAL(9,W60:W61)</f>
        <v>59027.43</v>
      </c>
      <c r="X62" s="35">
        <f ca="1">SUBTOTAL(9,X60:X61)</f>
        <v>360166.79</v>
      </c>
      <c r="Y62" s="36">
        <f ca="1">SUBTOTAL(9,Y60:Y61)</f>
        <v>1599743.0899999999</v>
      </c>
    </row>
    <row r="63" spans="1:25" outlineLevel="2" x14ac:dyDescent="0.25">
      <c r="A63" t="s">
        <v>784</v>
      </c>
      <c r="B63" t="str">
        <f ca="1">VLOOKUP($A63,IndexLookup,2,FALSE)</f>
        <v>EPPA</v>
      </c>
      <c r="C63" t="str">
        <f ca="1">VLOOKUP($B63,ParticipantLookup,2,FALSE)</f>
        <v>Capital Power PPA Management Inc.</v>
      </c>
      <c r="D63" t="str">
        <f ca="1">VLOOKUP($A63,IndexLookup,3,FALSE)</f>
        <v>BR3</v>
      </c>
      <c r="E63" t="str">
        <f ca="1">VLOOKUP($D63,FacilityLookup,2,FALSE)</f>
        <v>Battle River #3</v>
      </c>
      <c r="F63" s="34">
        <f ca="1">IFERROR(VLOOKUP($A63,Lookup2009,53,FALSE),0)</f>
        <v>0</v>
      </c>
      <c r="G63" s="35">
        <f ca="1">IFERROR(VLOOKUP($A63,Lookup2009,54,FALSE),0)</f>
        <v>0</v>
      </c>
      <c r="H63" s="35">
        <f ca="1">IFERROR(VLOOKUP($A63,Lookup2009,55,FALSE),0)</f>
        <v>0</v>
      </c>
      <c r="I63" s="36">
        <f ca="1">IFERROR(VLOOKUP($A63,Lookup2009,56,FALSE),0)</f>
        <v>0</v>
      </c>
      <c r="J63" s="34">
        <f ca="1">IFERROR(VLOOKUP($A63,Lookup2008,53,FALSE),0)</f>
        <v>0</v>
      </c>
      <c r="K63" s="35">
        <f ca="1">IFERROR(VLOOKUP($A63,Lookup2008,54,FALSE),0)</f>
        <v>0</v>
      </c>
      <c r="L63" s="35">
        <f ca="1">IFERROR(VLOOKUP($A63,Lookup2008,55,FALSE),0)</f>
        <v>0</v>
      </c>
      <c r="M63" s="36">
        <f ca="1">IFERROR(VLOOKUP($A63,Lookup2008,56,FALSE),0)</f>
        <v>0</v>
      </c>
      <c r="N63" s="34">
        <f ca="1">IFERROR(VLOOKUP($A63,Lookup2007,53,FALSE),0)</f>
        <v>0</v>
      </c>
      <c r="O63" s="35">
        <f ca="1">IFERROR(VLOOKUP($A63,Lookup2007,54,FALSE),0)</f>
        <v>0</v>
      </c>
      <c r="P63" s="35">
        <f ca="1">IFERROR(VLOOKUP($A63,Lookup2007,55,FALSE),0)</f>
        <v>0</v>
      </c>
      <c r="Q63" s="36">
        <f ca="1">IFERROR(VLOOKUP($A63,Lookup2007,56,FALSE),0)</f>
        <v>0</v>
      </c>
      <c r="R63" s="34">
        <f ca="1">IFERROR(VLOOKUP($A63,Lookup2006,53,FALSE),0)</f>
        <v>-169613.36000000002</v>
      </c>
      <c r="S63" s="35">
        <f ca="1">IFERROR(VLOOKUP($A63,Lookup2006,54,FALSE),0)</f>
        <v>-8480.68</v>
      </c>
      <c r="T63" s="35">
        <f ca="1">IFERROR(VLOOKUP($A63,Lookup2006,55,FALSE),0)</f>
        <v>-81950.899999999994</v>
      </c>
      <c r="U63" s="36">
        <f ca="1">IFERROR(VLOOKUP($A63,Lookup2006,56,FALSE),0)</f>
        <v>-260044.94</v>
      </c>
      <c r="V63" s="34">
        <f ca="1">F63+J63+N63+R63</f>
        <v>-169613.36000000002</v>
      </c>
      <c r="W63" s="35">
        <f ca="1">G63+K63+O63+S63</f>
        <v>-8480.68</v>
      </c>
      <c r="X63" s="35">
        <f ca="1">H63+L63+P63+T63</f>
        <v>-81950.899999999994</v>
      </c>
      <c r="Y63" s="36">
        <f ca="1">I63+M63+Q63+U63</f>
        <v>-260044.94</v>
      </c>
    </row>
    <row r="64" spans="1:25" outlineLevel="2" x14ac:dyDescent="0.25">
      <c r="A64" t="s">
        <v>785</v>
      </c>
      <c r="B64" t="str">
        <f ca="1">VLOOKUP($A64,IndexLookup,2,FALSE)</f>
        <v>EPPA</v>
      </c>
      <c r="C64" t="str">
        <f ca="1">VLOOKUP($B64,ParticipantLookup,2,FALSE)</f>
        <v>Capital Power PPA Management Inc.</v>
      </c>
      <c r="D64" t="str">
        <f ca="1">VLOOKUP($A64,IndexLookup,3,FALSE)</f>
        <v>BR4</v>
      </c>
      <c r="E64" t="str">
        <f ca="1">VLOOKUP($D64,FacilityLookup,2,FALSE)</f>
        <v>Battle River #4</v>
      </c>
      <c r="F64" s="34">
        <f ca="1">IFERROR(VLOOKUP($A64,Lookup2009,53,FALSE),0)</f>
        <v>0</v>
      </c>
      <c r="G64" s="35">
        <f ca="1">IFERROR(VLOOKUP($A64,Lookup2009,54,FALSE),0)</f>
        <v>0</v>
      </c>
      <c r="H64" s="35">
        <f ca="1">IFERROR(VLOOKUP($A64,Lookup2009,55,FALSE),0)</f>
        <v>0</v>
      </c>
      <c r="I64" s="36">
        <f ca="1">IFERROR(VLOOKUP($A64,Lookup2009,56,FALSE),0)</f>
        <v>0</v>
      </c>
      <c r="J64" s="34">
        <f ca="1">IFERROR(VLOOKUP($A64,Lookup2008,53,FALSE),0)</f>
        <v>0</v>
      </c>
      <c r="K64" s="35">
        <f ca="1">IFERROR(VLOOKUP($A64,Lookup2008,54,FALSE),0)</f>
        <v>0</v>
      </c>
      <c r="L64" s="35">
        <f ca="1">IFERROR(VLOOKUP($A64,Lookup2008,55,FALSE),0)</f>
        <v>0</v>
      </c>
      <c r="M64" s="36">
        <f ca="1">IFERROR(VLOOKUP($A64,Lookup2008,56,FALSE),0)</f>
        <v>0</v>
      </c>
      <c r="N64" s="34">
        <f ca="1">IFERROR(VLOOKUP($A64,Lookup2007,53,FALSE),0)</f>
        <v>0</v>
      </c>
      <c r="O64" s="35">
        <f ca="1">IFERROR(VLOOKUP($A64,Lookup2007,54,FALSE),0)</f>
        <v>0</v>
      </c>
      <c r="P64" s="35">
        <f ca="1">IFERROR(VLOOKUP($A64,Lookup2007,55,FALSE),0)</f>
        <v>0</v>
      </c>
      <c r="Q64" s="36">
        <f ca="1">IFERROR(VLOOKUP($A64,Lookup2007,56,FALSE),0)</f>
        <v>0</v>
      </c>
      <c r="R64" s="34">
        <f ca="1">IFERROR(VLOOKUP($A64,Lookup2006,53,FALSE),0)</f>
        <v>-89786.040000000066</v>
      </c>
      <c r="S64" s="35">
        <f ca="1">IFERROR(VLOOKUP($A64,Lookup2006,54,FALSE),0)</f>
        <v>-4489.3099999999995</v>
      </c>
      <c r="T64" s="35">
        <f ca="1">IFERROR(VLOOKUP($A64,Lookup2006,55,FALSE),0)</f>
        <v>-43387.33</v>
      </c>
      <c r="U64" s="36">
        <f ca="1">IFERROR(VLOOKUP($A64,Lookup2006,56,FALSE),0)</f>
        <v>-137662.68000000005</v>
      </c>
      <c r="V64" s="34">
        <f ca="1">F64+J64+N64+R64</f>
        <v>-89786.040000000066</v>
      </c>
      <c r="W64" s="35">
        <f ca="1">G64+K64+O64+S64</f>
        <v>-4489.3099999999995</v>
      </c>
      <c r="X64" s="35">
        <f ca="1">H64+L64+P64+T64</f>
        <v>-43387.33</v>
      </c>
      <c r="Y64" s="36">
        <f ca="1">I64+M64+Q64+U64</f>
        <v>-137662.68000000005</v>
      </c>
    </row>
    <row r="65" spans="1:25" outlineLevel="2" x14ac:dyDescent="0.25">
      <c r="A65" t="s">
        <v>786</v>
      </c>
      <c r="B65" t="str">
        <f ca="1">VLOOKUP($A65,IndexLookup,2,FALSE)</f>
        <v>EPPA</v>
      </c>
      <c r="C65" t="str">
        <f ca="1">VLOOKUP($B65,ParticipantLookup,2,FALSE)</f>
        <v>Capital Power PPA Management Inc.</v>
      </c>
      <c r="D65" t="str">
        <f ca="1">VLOOKUP($A65,IndexLookup,3,FALSE)</f>
        <v>BR5</v>
      </c>
      <c r="E65" t="str">
        <f ca="1">VLOOKUP($D65,FacilityLookup,2,FALSE)</f>
        <v>Battle River #5</v>
      </c>
      <c r="F65" s="34">
        <f ca="1">IFERROR(VLOOKUP($A65,Lookup2009,53,FALSE),0)</f>
        <v>0</v>
      </c>
      <c r="G65" s="35">
        <f ca="1">IFERROR(VLOOKUP($A65,Lookup2009,54,FALSE),0)</f>
        <v>0</v>
      </c>
      <c r="H65" s="35">
        <f ca="1">IFERROR(VLOOKUP($A65,Lookup2009,55,FALSE),0)</f>
        <v>0</v>
      </c>
      <c r="I65" s="36">
        <f ca="1">IFERROR(VLOOKUP($A65,Lookup2009,56,FALSE),0)</f>
        <v>0</v>
      </c>
      <c r="J65" s="34">
        <f ca="1">IFERROR(VLOOKUP($A65,Lookup2008,53,FALSE),0)</f>
        <v>0</v>
      </c>
      <c r="K65" s="35">
        <f ca="1">IFERROR(VLOOKUP($A65,Lookup2008,54,FALSE),0)</f>
        <v>0</v>
      </c>
      <c r="L65" s="35">
        <f ca="1">IFERROR(VLOOKUP($A65,Lookup2008,55,FALSE),0)</f>
        <v>0</v>
      </c>
      <c r="M65" s="36">
        <f ca="1">IFERROR(VLOOKUP($A65,Lookup2008,56,FALSE),0)</f>
        <v>0</v>
      </c>
      <c r="N65" s="34">
        <f ca="1">IFERROR(VLOOKUP($A65,Lookup2007,53,FALSE),0)</f>
        <v>0</v>
      </c>
      <c r="O65" s="35">
        <f ca="1">IFERROR(VLOOKUP($A65,Lookup2007,54,FALSE),0)</f>
        <v>0</v>
      </c>
      <c r="P65" s="35">
        <f ca="1">IFERROR(VLOOKUP($A65,Lookup2007,55,FALSE),0)</f>
        <v>0</v>
      </c>
      <c r="Q65" s="36">
        <f ca="1">IFERROR(VLOOKUP($A65,Lookup2007,56,FALSE),0)</f>
        <v>0</v>
      </c>
      <c r="R65" s="34">
        <f ca="1">IFERROR(VLOOKUP($A65,Lookup2006,53,FALSE),0)</f>
        <v>-983606.81</v>
      </c>
      <c r="S65" s="35">
        <f ca="1">IFERROR(VLOOKUP($A65,Lookup2006,54,FALSE),0)</f>
        <v>-49180.350000000006</v>
      </c>
      <c r="T65" s="35">
        <f ca="1">IFERROR(VLOOKUP($A65,Lookup2006,55,FALSE),0)</f>
        <v>-475320.70999999996</v>
      </c>
      <c r="U65" s="36">
        <f ca="1">IFERROR(VLOOKUP($A65,Lookup2006,56,FALSE),0)</f>
        <v>-1508107.87</v>
      </c>
      <c r="V65" s="34">
        <f ca="1">F65+J65+N65+R65</f>
        <v>-983606.81</v>
      </c>
      <c r="W65" s="35">
        <f ca="1">G65+K65+O65+S65</f>
        <v>-49180.350000000006</v>
      </c>
      <c r="X65" s="35">
        <f ca="1">H65+L65+P65+T65</f>
        <v>-475320.70999999996</v>
      </c>
      <c r="Y65" s="36">
        <f ca="1">I65+M65+Q65+U65</f>
        <v>-1508107.87</v>
      </c>
    </row>
    <row r="66" spans="1:25" outlineLevel="2" x14ac:dyDescent="0.25">
      <c r="A66" t="s">
        <v>374</v>
      </c>
      <c r="B66" t="str">
        <f ca="1">VLOOKUP($A66,IndexLookup,2,FALSE)</f>
        <v>EPPA</v>
      </c>
      <c r="C66" t="str">
        <f ca="1">VLOOKUP($B66,ParticipantLookup,2,FALSE)</f>
        <v>Capital Power PPA Management Inc.</v>
      </c>
      <c r="D66" t="str">
        <f ca="1">VLOOKUP($A66,IndexLookup,3,FALSE)</f>
        <v>SD5</v>
      </c>
      <c r="E66" t="str">
        <f ca="1">VLOOKUP($D66,FacilityLookup,2,FALSE)</f>
        <v>Sundance #5</v>
      </c>
      <c r="F66" s="34">
        <f ca="1">IFERROR(VLOOKUP($A66,Lookup2009,53,FALSE),0)</f>
        <v>1348117.2700000003</v>
      </c>
      <c r="G66" s="35">
        <f ca="1">IFERROR(VLOOKUP($A66,Lookup2009,54,FALSE),0)</f>
        <v>67405.86</v>
      </c>
      <c r="H66" s="35">
        <f ca="1">IFERROR(VLOOKUP($A66,Lookup2009,55,FALSE),0)</f>
        <v>422938.26</v>
      </c>
      <c r="I66" s="36">
        <f ca="1">IFERROR(VLOOKUP($A66,Lookup2009,56,FALSE),0)</f>
        <v>1838461.3900000004</v>
      </c>
      <c r="J66" s="34">
        <f ca="1">IFERROR(VLOOKUP($A66,Lookup2008,53,FALSE),0)</f>
        <v>1221414.9000000004</v>
      </c>
      <c r="K66" s="35">
        <f ca="1">IFERROR(VLOOKUP($A66,Lookup2008,54,FALSE),0)</f>
        <v>61070.770000000004</v>
      </c>
      <c r="L66" s="35">
        <f ca="1">IFERROR(VLOOKUP($A66,Lookup2008,55,FALSE),0)</f>
        <v>410618.35</v>
      </c>
      <c r="M66" s="36">
        <f ca="1">IFERROR(VLOOKUP($A66,Lookup2008,56,FALSE),0)</f>
        <v>1693104.0200000003</v>
      </c>
      <c r="N66" s="34">
        <f ca="1">IFERROR(VLOOKUP($A66,Lookup2007,53,FALSE),0)</f>
        <v>2986587.97</v>
      </c>
      <c r="O66" s="35">
        <f ca="1">IFERROR(VLOOKUP($A66,Lookup2007,54,FALSE),0)</f>
        <v>149329.41</v>
      </c>
      <c r="P66" s="35">
        <f ca="1">IFERROR(VLOOKUP($A66,Lookup2007,55,FALSE),0)</f>
        <v>1201153.7299999997</v>
      </c>
      <c r="Q66" s="36">
        <f ca="1">IFERROR(VLOOKUP($A66,Lookup2007,56,FALSE),0)</f>
        <v>4337071.1100000003</v>
      </c>
      <c r="R66" s="34">
        <f ca="1">IFERROR(VLOOKUP($A66,Lookup2006,53,FALSE),0)</f>
        <v>3701680.0200000005</v>
      </c>
      <c r="S66" s="35">
        <f ca="1">IFERROR(VLOOKUP($A66,Lookup2006,54,FALSE),0)</f>
        <v>185083.98000000004</v>
      </c>
      <c r="T66" s="35">
        <f ca="1">IFERROR(VLOOKUP($A66,Lookup2006,55,FALSE),0)</f>
        <v>1682960.53</v>
      </c>
      <c r="U66" s="36">
        <f ca="1">IFERROR(VLOOKUP($A66,Lookup2006,56,FALSE),0)</f>
        <v>5569724.5300000003</v>
      </c>
      <c r="V66" s="34">
        <f ca="1">F66+J66+N66+R66</f>
        <v>9257800.1600000001</v>
      </c>
      <c r="W66" s="35">
        <f ca="1">G66+K66+O66+S66</f>
        <v>462890.02000000008</v>
      </c>
      <c r="X66" s="35">
        <f ca="1">H66+L66+P66+T66</f>
        <v>3717670.87</v>
      </c>
      <c r="Y66" s="36">
        <f ca="1">I66+M66+Q66+U66</f>
        <v>13438361.050000001</v>
      </c>
    </row>
    <row r="67" spans="1:25" outlineLevel="2" x14ac:dyDescent="0.25">
      <c r="A67" t="s">
        <v>376</v>
      </c>
      <c r="B67" t="str">
        <f ca="1">VLOOKUP($A67,IndexLookup,2,FALSE)</f>
        <v>EPPA</v>
      </c>
      <c r="C67" t="str">
        <f ca="1">VLOOKUP($B67,ParticipantLookup,2,FALSE)</f>
        <v>Capital Power PPA Management Inc.</v>
      </c>
      <c r="D67" t="str">
        <f ca="1">VLOOKUP($A67,IndexLookup,3,FALSE)</f>
        <v>SD6</v>
      </c>
      <c r="E67" t="str">
        <f ca="1">VLOOKUP($D67,FacilityLookup,2,FALSE)</f>
        <v>Sundance #6</v>
      </c>
      <c r="F67" s="34">
        <f ca="1">IFERROR(VLOOKUP($A67,Lookup2009,53,FALSE),0)</f>
        <v>1641095.4099999995</v>
      </c>
      <c r="G67" s="35">
        <f ca="1">IFERROR(VLOOKUP($A67,Lookup2009,54,FALSE),0)</f>
        <v>82054.76999999999</v>
      </c>
      <c r="H67" s="35">
        <f ca="1">IFERROR(VLOOKUP($A67,Lookup2009,55,FALSE),0)</f>
        <v>511874.82999999996</v>
      </c>
      <c r="I67" s="36">
        <f ca="1">IFERROR(VLOOKUP($A67,Lookup2009,56,FALSE),0)</f>
        <v>2235025.0099999993</v>
      </c>
      <c r="J67" s="34">
        <f ca="1">IFERROR(VLOOKUP($A67,Lookup2008,53,FALSE),0)</f>
        <v>1202747.1999999997</v>
      </c>
      <c r="K67" s="35">
        <f ca="1">IFERROR(VLOOKUP($A67,Lookup2008,54,FALSE),0)</f>
        <v>60137.359999999993</v>
      </c>
      <c r="L67" s="35">
        <f ca="1">IFERROR(VLOOKUP($A67,Lookup2008,55,FALSE),0)</f>
        <v>414402.27</v>
      </c>
      <c r="M67" s="36">
        <f ca="1">IFERROR(VLOOKUP($A67,Lookup2008,56,FALSE),0)</f>
        <v>1677286.8299999996</v>
      </c>
      <c r="N67" s="34">
        <f ca="1">IFERROR(VLOOKUP($A67,Lookup2007,53,FALSE),0)</f>
        <v>3492705.31</v>
      </c>
      <c r="O67" s="35">
        <f ca="1">IFERROR(VLOOKUP($A67,Lookup2007,54,FALSE),0)</f>
        <v>174635.27</v>
      </c>
      <c r="P67" s="35">
        <f ca="1">IFERROR(VLOOKUP($A67,Lookup2007,55,FALSE),0)</f>
        <v>1402609.56</v>
      </c>
      <c r="Q67" s="36">
        <f ca="1">IFERROR(VLOOKUP($A67,Lookup2007,56,FALSE),0)</f>
        <v>5069950.1399999997</v>
      </c>
      <c r="R67" s="34">
        <f ca="1">IFERROR(VLOOKUP($A67,Lookup2006,53,FALSE),0)</f>
        <v>3884980.28</v>
      </c>
      <c r="S67" s="35">
        <f ca="1">IFERROR(VLOOKUP($A67,Lookup2006,54,FALSE),0)</f>
        <v>194249</v>
      </c>
      <c r="T67" s="35">
        <f ca="1">IFERROR(VLOOKUP($A67,Lookup2006,55,FALSE),0)</f>
        <v>1775231.0700000003</v>
      </c>
      <c r="U67" s="36">
        <f ca="1">IFERROR(VLOOKUP($A67,Lookup2006,56,FALSE),0)</f>
        <v>5854460.3500000015</v>
      </c>
      <c r="V67" s="34">
        <f ca="1">F67+J67+N67+R67</f>
        <v>10221528.199999999</v>
      </c>
      <c r="W67" s="35">
        <f ca="1">G67+K67+O67+S67</f>
        <v>511076.39999999997</v>
      </c>
      <c r="X67" s="35">
        <f ca="1">H67+L67+P67+T67</f>
        <v>4104117.7300000004</v>
      </c>
      <c r="Y67" s="36">
        <f ca="1">I67+M67+Q67+U67</f>
        <v>14836722.33</v>
      </c>
    </row>
    <row r="68" spans="1:25" outlineLevel="1" x14ac:dyDescent="0.25">
      <c r="C68" s="2" t="s">
        <v>854</v>
      </c>
      <c r="F68" s="34">
        <f ca="1">SUBTOTAL(9,F63:F67)</f>
        <v>2989212.6799999997</v>
      </c>
      <c r="G68" s="35">
        <f ca="1">SUBTOTAL(9,G63:G67)</f>
        <v>149460.63</v>
      </c>
      <c r="H68" s="35">
        <f ca="1">SUBTOTAL(9,H63:H67)</f>
        <v>934813.09</v>
      </c>
      <c r="I68" s="36">
        <f ca="1">SUBTOTAL(9,I63:I67)</f>
        <v>4073486.3999999994</v>
      </c>
      <c r="J68" s="34">
        <f ca="1">SUBTOTAL(9,J63:J67)</f>
        <v>2424162.1</v>
      </c>
      <c r="K68" s="35">
        <f ca="1">SUBTOTAL(9,K63:K67)</f>
        <v>121208.13</v>
      </c>
      <c r="L68" s="35">
        <f ca="1">SUBTOTAL(9,L63:L67)</f>
        <v>825020.62</v>
      </c>
      <c r="M68" s="36">
        <f ca="1">SUBTOTAL(9,M63:M67)</f>
        <v>3370390.8499999996</v>
      </c>
      <c r="N68" s="34">
        <f ca="1">SUBTOTAL(9,N63:N67)</f>
        <v>6479293.2800000003</v>
      </c>
      <c r="O68" s="35">
        <f ca="1">SUBTOTAL(9,O63:O67)</f>
        <v>323964.68</v>
      </c>
      <c r="P68" s="35">
        <f ca="1">SUBTOTAL(9,P63:P67)</f>
        <v>2603763.29</v>
      </c>
      <c r="Q68" s="36">
        <f ca="1">SUBTOTAL(9,Q63:Q67)</f>
        <v>9407021.25</v>
      </c>
      <c r="R68" s="34">
        <f ca="1">SUBTOTAL(9,R63:R67)</f>
        <v>6343654.0899999999</v>
      </c>
      <c r="S68" s="35">
        <f ca="1">SUBTOTAL(9,S63:S67)</f>
        <v>317182.64</v>
      </c>
      <c r="T68" s="35">
        <f ca="1">SUBTOTAL(9,T63:T67)</f>
        <v>2857532.66</v>
      </c>
      <c r="U68" s="36">
        <f ca="1">SUBTOTAL(9,U63:U67)</f>
        <v>9518369.3900000006</v>
      </c>
      <c r="V68" s="34">
        <f ca="1">SUBTOTAL(9,V63:V67)</f>
        <v>18236322.149999999</v>
      </c>
      <c r="W68" s="35">
        <f ca="1">SUBTOTAL(9,W63:W67)</f>
        <v>911816.08000000007</v>
      </c>
      <c r="X68" s="35">
        <f ca="1">SUBTOTAL(9,X63:X67)</f>
        <v>7221129.6600000001</v>
      </c>
      <c r="Y68" s="36">
        <f ca="1">SUBTOTAL(9,Y63:Y67)</f>
        <v>26369267.890000001</v>
      </c>
    </row>
    <row r="69" spans="1:25" outlineLevel="2" x14ac:dyDescent="0.25">
      <c r="A69" t="s">
        <v>677</v>
      </c>
      <c r="B69" t="str">
        <f ca="1">VLOOKUP($A69,IndexLookup,2,FALSE)</f>
        <v>CETC</v>
      </c>
      <c r="C69" t="str">
        <f ca="1">VLOOKUP($B69,ParticipantLookup,2,FALSE)</f>
        <v>Cargill Energy Trading Canada Inc.</v>
      </c>
      <c r="D69" t="str">
        <f ca="1">VLOOKUP($A69,IndexLookup,3,FALSE)</f>
        <v>BCHEXP</v>
      </c>
      <c r="E69" t="str">
        <f ca="1">VLOOKUP($D69,FacilityLookup,2,FALSE)</f>
        <v>Alberta-BC Intertie - Export</v>
      </c>
      <c r="F69" s="34">
        <f ca="1">IFERROR(VLOOKUP($A69,Lookup2009,53,FALSE),0)</f>
        <v>2.7500000000000013</v>
      </c>
      <c r="G69" s="35">
        <f ca="1">IFERROR(VLOOKUP($A69,Lookup2009,54,FALSE),0)</f>
        <v>0.14000000000000001</v>
      </c>
      <c r="H69" s="35">
        <f ca="1">IFERROR(VLOOKUP($A69,Lookup2009,55,FALSE),0)</f>
        <v>0.84000000000000008</v>
      </c>
      <c r="I69" s="36">
        <f ca="1">IFERROR(VLOOKUP($A69,Lookup2009,56,FALSE),0)</f>
        <v>3.7300000000000013</v>
      </c>
      <c r="J69" s="34">
        <f ca="1">IFERROR(VLOOKUP($A69,Lookup2008,53,FALSE),0)</f>
        <v>-1286.0899999999999</v>
      </c>
      <c r="K69" s="35">
        <f ca="1">IFERROR(VLOOKUP($A69,Lookup2008,54,FALSE),0)</f>
        <v>-64.3</v>
      </c>
      <c r="L69" s="35">
        <f ca="1">IFERROR(VLOOKUP($A69,Lookup2008,55,FALSE),0)</f>
        <v>-448.36</v>
      </c>
      <c r="M69" s="36">
        <f ca="1">IFERROR(VLOOKUP($A69,Lookup2008,56,FALSE),0)</f>
        <v>-1798.75</v>
      </c>
      <c r="N69" s="34">
        <f ca="1">IFERROR(VLOOKUP($A69,Lookup2007,53,FALSE),0)</f>
        <v>0</v>
      </c>
      <c r="O69" s="35">
        <f ca="1">IFERROR(VLOOKUP($A69,Lookup2007,54,FALSE),0)</f>
        <v>0</v>
      </c>
      <c r="P69" s="35">
        <f ca="1">IFERROR(VLOOKUP($A69,Lookup2007,55,FALSE),0)</f>
        <v>0</v>
      </c>
      <c r="Q69" s="36">
        <f ca="1">IFERROR(VLOOKUP($A69,Lookup2007,56,FALSE),0)</f>
        <v>0</v>
      </c>
      <c r="R69" s="34">
        <f ca="1">IFERROR(VLOOKUP($A69,Lookup2006,53,FALSE),0)</f>
        <v>0</v>
      </c>
      <c r="S69" s="35">
        <f ca="1">IFERROR(VLOOKUP($A69,Lookup2006,54,FALSE),0)</f>
        <v>0</v>
      </c>
      <c r="T69" s="35">
        <f ca="1">IFERROR(VLOOKUP($A69,Lookup2006,55,FALSE),0)</f>
        <v>0</v>
      </c>
      <c r="U69" s="36">
        <f ca="1">IFERROR(VLOOKUP($A69,Lookup2006,56,FALSE),0)</f>
        <v>0</v>
      </c>
      <c r="V69" s="34">
        <f ca="1">F69+J69+N69+R69</f>
        <v>-1283.3399999999999</v>
      </c>
      <c r="W69" s="35">
        <f ca="1">G69+K69+O69+S69</f>
        <v>-64.16</v>
      </c>
      <c r="X69" s="35">
        <f ca="1">H69+L69+P69+T69</f>
        <v>-447.52000000000004</v>
      </c>
      <c r="Y69" s="36">
        <f ca="1">I69+M69+Q69+U69</f>
        <v>-1795.02</v>
      </c>
    </row>
    <row r="70" spans="1:25" outlineLevel="2" x14ac:dyDescent="0.25">
      <c r="A70" t="s">
        <v>678</v>
      </c>
      <c r="B70" t="str">
        <f ca="1">VLOOKUP($A70,IndexLookup,2,FALSE)</f>
        <v>CETC</v>
      </c>
      <c r="C70" t="str">
        <f ca="1">VLOOKUP($B70,ParticipantLookup,2,FALSE)</f>
        <v>Cargill Energy Trading Canada Inc.</v>
      </c>
      <c r="D70" t="str">
        <f ca="1">VLOOKUP($A70,IndexLookup,3,FALSE)</f>
        <v>BCHIMP</v>
      </c>
      <c r="E70" t="str">
        <f ca="1">VLOOKUP($D70,FacilityLookup,2,FALSE)</f>
        <v>Alberta-BC Intertie - Import</v>
      </c>
      <c r="F70" s="34">
        <f ca="1">IFERROR(VLOOKUP($A70,Lookup2009,53,FALSE),0)</f>
        <v>-30653.95</v>
      </c>
      <c r="G70" s="35">
        <f ca="1">IFERROR(VLOOKUP($A70,Lookup2009,54,FALSE),0)</f>
        <v>-1532.71</v>
      </c>
      <c r="H70" s="35">
        <f ca="1">IFERROR(VLOOKUP($A70,Lookup2009,55,FALSE),0)</f>
        <v>-9599.56</v>
      </c>
      <c r="I70" s="36">
        <f ca="1">IFERROR(VLOOKUP($A70,Lookup2009,56,FALSE),0)</f>
        <v>-41786.22</v>
      </c>
      <c r="J70" s="34">
        <f ca="1">IFERROR(VLOOKUP($A70,Lookup2008,53,FALSE),0)</f>
        <v>45057.279999999999</v>
      </c>
      <c r="K70" s="35">
        <f ca="1">IFERROR(VLOOKUP($A70,Lookup2008,54,FALSE),0)</f>
        <v>2252.86</v>
      </c>
      <c r="L70" s="35">
        <f ca="1">IFERROR(VLOOKUP($A70,Lookup2008,55,FALSE),0)</f>
        <v>15341.04</v>
      </c>
      <c r="M70" s="36">
        <f ca="1">IFERROR(VLOOKUP($A70,Lookup2008,56,FALSE),0)</f>
        <v>62651.18</v>
      </c>
      <c r="N70" s="34">
        <f ca="1">IFERROR(VLOOKUP($A70,Lookup2007,53,FALSE),0)</f>
        <v>-45961.08</v>
      </c>
      <c r="O70" s="35">
        <f ca="1">IFERROR(VLOOKUP($A70,Lookup2007,54,FALSE),0)</f>
        <v>-2298.0500000000002</v>
      </c>
      <c r="P70" s="35">
        <f ca="1">IFERROR(VLOOKUP($A70,Lookup2007,55,FALSE),0)</f>
        <v>-18125.550000000003</v>
      </c>
      <c r="Q70" s="36">
        <f ca="1">IFERROR(VLOOKUP($A70,Lookup2007,56,FALSE),0)</f>
        <v>-66384.679999999993</v>
      </c>
      <c r="R70" s="34">
        <f ca="1">IFERROR(VLOOKUP($A70,Lookup2006,53,FALSE),0)</f>
        <v>-44451.82</v>
      </c>
      <c r="S70" s="35">
        <f ca="1">IFERROR(VLOOKUP($A70,Lookup2006,54,FALSE),0)</f>
        <v>-2222.6</v>
      </c>
      <c r="T70" s="35">
        <f ca="1">IFERROR(VLOOKUP($A70,Lookup2006,55,FALSE),0)</f>
        <v>-19967.34</v>
      </c>
      <c r="U70" s="36">
        <f ca="1">IFERROR(VLOOKUP($A70,Lookup2006,56,FALSE),0)</f>
        <v>-66641.759999999995</v>
      </c>
      <c r="V70" s="34">
        <f ca="1">F70+J70+N70+R70</f>
        <v>-76009.570000000007</v>
      </c>
      <c r="W70" s="35">
        <f ca="1">G70+K70+O70+S70</f>
        <v>-3800.5</v>
      </c>
      <c r="X70" s="35">
        <f ca="1">H70+L70+P70+T70</f>
        <v>-32351.410000000003</v>
      </c>
      <c r="Y70" s="36">
        <f ca="1">I70+M70+Q70+U70</f>
        <v>-112161.47999999998</v>
      </c>
    </row>
    <row r="71" spans="1:25" outlineLevel="2" x14ac:dyDescent="0.25">
      <c r="A71" t="s">
        <v>679</v>
      </c>
      <c r="B71" t="str">
        <f ca="1">VLOOKUP($A71,IndexLookup,2,FALSE)</f>
        <v>CETC</v>
      </c>
      <c r="C71" t="str">
        <f ca="1">VLOOKUP($B71,ParticipantLookup,2,FALSE)</f>
        <v>Cargill Energy Trading Canada Inc.</v>
      </c>
      <c r="D71" t="str">
        <f ca="1">VLOOKUP($A71,IndexLookup,3,FALSE)</f>
        <v>SPCEXP</v>
      </c>
      <c r="E71" t="str">
        <f ca="1">VLOOKUP($D71,FacilityLookup,2,FALSE)</f>
        <v>Alberta-Saskatchewan Intertie - Export</v>
      </c>
      <c r="F71" s="34">
        <f ca="1">IFERROR(VLOOKUP($A71,Lookup2009,53,FALSE),0)</f>
        <v>0</v>
      </c>
      <c r="G71" s="35">
        <f ca="1">IFERROR(VLOOKUP($A71,Lookup2009,54,FALSE),0)</f>
        <v>0</v>
      </c>
      <c r="H71" s="35">
        <f ca="1">IFERROR(VLOOKUP($A71,Lookup2009,55,FALSE),0)</f>
        <v>0</v>
      </c>
      <c r="I71" s="36">
        <f ca="1">IFERROR(VLOOKUP($A71,Lookup2009,56,FALSE),0)</f>
        <v>0</v>
      </c>
      <c r="J71" s="34">
        <f ca="1">IFERROR(VLOOKUP($A71,Lookup2008,53,FALSE),0)</f>
        <v>0</v>
      </c>
      <c r="K71" s="35">
        <f ca="1">IFERROR(VLOOKUP($A71,Lookup2008,54,FALSE),0)</f>
        <v>0</v>
      </c>
      <c r="L71" s="35">
        <f ca="1">IFERROR(VLOOKUP($A71,Lookup2008,55,FALSE),0)</f>
        <v>0</v>
      </c>
      <c r="M71" s="36">
        <f ca="1">IFERROR(VLOOKUP($A71,Lookup2008,56,FALSE),0)</f>
        <v>0</v>
      </c>
      <c r="N71" s="34">
        <f ca="1">IFERROR(VLOOKUP($A71,Lookup2007,53,FALSE),0)</f>
        <v>-44.009999999999991</v>
      </c>
      <c r="O71" s="35">
        <f ca="1">IFERROR(VLOOKUP($A71,Lookup2007,54,FALSE),0)</f>
        <v>-2.2000000000000002</v>
      </c>
      <c r="P71" s="35">
        <f ca="1">IFERROR(VLOOKUP($A71,Lookup2007,55,FALSE),0)</f>
        <v>-18.7</v>
      </c>
      <c r="Q71" s="36">
        <f ca="1">IFERROR(VLOOKUP($A71,Lookup2007,56,FALSE),0)</f>
        <v>-64.91</v>
      </c>
      <c r="R71" s="34">
        <f ca="1">IFERROR(VLOOKUP($A71,Lookup2006,53,FALSE),0)</f>
        <v>-14.660000000000002</v>
      </c>
      <c r="S71" s="35">
        <f ca="1">IFERROR(VLOOKUP($A71,Lookup2006,54,FALSE),0)</f>
        <v>-0.73</v>
      </c>
      <c r="T71" s="35">
        <f ca="1">IFERROR(VLOOKUP($A71,Lookup2006,55,FALSE),0)</f>
        <v>-6.68</v>
      </c>
      <c r="U71" s="36">
        <f ca="1">IFERROR(VLOOKUP($A71,Lookup2006,56,FALSE),0)</f>
        <v>-22.07</v>
      </c>
      <c r="V71" s="34">
        <f ca="1">F71+J71+N71+R71</f>
        <v>-58.669999999999995</v>
      </c>
      <c r="W71" s="35">
        <f ca="1">G71+K71+O71+S71</f>
        <v>-2.93</v>
      </c>
      <c r="X71" s="35">
        <f ca="1">H71+L71+P71+T71</f>
        <v>-25.38</v>
      </c>
      <c r="Y71" s="36">
        <f ca="1">I71+M71+Q71+U71</f>
        <v>-86.97999999999999</v>
      </c>
    </row>
    <row r="72" spans="1:25" outlineLevel="2" x14ac:dyDescent="0.25">
      <c r="A72" t="s">
        <v>680</v>
      </c>
      <c r="B72" t="str">
        <f ca="1">VLOOKUP($A72,IndexLookup,2,FALSE)</f>
        <v>CETC</v>
      </c>
      <c r="C72" t="str">
        <f ca="1">VLOOKUP($B72,ParticipantLookup,2,FALSE)</f>
        <v>Cargill Energy Trading Canada Inc.</v>
      </c>
      <c r="D72" t="str">
        <f ca="1">VLOOKUP($A72,IndexLookup,3,FALSE)</f>
        <v>SPCIMP</v>
      </c>
      <c r="E72" t="str">
        <f ca="1">VLOOKUP($D72,FacilityLookup,2,FALSE)</f>
        <v>Alberta-Saskatchewan Intertie - Import</v>
      </c>
      <c r="F72" s="34">
        <f ca="1">IFERROR(VLOOKUP($A72,Lookup2009,53,FALSE),0)</f>
        <v>0</v>
      </c>
      <c r="G72" s="35">
        <f ca="1">IFERROR(VLOOKUP($A72,Lookup2009,54,FALSE),0)</f>
        <v>0</v>
      </c>
      <c r="H72" s="35">
        <f ca="1">IFERROR(VLOOKUP($A72,Lookup2009,55,FALSE),0)</f>
        <v>0</v>
      </c>
      <c r="I72" s="36">
        <f ca="1">IFERROR(VLOOKUP($A72,Lookup2009,56,FALSE),0)</f>
        <v>0</v>
      </c>
      <c r="J72" s="34">
        <f ca="1">IFERROR(VLOOKUP($A72,Lookup2008,53,FALSE),0)</f>
        <v>3134.0400000000004</v>
      </c>
      <c r="K72" s="35">
        <f ca="1">IFERROR(VLOOKUP($A72,Lookup2008,54,FALSE),0)</f>
        <v>156.69999999999999</v>
      </c>
      <c r="L72" s="35">
        <f ca="1">IFERROR(VLOOKUP($A72,Lookup2008,55,FALSE),0)</f>
        <v>1138.43</v>
      </c>
      <c r="M72" s="36">
        <f ca="1">IFERROR(VLOOKUP($A72,Lookup2008,56,FALSE),0)</f>
        <v>4429.17</v>
      </c>
      <c r="N72" s="34">
        <f ca="1">IFERROR(VLOOKUP($A72,Lookup2007,53,FALSE),0)</f>
        <v>-670.45999999999992</v>
      </c>
      <c r="O72" s="35">
        <f ca="1">IFERROR(VLOOKUP($A72,Lookup2007,54,FALSE),0)</f>
        <v>-33.519999999999996</v>
      </c>
      <c r="P72" s="35">
        <f ca="1">IFERROR(VLOOKUP($A72,Lookup2007,55,FALSE),0)</f>
        <v>-258.40999999999997</v>
      </c>
      <c r="Q72" s="36">
        <f ca="1">IFERROR(VLOOKUP($A72,Lookup2007,56,FALSE),0)</f>
        <v>-962.38999999999987</v>
      </c>
      <c r="R72" s="34">
        <f ca="1">IFERROR(VLOOKUP($A72,Lookup2006,53,FALSE),0)</f>
        <v>-955.40999999999985</v>
      </c>
      <c r="S72" s="35">
        <f ca="1">IFERROR(VLOOKUP($A72,Lookup2006,54,FALSE),0)</f>
        <v>-47.78</v>
      </c>
      <c r="T72" s="35">
        <f ca="1">IFERROR(VLOOKUP($A72,Lookup2006,55,FALSE),0)</f>
        <v>-446.50000000000006</v>
      </c>
      <c r="U72" s="36">
        <f ca="1">IFERROR(VLOOKUP($A72,Lookup2006,56,FALSE),0)</f>
        <v>-1449.69</v>
      </c>
      <c r="V72" s="34">
        <f ca="1">F72+J72+N72+R72</f>
        <v>1508.1700000000005</v>
      </c>
      <c r="W72" s="35">
        <f ca="1">G72+K72+O72+S72</f>
        <v>75.399999999999991</v>
      </c>
      <c r="X72" s="35">
        <f ca="1">H72+L72+P72+T72</f>
        <v>433.52000000000004</v>
      </c>
      <c r="Y72" s="36">
        <f ca="1">I72+M72+Q72+U72</f>
        <v>2017.0900000000001</v>
      </c>
    </row>
    <row r="73" spans="1:25" outlineLevel="1" x14ac:dyDescent="0.25">
      <c r="C73" s="2" t="s">
        <v>855</v>
      </c>
      <c r="F73" s="34">
        <f ca="1">SUBTOTAL(9,F69:F72)</f>
        <v>-30651.200000000001</v>
      </c>
      <c r="G73" s="35">
        <f ca="1">SUBTOTAL(9,G69:G72)</f>
        <v>-1532.57</v>
      </c>
      <c r="H73" s="35">
        <f ca="1">SUBTOTAL(9,H69:H72)</f>
        <v>-9598.7199999999993</v>
      </c>
      <c r="I73" s="36">
        <f ca="1">SUBTOTAL(9,I69:I72)</f>
        <v>-41782.49</v>
      </c>
      <c r="J73" s="34">
        <f ca="1">SUBTOTAL(9,J69:J72)</f>
        <v>46905.23</v>
      </c>
      <c r="K73" s="35">
        <f ca="1">SUBTOTAL(9,K69:K72)</f>
        <v>2345.2599999999998</v>
      </c>
      <c r="L73" s="35">
        <f ca="1">SUBTOTAL(9,L69:L72)</f>
        <v>16031.11</v>
      </c>
      <c r="M73" s="36">
        <f ca="1">SUBTOTAL(9,M69:M72)</f>
        <v>65281.599999999999</v>
      </c>
      <c r="N73" s="34">
        <f ca="1">SUBTOTAL(9,N69:N72)</f>
        <v>-46675.55</v>
      </c>
      <c r="O73" s="35">
        <f ca="1">SUBTOTAL(9,O69:O72)</f>
        <v>-2333.77</v>
      </c>
      <c r="P73" s="35">
        <f ca="1">SUBTOTAL(9,P69:P72)</f>
        <v>-18402.660000000003</v>
      </c>
      <c r="Q73" s="36">
        <f ca="1">SUBTOTAL(9,Q69:Q72)</f>
        <v>-67411.98</v>
      </c>
      <c r="R73" s="34">
        <f ca="1">SUBTOTAL(9,R69:R72)</f>
        <v>-45421.89</v>
      </c>
      <c r="S73" s="35">
        <f ca="1">SUBTOTAL(9,S69:S72)</f>
        <v>-2271.11</v>
      </c>
      <c r="T73" s="35">
        <f ca="1">SUBTOTAL(9,T69:T72)</f>
        <v>-20420.52</v>
      </c>
      <c r="U73" s="36">
        <f ca="1">SUBTOTAL(9,U69:U72)</f>
        <v>-68113.52</v>
      </c>
      <c r="V73" s="34">
        <f ca="1">SUBTOTAL(9,V69:V72)</f>
        <v>-75843.41</v>
      </c>
      <c r="W73" s="35">
        <f ca="1">SUBTOTAL(9,W69:W72)</f>
        <v>-3792.1899999999996</v>
      </c>
      <c r="X73" s="35">
        <f ca="1">SUBTOTAL(9,X69:X72)</f>
        <v>-32390.789999999997</v>
      </c>
      <c r="Y73" s="36">
        <f ca="1">SUBTOTAL(9,Y69:Y72)</f>
        <v>-112026.38999999998</v>
      </c>
    </row>
    <row r="74" spans="1:25" outlineLevel="2" x14ac:dyDescent="0.25">
      <c r="A74" t="s">
        <v>294</v>
      </c>
      <c r="B74" t="str">
        <f ca="1">VLOOKUP($A74,IndexLookup,2,FALSE)</f>
        <v>ENC2</v>
      </c>
      <c r="C74" t="str">
        <f ca="1">VLOOKUP($B74,ParticipantLookup,2,FALSE)</f>
        <v>Cenovus FCCL Ltd.</v>
      </c>
      <c r="D74" t="str">
        <f ca="1">VLOOKUP($A74,IndexLookup,3,FALSE)</f>
        <v>EC04</v>
      </c>
      <c r="E74" t="str">
        <f ca="1">VLOOKUP($D74,FacilityLookup,2,FALSE)</f>
        <v>Foster Creek Industrial System</v>
      </c>
      <c r="F74" s="34">
        <f ca="1">IFERROR(VLOOKUP($A74,Lookup2009,53,FALSE),0)</f>
        <v>12269.850000000006</v>
      </c>
      <c r="G74" s="35">
        <f ca="1">IFERROR(VLOOKUP($A74,Lookup2009,54,FALSE),0)</f>
        <v>613.49</v>
      </c>
      <c r="H74" s="35">
        <f ca="1">IFERROR(VLOOKUP($A74,Lookup2009,55,FALSE),0)</f>
        <v>3710.94</v>
      </c>
      <c r="I74" s="36">
        <f ca="1">IFERROR(VLOOKUP($A74,Lookup2009,56,FALSE),0)</f>
        <v>16594.280000000006</v>
      </c>
      <c r="J74" s="34">
        <f ca="1">IFERROR(VLOOKUP($A74,Lookup2008,53,FALSE),0)</f>
        <v>0</v>
      </c>
      <c r="K74" s="35">
        <f ca="1">IFERROR(VLOOKUP($A74,Lookup2008,54,FALSE),0)</f>
        <v>0</v>
      </c>
      <c r="L74" s="35">
        <f ca="1">IFERROR(VLOOKUP($A74,Lookup2008,55,FALSE),0)</f>
        <v>0</v>
      </c>
      <c r="M74" s="36">
        <f ca="1">IFERROR(VLOOKUP($A74,Lookup2008,56,FALSE),0)</f>
        <v>0</v>
      </c>
      <c r="N74" s="34">
        <f ca="1">IFERROR(VLOOKUP($A74,Lookup2007,53,FALSE),0)</f>
        <v>0</v>
      </c>
      <c r="O74" s="35">
        <f ca="1">IFERROR(VLOOKUP($A74,Lookup2007,54,FALSE),0)</f>
        <v>0</v>
      </c>
      <c r="P74" s="35">
        <f ca="1">IFERROR(VLOOKUP($A74,Lookup2007,55,FALSE),0)</f>
        <v>0</v>
      </c>
      <c r="Q74" s="36">
        <f ca="1">IFERROR(VLOOKUP($A74,Lookup2007,56,FALSE),0)</f>
        <v>0</v>
      </c>
      <c r="R74" s="34">
        <f ca="1">IFERROR(VLOOKUP($A74,Lookup2006,53,FALSE),0)</f>
        <v>0</v>
      </c>
      <c r="S74" s="35">
        <f ca="1">IFERROR(VLOOKUP($A74,Lookup2006,54,FALSE),0)</f>
        <v>0</v>
      </c>
      <c r="T74" s="35">
        <f ca="1">IFERROR(VLOOKUP($A74,Lookup2006,55,FALSE),0)</f>
        <v>0</v>
      </c>
      <c r="U74" s="36">
        <f ca="1">IFERROR(VLOOKUP($A74,Lookup2006,56,FALSE),0)</f>
        <v>0</v>
      </c>
      <c r="V74" s="34">
        <f ca="1">F74+J74+N74+R74</f>
        <v>12269.850000000006</v>
      </c>
      <c r="W74" s="35">
        <f ca="1">G74+K74+O74+S74</f>
        <v>613.49</v>
      </c>
      <c r="X74" s="35">
        <f ca="1">H74+L74+P74+T74</f>
        <v>3710.94</v>
      </c>
      <c r="Y74" s="36">
        <f ca="1">I74+M74+Q74+U74</f>
        <v>16594.280000000006</v>
      </c>
    </row>
    <row r="75" spans="1:25" outlineLevel="1" x14ac:dyDescent="0.25">
      <c r="C75" s="2" t="s">
        <v>856</v>
      </c>
      <c r="F75" s="34">
        <f ca="1">SUBTOTAL(9,F74:F74)</f>
        <v>12269.850000000006</v>
      </c>
      <c r="G75" s="35">
        <f ca="1">SUBTOTAL(9,G74:G74)</f>
        <v>613.49</v>
      </c>
      <c r="H75" s="35">
        <f ca="1">SUBTOTAL(9,H74:H74)</f>
        <v>3710.94</v>
      </c>
      <c r="I75" s="36">
        <f ca="1">SUBTOTAL(9,I74:I74)</f>
        <v>16594.280000000006</v>
      </c>
      <c r="J75" s="34">
        <f ca="1">SUBTOTAL(9,J74:J74)</f>
        <v>0</v>
      </c>
      <c r="K75" s="35">
        <f ca="1">SUBTOTAL(9,K74:K74)</f>
        <v>0</v>
      </c>
      <c r="L75" s="35">
        <f ca="1">SUBTOTAL(9,L74:L74)</f>
        <v>0</v>
      </c>
      <c r="M75" s="36">
        <f ca="1">SUBTOTAL(9,M74:M74)</f>
        <v>0</v>
      </c>
      <c r="N75" s="34">
        <f ca="1">SUBTOTAL(9,N74:N74)</f>
        <v>0</v>
      </c>
      <c r="O75" s="35">
        <f ca="1">SUBTOTAL(9,O74:O74)</f>
        <v>0</v>
      </c>
      <c r="P75" s="35">
        <f ca="1">SUBTOTAL(9,P74:P74)</f>
        <v>0</v>
      </c>
      <c r="Q75" s="36">
        <f ca="1">SUBTOTAL(9,Q74:Q74)</f>
        <v>0</v>
      </c>
      <c r="R75" s="34">
        <f ca="1">SUBTOTAL(9,R74:R74)</f>
        <v>0</v>
      </c>
      <c r="S75" s="35">
        <f ca="1">SUBTOTAL(9,S74:S74)</f>
        <v>0</v>
      </c>
      <c r="T75" s="35">
        <f ca="1">SUBTOTAL(9,T74:T74)</f>
        <v>0</v>
      </c>
      <c r="U75" s="36">
        <f ca="1">SUBTOTAL(9,U74:U74)</f>
        <v>0</v>
      </c>
      <c r="V75" s="34">
        <f ca="1">SUBTOTAL(9,V74:V74)</f>
        <v>12269.850000000006</v>
      </c>
      <c r="W75" s="35">
        <f ca="1">SUBTOTAL(9,W74:W74)</f>
        <v>613.49</v>
      </c>
      <c r="X75" s="35">
        <f ca="1">SUBTOTAL(9,X74:X74)</f>
        <v>3710.94</v>
      </c>
      <c r="Y75" s="36">
        <f ca="1">SUBTOTAL(9,Y74:Y74)</f>
        <v>16594.280000000006</v>
      </c>
    </row>
    <row r="76" spans="1:25" outlineLevel="2" x14ac:dyDescent="0.25">
      <c r="A76" t="s">
        <v>764</v>
      </c>
      <c r="B76" t="str">
        <f ca="1">VLOOKUP($A76,IndexLookup,2,FALSE)</f>
        <v>CGEC</v>
      </c>
      <c r="C76" t="str">
        <f ca="1">VLOOKUP($B76,ParticipantLookup,2,FALSE)</f>
        <v>Citigroup Energy Canada ULC</v>
      </c>
      <c r="D76" t="str">
        <f ca="1">VLOOKUP($A76,IndexLookup,3,FALSE)</f>
        <v>BCHEXP</v>
      </c>
      <c r="E76" t="str">
        <f ca="1">VLOOKUP($D76,FacilityLookup,2,FALSE)</f>
        <v>Alberta-BC Intertie - Export</v>
      </c>
      <c r="F76" s="34">
        <f ca="1">IFERROR(VLOOKUP($A76,Lookup2009,53,FALSE),0)</f>
        <v>0</v>
      </c>
      <c r="G76" s="35">
        <f ca="1">IFERROR(VLOOKUP($A76,Lookup2009,54,FALSE),0)</f>
        <v>0</v>
      </c>
      <c r="H76" s="35">
        <f ca="1">IFERROR(VLOOKUP($A76,Lookup2009,55,FALSE),0)</f>
        <v>0</v>
      </c>
      <c r="I76" s="36">
        <f ca="1">IFERROR(VLOOKUP($A76,Lookup2009,56,FALSE),0)</f>
        <v>0</v>
      </c>
      <c r="J76" s="34">
        <f ca="1">IFERROR(VLOOKUP($A76,Lookup2008,53,FALSE),0)</f>
        <v>-1862.1100000000001</v>
      </c>
      <c r="K76" s="35">
        <f ca="1">IFERROR(VLOOKUP($A76,Lookup2008,54,FALSE),0)</f>
        <v>-93.11</v>
      </c>
      <c r="L76" s="35">
        <f ca="1">IFERROR(VLOOKUP($A76,Lookup2008,55,FALSE),0)</f>
        <v>-637.41000000000008</v>
      </c>
      <c r="M76" s="36">
        <f ca="1">IFERROR(VLOOKUP($A76,Lookup2008,56,FALSE),0)</f>
        <v>-2592.63</v>
      </c>
      <c r="N76" s="34">
        <f ca="1">IFERROR(VLOOKUP($A76,Lookup2007,53,FALSE),0)</f>
        <v>-231.82</v>
      </c>
      <c r="O76" s="35">
        <f ca="1">IFERROR(VLOOKUP($A76,Lookup2007,54,FALSE),0)</f>
        <v>-11.590000000000002</v>
      </c>
      <c r="P76" s="35">
        <f ca="1">IFERROR(VLOOKUP($A76,Lookup2007,55,FALSE),0)</f>
        <v>-87.99</v>
      </c>
      <c r="Q76" s="36">
        <f ca="1">IFERROR(VLOOKUP($A76,Lookup2007,56,FALSE),0)</f>
        <v>-331.4</v>
      </c>
      <c r="R76" s="34">
        <f ca="1">IFERROR(VLOOKUP($A76,Lookup2006,53,FALSE),0)</f>
        <v>0</v>
      </c>
      <c r="S76" s="35">
        <f ca="1">IFERROR(VLOOKUP($A76,Lookup2006,54,FALSE),0)</f>
        <v>0</v>
      </c>
      <c r="T76" s="35">
        <f ca="1">IFERROR(VLOOKUP($A76,Lookup2006,55,FALSE),0)</f>
        <v>0</v>
      </c>
      <c r="U76" s="36">
        <f ca="1">IFERROR(VLOOKUP($A76,Lookup2006,56,FALSE),0)</f>
        <v>0</v>
      </c>
      <c r="V76" s="34">
        <f ca="1">F76+J76+N76+R76</f>
        <v>-2093.9300000000003</v>
      </c>
      <c r="W76" s="35">
        <f ca="1">G76+K76+O76+S76</f>
        <v>-104.7</v>
      </c>
      <c r="X76" s="35">
        <f ca="1">H76+L76+P76+T76</f>
        <v>-725.40000000000009</v>
      </c>
      <c r="Y76" s="36">
        <f ca="1">I76+M76+Q76+U76</f>
        <v>-2924.03</v>
      </c>
    </row>
    <row r="77" spans="1:25" outlineLevel="2" x14ac:dyDescent="0.25">
      <c r="A77" t="s">
        <v>681</v>
      </c>
      <c r="B77" t="str">
        <f ca="1">VLOOKUP($A77,IndexLookup,2,FALSE)</f>
        <v>CGEC</v>
      </c>
      <c r="C77" t="str">
        <f ca="1">VLOOKUP($B77,ParticipantLookup,2,FALSE)</f>
        <v>Citigroup Energy Canada ULC</v>
      </c>
      <c r="D77" t="str">
        <f ca="1">VLOOKUP($A77,IndexLookup,3,FALSE)</f>
        <v>BCHIMP</v>
      </c>
      <c r="E77" t="str">
        <f ca="1">VLOOKUP($D77,FacilityLookup,2,FALSE)</f>
        <v>Alberta-BC Intertie - Import</v>
      </c>
      <c r="F77" s="34">
        <f ca="1">IFERROR(VLOOKUP($A77,Lookup2009,53,FALSE),0)</f>
        <v>-3877.6800000000003</v>
      </c>
      <c r="G77" s="35">
        <f ca="1">IFERROR(VLOOKUP($A77,Lookup2009,54,FALSE),0)</f>
        <v>-193.88</v>
      </c>
      <c r="H77" s="35">
        <f ca="1">IFERROR(VLOOKUP($A77,Lookup2009,55,FALSE),0)</f>
        <v>-1235.4299999999998</v>
      </c>
      <c r="I77" s="36">
        <f ca="1">IFERROR(VLOOKUP($A77,Lookup2009,56,FALSE),0)</f>
        <v>-5306.99</v>
      </c>
      <c r="J77" s="34">
        <f ca="1">IFERROR(VLOOKUP($A77,Lookup2008,53,FALSE),0)</f>
        <v>5562.6400000000012</v>
      </c>
      <c r="K77" s="35">
        <f ca="1">IFERROR(VLOOKUP($A77,Lookup2008,54,FALSE),0)</f>
        <v>278.13</v>
      </c>
      <c r="L77" s="35">
        <f ca="1">IFERROR(VLOOKUP($A77,Lookup2008,55,FALSE),0)</f>
        <v>2007.95</v>
      </c>
      <c r="M77" s="36">
        <f ca="1">IFERROR(VLOOKUP($A77,Lookup2008,56,FALSE),0)</f>
        <v>7848.7200000000021</v>
      </c>
      <c r="N77" s="34">
        <f ca="1">IFERROR(VLOOKUP($A77,Lookup2007,53,FALSE),0)</f>
        <v>-5571.0499999999993</v>
      </c>
      <c r="O77" s="35">
        <f ca="1">IFERROR(VLOOKUP($A77,Lookup2007,54,FALSE),0)</f>
        <v>-278.54999999999995</v>
      </c>
      <c r="P77" s="35">
        <f ca="1">IFERROR(VLOOKUP($A77,Lookup2007,55,FALSE),0)</f>
        <v>-2113.87</v>
      </c>
      <c r="Q77" s="36">
        <f ca="1">IFERROR(VLOOKUP($A77,Lookup2007,56,FALSE),0)</f>
        <v>-7963.4699999999993</v>
      </c>
      <c r="R77" s="34">
        <f ca="1">IFERROR(VLOOKUP($A77,Lookup2006,53,FALSE),0)</f>
        <v>0</v>
      </c>
      <c r="S77" s="35">
        <f ca="1">IFERROR(VLOOKUP($A77,Lookup2006,54,FALSE),0)</f>
        <v>0</v>
      </c>
      <c r="T77" s="35">
        <f ca="1">IFERROR(VLOOKUP($A77,Lookup2006,55,FALSE),0)</f>
        <v>0</v>
      </c>
      <c r="U77" s="36">
        <f ca="1">IFERROR(VLOOKUP($A77,Lookup2006,56,FALSE),0)</f>
        <v>0</v>
      </c>
      <c r="V77" s="34">
        <f ca="1">F77+J77+N77+R77</f>
        <v>-3886.0899999999983</v>
      </c>
      <c r="W77" s="35">
        <f ca="1">G77+K77+O77+S77</f>
        <v>-194.29999999999995</v>
      </c>
      <c r="X77" s="35">
        <f ca="1">H77+L77+P77+T77</f>
        <v>-1341.3499999999997</v>
      </c>
      <c r="Y77" s="36">
        <f ca="1">I77+M77+Q77+U77</f>
        <v>-5421.7399999999971</v>
      </c>
    </row>
    <row r="78" spans="1:25" outlineLevel="1" x14ac:dyDescent="0.25">
      <c r="C78" s="2" t="s">
        <v>857</v>
      </c>
      <c r="F78" s="34">
        <f ca="1">SUBTOTAL(9,F76:F77)</f>
        <v>-3877.6800000000003</v>
      </c>
      <c r="G78" s="35">
        <f ca="1">SUBTOTAL(9,G76:G77)</f>
        <v>-193.88</v>
      </c>
      <c r="H78" s="35">
        <f ca="1">SUBTOTAL(9,H76:H77)</f>
        <v>-1235.4299999999998</v>
      </c>
      <c r="I78" s="36">
        <f ca="1">SUBTOTAL(9,I76:I77)</f>
        <v>-5306.99</v>
      </c>
      <c r="J78" s="34">
        <f ca="1">SUBTOTAL(9,J76:J77)</f>
        <v>3700.5300000000011</v>
      </c>
      <c r="K78" s="35">
        <f ca="1">SUBTOTAL(9,K76:K77)</f>
        <v>185.01999999999998</v>
      </c>
      <c r="L78" s="35">
        <f ca="1">SUBTOTAL(9,L76:L77)</f>
        <v>1370.54</v>
      </c>
      <c r="M78" s="36">
        <f ca="1">SUBTOTAL(9,M76:M77)</f>
        <v>5256.090000000002</v>
      </c>
      <c r="N78" s="34">
        <f ca="1">SUBTOTAL(9,N76:N77)</f>
        <v>-5802.869999999999</v>
      </c>
      <c r="O78" s="35">
        <f ca="1">SUBTOTAL(9,O76:O77)</f>
        <v>-290.13999999999993</v>
      </c>
      <c r="P78" s="35">
        <f ca="1">SUBTOTAL(9,P76:P77)</f>
        <v>-2201.8599999999997</v>
      </c>
      <c r="Q78" s="36">
        <f ca="1">SUBTOTAL(9,Q76:Q77)</f>
        <v>-8294.869999999999</v>
      </c>
      <c r="R78" s="34">
        <f ca="1">SUBTOTAL(9,R76:R77)</f>
        <v>0</v>
      </c>
      <c r="S78" s="35">
        <f ca="1">SUBTOTAL(9,S76:S77)</f>
        <v>0</v>
      </c>
      <c r="T78" s="35">
        <f ca="1">SUBTOTAL(9,T76:T77)</f>
        <v>0</v>
      </c>
      <c r="U78" s="36">
        <f ca="1">SUBTOTAL(9,U76:U77)</f>
        <v>0</v>
      </c>
      <c r="V78" s="34">
        <f ca="1">SUBTOTAL(9,V76:V77)</f>
        <v>-5980.0199999999986</v>
      </c>
      <c r="W78" s="35">
        <f ca="1">SUBTOTAL(9,W76:W77)</f>
        <v>-298.99999999999994</v>
      </c>
      <c r="X78" s="35">
        <f ca="1">SUBTOTAL(9,X76:X77)</f>
        <v>-2066.75</v>
      </c>
      <c r="Y78" s="36">
        <f ca="1">SUBTOTAL(9,Y76:Y77)</f>
        <v>-8345.7699999999968</v>
      </c>
    </row>
    <row r="79" spans="1:25" outlineLevel="2" x14ac:dyDescent="0.25">
      <c r="A79" t="s">
        <v>275</v>
      </c>
      <c r="B79" t="str">
        <f ca="1">VLOOKUP($A79,IndexLookup,2,FALSE)</f>
        <v>CMH</v>
      </c>
      <c r="C79" t="str">
        <f ca="1">VLOOKUP($B79,ParticipantLookup,2,FALSE)</f>
        <v>City of Medicine Hat</v>
      </c>
      <c r="D79" t="str">
        <f ca="1">VLOOKUP($A79,IndexLookup,3,FALSE)</f>
        <v>CMH1</v>
      </c>
      <c r="E79" t="str">
        <f ca="1">VLOOKUP($D79,FacilityLookup,2,FALSE)</f>
        <v>City of Medicine Hat</v>
      </c>
      <c r="F79" s="34">
        <f ca="1">IFERROR(VLOOKUP($A79,Lookup2009,53,FALSE),0)</f>
        <v>-257586.13</v>
      </c>
      <c r="G79" s="35">
        <f ca="1">IFERROR(VLOOKUP($A79,Lookup2009,54,FALSE),0)</f>
        <v>-12879.310000000001</v>
      </c>
      <c r="H79" s="35">
        <f ca="1">IFERROR(VLOOKUP($A79,Lookup2009,55,FALSE),0)</f>
        <v>-80015.459999999992</v>
      </c>
      <c r="I79" s="36">
        <f ca="1">IFERROR(VLOOKUP($A79,Lookup2009,56,FALSE),0)</f>
        <v>-350480.9</v>
      </c>
      <c r="J79" s="34">
        <f ca="1">IFERROR(VLOOKUP($A79,Lookup2008,53,FALSE),0)</f>
        <v>-323197.51</v>
      </c>
      <c r="K79" s="35">
        <f ca="1">IFERROR(VLOOKUP($A79,Lookup2008,54,FALSE),0)</f>
        <v>-16159.869999999999</v>
      </c>
      <c r="L79" s="35">
        <f ca="1">IFERROR(VLOOKUP($A79,Lookup2008,55,FALSE),0)</f>
        <v>-112297.71</v>
      </c>
      <c r="M79" s="36">
        <f ca="1">IFERROR(VLOOKUP($A79,Lookup2008,56,FALSE),0)</f>
        <v>-451655.08999999997</v>
      </c>
      <c r="N79" s="34">
        <f ca="1">IFERROR(VLOOKUP($A79,Lookup2007,53,FALSE),0)</f>
        <v>-293981.16000000003</v>
      </c>
      <c r="O79" s="35">
        <f ca="1">IFERROR(VLOOKUP($A79,Lookup2007,54,FALSE),0)</f>
        <v>-14699.060000000001</v>
      </c>
      <c r="P79" s="35">
        <f ca="1">IFERROR(VLOOKUP($A79,Lookup2007,55,FALSE),0)</f>
        <v>-117641.15</v>
      </c>
      <c r="Q79" s="36">
        <f ca="1">IFERROR(VLOOKUP($A79,Lookup2007,56,FALSE),0)</f>
        <v>-426321.37000000005</v>
      </c>
      <c r="R79" s="34">
        <f ca="1">IFERROR(VLOOKUP($A79,Lookup2006,53,FALSE),0)</f>
        <v>-439370.29000000004</v>
      </c>
      <c r="S79" s="35">
        <f ca="1">IFERROR(VLOOKUP($A79,Lookup2006,54,FALSE),0)</f>
        <v>-21968.520000000004</v>
      </c>
      <c r="T79" s="35">
        <f ca="1">IFERROR(VLOOKUP($A79,Lookup2006,55,FALSE),0)</f>
        <v>-197968.30000000002</v>
      </c>
      <c r="U79" s="36">
        <f ca="1">IFERROR(VLOOKUP($A79,Lookup2006,56,FALSE),0)</f>
        <v>-659307.11</v>
      </c>
      <c r="V79" s="34">
        <f ca="1">F79+J79+N79+R79</f>
        <v>-1314135.0900000001</v>
      </c>
      <c r="W79" s="35">
        <f ca="1">G79+K79+O79+S79</f>
        <v>-65706.760000000009</v>
      </c>
      <c r="X79" s="35">
        <f ca="1">H79+L79+P79+T79</f>
        <v>-507922.62</v>
      </c>
      <c r="Y79" s="36">
        <f ca="1">I79+M79+Q79+U79</f>
        <v>-1887764.4700000002</v>
      </c>
    </row>
    <row r="80" spans="1:25" outlineLevel="1" x14ac:dyDescent="0.25">
      <c r="C80" s="2" t="s">
        <v>858</v>
      </c>
      <c r="F80" s="34">
        <f ca="1">SUBTOTAL(9,F79:F79)</f>
        <v>-257586.13</v>
      </c>
      <c r="G80" s="35">
        <f ca="1">SUBTOTAL(9,G79:G79)</f>
        <v>-12879.310000000001</v>
      </c>
      <c r="H80" s="35">
        <f ca="1">SUBTOTAL(9,H79:H79)</f>
        <v>-80015.459999999992</v>
      </c>
      <c r="I80" s="36">
        <f ca="1">SUBTOTAL(9,I79:I79)</f>
        <v>-350480.9</v>
      </c>
      <c r="J80" s="34">
        <f ca="1">SUBTOTAL(9,J79:J79)</f>
        <v>-323197.51</v>
      </c>
      <c r="K80" s="35">
        <f ca="1">SUBTOTAL(9,K79:K79)</f>
        <v>-16159.869999999999</v>
      </c>
      <c r="L80" s="35">
        <f ca="1">SUBTOTAL(9,L79:L79)</f>
        <v>-112297.71</v>
      </c>
      <c r="M80" s="36">
        <f ca="1">SUBTOTAL(9,M79:M79)</f>
        <v>-451655.08999999997</v>
      </c>
      <c r="N80" s="34">
        <f ca="1">SUBTOTAL(9,N79:N79)</f>
        <v>-293981.16000000003</v>
      </c>
      <c r="O80" s="35">
        <f ca="1">SUBTOTAL(9,O79:O79)</f>
        <v>-14699.060000000001</v>
      </c>
      <c r="P80" s="35">
        <f ca="1">SUBTOTAL(9,P79:P79)</f>
        <v>-117641.15</v>
      </c>
      <c r="Q80" s="36">
        <f ca="1">SUBTOTAL(9,Q79:Q79)</f>
        <v>-426321.37000000005</v>
      </c>
      <c r="R80" s="34">
        <f ca="1">SUBTOTAL(9,R79:R79)</f>
        <v>-439370.29000000004</v>
      </c>
      <c r="S80" s="35">
        <f ca="1">SUBTOTAL(9,S79:S79)</f>
        <v>-21968.520000000004</v>
      </c>
      <c r="T80" s="35">
        <f ca="1">SUBTOTAL(9,T79:T79)</f>
        <v>-197968.30000000002</v>
      </c>
      <c r="U80" s="36">
        <f ca="1">SUBTOTAL(9,U79:U79)</f>
        <v>-659307.11</v>
      </c>
      <c r="V80" s="34">
        <f ca="1">SUBTOTAL(9,V79:V79)</f>
        <v>-1314135.0900000001</v>
      </c>
      <c r="W80" s="35">
        <f ca="1">SUBTOTAL(9,W79:W79)</f>
        <v>-65706.760000000009</v>
      </c>
      <c r="X80" s="35">
        <f ca="1">SUBTOTAL(9,X79:X79)</f>
        <v>-507922.62</v>
      </c>
      <c r="Y80" s="36">
        <f ca="1">SUBTOTAL(9,Y79:Y79)</f>
        <v>-1887764.4700000002</v>
      </c>
    </row>
    <row r="81" spans="1:25" outlineLevel="2" x14ac:dyDescent="0.25">
      <c r="A81" t="s">
        <v>301</v>
      </c>
      <c r="B81" t="str">
        <f ca="1">VLOOKUP($A81,IndexLookup,2,FALSE)</f>
        <v>ENCR</v>
      </c>
      <c r="C81" t="str">
        <f ca="1">VLOOKUP($B81,ParticipantLookup,2,FALSE)</f>
        <v>CP Energy Marketing LP</v>
      </c>
      <c r="D81" t="str">
        <f ca="1">VLOOKUP($A81,IndexLookup,3,FALSE)</f>
        <v>BCHEXP</v>
      </c>
      <c r="E81" t="str">
        <f ca="1">VLOOKUP($D81,FacilityLookup,2,FALSE)</f>
        <v>Alberta-BC Intertie - Export</v>
      </c>
      <c r="F81" s="34">
        <f ca="1">IFERROR(VLOOKUP($A81,Lookup2009,53,FALSE),0)</f>
        <v>3009.37</v>
      </c>
      <c r="G81" s="35">
        <f ca="1">IFERROR(VLOOKUP($A81,Lookup2009,54,FALSE),0)</f>
        <v>150.48000000000002</v>
      </c>
      <c r="H81" s="35">
        <f ca="1">IFERROR(VLOOKUP($A81,Lookup2009,55,FALSE),0)</f>
        <v>928.62999999999988</v>
      </c>
      <c r="I81" s="36">
        <f ca="1">IFERROR(VLOOKUP($A81,Lookup2009,56,FALSE),0)</f>
        <v>4088.48</v>
      </c>
      <c r="J81" s="34">
        <f ca="1">IFERROR(VLOOKUP($A81,Lookup2008,53,FALSE),0)</f>
        <v>-181606.45</v>
      </c>
      <c r="K81" s="35">
        <f ca="1">IFERROR(VLOOKUP($A81,Lookup2008,54,FALSE),0)</f>
        <v>-9080.3499999999985</v>
      </c>
      <c r="L81" s="35">
        <f ca="1">IFERROR(VLOOKUP($A81,Lookup2008,55,FALSE),0)</f>
        <v>-64306.42</v>
      </c>
      <c r="M81" s="36">
        <f ca="1">IFERROR(VLOOKUP($A81,Lookup2008,56,FALSE),0)</f>
        <v>-254993.22</v>
      </c>
      <c r="N81" s="34">
        <f ca="1">IFERROR(VLOOKUP($A81,Lookup2007,53,FALSE),0)</f>
        <v>-55723.8</v>
      </c>
      <c r="O81" s="35">
        <f ca="1">IFERROR(VLOOKUP($A81,Lookup2007,54,FALSE),0)</f>
        <v>-2786.18</v>
      </c>
      <c r="P81" s="35">
        <f ca="1">IFERROR(VLOOKUP($A81,Lookup2007,55,FALSE),0)</f>
        <v>-22058.469999999998</v>
      </c>
      <c r="Q81" s="36">
        <f ca="1">IFERROR(VLOOKUP($A81,Lookup2007,56,FALSE),0)</f>
        <v>-80568.450000000012</v>
      </c>
      <c r="R81" s="34">
        <f ca="1">IFERROR(VLOOKUP($A81,Lookup2006,53,FALSE),0)</f>
        <v>-34681.08</v>
      </c>
      <c r="S81" s="35">
        <f ca="1">IFERROR(VLOOKUP($A81,Lookup2006,54,FALSE),0)</f>
        <v>-1734.04</v>
      </c>
      <c r="T81" s="35">
        <f ca="1">IFERROR(VLOOKUP($A81,Lookup2006,55,FALSE),0)</f>
        <v>-15651.48</v>
      </c>
      <c r="U81" s="36">
        <f ca="1">IFERROR(VLOOKUP($A81,Lookup2006,56,FALSE),0)</f>
        <v>-52066.6</v>
      </c>
      <c r="V81" s="34">
        <f ca="1">F81+J81+N81+R81</f>
        <v>-269001.96000000002</v>
      </c>
      <c r="W81" s="35">
        <f ca="1">G81+K81+O81+S81</f>
        <v>-13450.09</v>
      </c>
      <c r="X81" s="35">
        <f ca="1">H81+L81+P81+T81</f>
        <v>-101087.73999999999</v>
      </c>
      <c r="Y81" s="36">
        <f ca="1">I81+M81+Q81+U81</f>
        <v>-383539.79</v>
      </c>
    </row>
    <row r="82" spans="1:25" outlineLevel="2" x14ac:dyDescent="0.25">
      <c r="A82" t="s">
        <v>295</v>
      </c>
      <c r="B82" t="str">
        <f ca="1">VLOOKUP($A82,IndexLookup,2,FALSE)</f>
        <v>ENCR</v>
      </c>
      <c r="C82" t="str">
        <f ca="1">VLOOKUP($B82,ParticipantLookup,2,FALSE)</f>
        <v>CP Energy Marketing LP</v>
      </c>
      <c r="D82" t="str">
        <f ca="1">VLOOKUP($A82,IndexLookup,3,FALSE)</f>
        <v>BCHIMP</v>
      </c>
      <c r="E82" t="str">
        <f ca="1">VLOOKUP($D82,FacilityLookup,2,FALSE)</f>
        <v>Alberta-BC Intertie - Import</v>
      </c>
      <c r="F82" s="34">
        <f ca="1">IFERROR(VLOOKUP($A82,Lookup2009,53,FALSE),0)</f>
        <v>-2589.54</v>
      </c>
      <c r="G82" s="35">
        <f ca="1">IFERROR(VLOOKUP($A82,Lookup2009,54,FALSE),0)</f>
        <v>-129.47999999999999</v>
      </c>
      <c r="H82" s="35">
        <f ca="1">IFERROR(VLOOKUP($A82,Lookup2009,55,FALSE),0)</f>
        <v>-823.92</v>
      </c>
      <c r="I82" s="36">
        <f ca="1">IFERROR(VLOOKUP($A82,Lookup2009,56,FALSE),0)</f>
        <v>-3542.9400000000005</v>
      </c>
      <c r="J82" s="34">
        <f ca="1">IFERROR(VLOOKUP($A82,Lookup2008,53,FALSE),0)</f>
        <v>20154.129999999997</v>
      </c>
      <c r="K82" s="35">
        <f ca="1">IFERROR(VLOOKUP($A82,Lookup2008,54,FALSE),0)</f>
        <v>1007.7</v>
      </c>
      <c r="L82" s="35">
        <f ca="1">IFERROR(VLOOKUP($A82,Lookup2008,55,FALSE),0)</f>
        <v>6898.3699999999981</v>
      </c>
      <c r="M82" s="36">
        <f ca="1">IFERROR(VLOOKUP($A82,Lookup2008,56,FALSE),0)</f>
        <v>28060.199999999997</v>
      </c>
      <c r="N82" s="34">
        <f ca="1">IFERROR(VLOOKUP($A82,Lookup2007,53,FALSE),0)</f>
        <v>-250127.26000000004</v>
      </c>
      <c r="O82" s="35">
        <f ca="1">IFERROR(VLOOKUP($A82,Lookup2007,54,FALSE),0)</f>
        <v>-12506.369999999999</v>
      </c>
      <c r="P82" s="35">
        <f ca="1">IFERROR(VLOOKUP($A82,Lookup2007,55,FALSE),0)</f>
        <v>-102610.16</v>
      </c>
      <c r="Q82" s="36">
        <f ca="1">IFERROR(VLOOKUP($A82,Lookup2007,56,FALSE),0)</f>
        <v>-365243.79000000004</v>
      </c>
      <c r="R82" s="34">
        <f ca="1">IFERROR(VLOOKUP($A82,Lookup2006,53,FALSE),0)</f>
        <v>-96152.069999999992</v>
      </c>
      <c r="S82" s="35">
        <f ca="1">IFERROR(VLOOKUP($A82,Lookup2006,54,FALSE),0)</f>
        <v>-4807.6100000000006</v>
      </c>
      <c r="T82" s="35">
        <f ca="1">IFERROR(VLOOKUP($A82,Lookup2006,55,FALSE),0)</f>
        <v>-44003.11</v>
      </c>
      <c r="U82" s="36">
        <f ca="1">IFERROR(VLOOKUP($A82,Lookup2006,56,FALSE),0)</f>
        <v>-144962.78999999998</v>
      </c>
      <c r="V82" s="34">
        <f ca="1">F82+J82+N82+R82</f>
        <v>-328714.74000000005</v>
      </c>
      <c r="W82" s="35">
        <f ca="1">G82+K82+O82+S82</f>
        <v>-16435.760000000002</v>
      </c>
      <c r="X82" s="35">
        <f ca="1">H82+L82+P82+T82</f>
        <v>-140538.82</v>
      </c>
      <c r="Y82" s="36">
        <f ca="1">I82+M82+Q82+U82</f>
        <v>-485689.32</v>
      </c>
    </row>
    <row r="83" spans="1:25" outlineLevel="2" x14ac:dyDescent="0.25">
      <c r="A83" t="s">
        <v>770</v>
      </c>
      <c r="B83" t="str">
        <f ca="1">VLOOKUP($A83,IndexLookup,2,FALSE)</f>
        <v>ENCR</v>
      </c>
      <c r="C83" t="str">
        <f ca="1">VLOOKUP($B83,ParticipantLookup,2,FALSE)</f>
        <v>CP Energy Marketing LP</v>
      </c>
      <c r="D83" t="str">
        <f ca="1">VLOOKUP($A83,IndexLookup,3,FALSE)</f>
        <v>ENC1</v>
      </c>
      <c r="E83" t="str">
        <f ca="1">VLOOKUP($D83,FacilityLookup,2,FALSE)</f>
        <v>Clover Bar #1</v>
      </c>
      <c r="F83" s="34">
        <f ca="1">IFERROR(VLOOKUP($A83,Lookup2009,53,FALSE),0)</f>
        <v>20490.290000000005</v>
      </c>
      <c r="G83" s="35">
        <f ca="1">IFERROR(VLOOKUP($A83,Lookup2009,54,FALSE),0)</f>
        <v>1024.52</v>
      </c>
      <c r="H83" s="35">
        <f ca="1">IFERROR(VLOOKUP($A83,Lookup2009,55,FALSE),0)</f>
        <v>6563.11</v>
      </c>
      <c r="I83" s="36">
        <f ca="1">IFERROR(VLOOKUP($A83,Lookup2009,56,FALSE),0)</f>
        <v>28077.920000000002</v>
      </c>
      <c r="J83" s="34">
        <f ca="1">IFERROR(VLOOKUP($A83,Lookup2008,53,FALSE),0)</f>
        <v>52555.219999999994</v>
      </c>
      <c r="K83" s="35">
        <f ca="1">IFERROR(VLOOKUP($A83,Lookup2008,54,FALSE),0)</f>
        <v>2627.75</v>
      </c>
      <c r="L83" s="35">
        <f ca="1">IFERROR(VLOOKUP($A83,Lookup2008,55,FALSE),0)</f>
        <v>17482.09</v>
      </c>
      <c r="M83" s="36">
        <f ca="1">IFERROR(VLOOKUP($A83,Lookup2008,56,FALSE),0)</f>
        <v>72665.06</v>
      </c>
      <c r="N83" s="34">
        <f ca="1">IFERROR(VLOOKUP($A83,Lookup2007,53,FALSE),0)</f>
        <v>0</v>
      </c>
      <c r="O83" s="35">
        <f ca="1">IFERROR(VLOOKUP($A83,Lookup2007,54,FALSE),0)</f>
        <v>0</v>
      </c>
      <c r="P83" s="35">
        <f ca="1">IFERROR(VLOOKUP($A83,Lookup2007,55,FALSE),0)</f>
        <v>0</v>
      </c>
      <c r="Q83" s="36">
        <f ca="1">IFERROR(VLOOKUP($A83,Lookup2007,56,FALSE),0)</f>
        <v>0</v>
      </c>
      <c r="R83" s="34">
        <f ca="1">IFERROR(VLOOKUP($A83,Lookup2006,53,FALSE),0)</f>
        <v>0</v>
      </c>
      <c r="S83" s="35">
        <f ca="1">IFERROR(VLOOKUP($A83,Lookup2006,54,FALSE),0)</f>
        <v>0</v>
      </c>
      <c r="T83" s="35">
        <f ca="1">IFERROR(VLOOKUP($A83,Lookup2006,55,FALSE),0)</f>
        <v>0</v>
      </c>
      <c r="U83" s="36">
        <f ca="1">IFERROR(VLOOKUP($A83,Lookup2006,56,FALSE),0)</f>
        <v>0</v>
      </c>
      <c r="V83" s="34">
        <f ca="1">F83+J83+N83+R83</f>
        <v>73045.509999999995</v>
      </c>
      <c r="W83" s="35">
        <f ca="1">G83+K83+O83+S83</f>
        <v>3652.27</v>
      </c>
      <c r="X83" s="35">
        <f ca="1">H83+L83+P83+T83</f>
        <v>24045.200000000001</v>
      </c>
      <c r="Y83" s="36">
        <f ca="1">I83+M83+Q83+U83</f>
        <v>100742.98</v>
      </c>
    </row>
    <row r="84" spans="1:25" outlineLevel="2" x14ac:dyDescent="0.25">
      <c r="A84" t="s">
        <v>771</v>
      </c>
      <c r="B84" t="str">
        <f ca="1">VLOOKUP($A84,IndexLookup,2,FALSE)</f>
        <v>ENCR</v>
      </c>
      <c r="C84" t="str">
        <f ca="1">VLOOKUP($B84,ParticipantLookup,2,FALSE)</f>
        <v>CP Energy Marketing LP</v>
      </c>
      <c r="D84" t="str">
        <f ca="1">VLOOKUP($A84,IndexLookup,3,FALSE)</f>
        <v>ENC2</v>
      </c>
      <c r="E84" t="str">
        <f ca="1">VLOOKUP($D84,FacilityLookup,2,FALSE)</f>
        <v>Clover Bar #2</v>
      </c>
      <c r="F84" s="34">
        <f ca="1">IFERROR(VLOOKUP($A84,Lookup2009,53,FALSE),0)</f>
        <v>576.51000000000045</v>
      </c>
      <c r="G84" s="35">
        <f ca="1">IFERROR(VLOOKUP($A84,Lookup2009,54,FALSE),0)</f>
        <v>28.83</v>
      </c>
      <c r="H84" s="35">
        <f ca="1">IFERROR(VLOOKUP($A84,Lookup2009,55,FALSE),0)</f>
        <v>181.12</v>
      </c>
      <c r="I84" s="36">
        <f ca="1">IFERROR(VLOOKUP($A84,Lookup2009,56,FALSE),0)</f>
        <v>786.46000000000049</v>
      </c>
      <c r="J84" s="34">
        <f ca="1">IFERROR(VLOOKUP($A84,Lookup2008,53,FALSE),0)</f>
        <v>0</v>
      </c>
      <c r="K84" s="35">
        <f ca="1">IFERROR(VLOOKUP($A84,Lookup2008,54,FALSE),0)</f>
        <v>0</v>
      </c>
      <c r="L84" s="35">
        <f ca="1">IFERROR(VLOOKUP($A84,Lookup2008,55,FALSE),0)</f>
        <v>0</v>
      </c>
      <c r="M84" s="36">
        <f ca="1">IFERROR(VLOOKUP($A84,Lookup2008,56,FALSE),0)</f>
        <v>0</v>
      </c>
      <c r="N84" s="34">
        <f ca="1">IFERROR(VLOOKUP($A84,Lookup2007,53,FALSE),0)</f>
        <v>0</v>
      </c>
      <c r="O84" s="35">
        <f ca="1">IFERROR(VLOOKUP($A84,Lookup2007,54,FALSE),0)</f>
        <v>0</v>
      </c>
      <c r="P84" s="35">
        <f ca="1">IFERROR(VLOOKUP($A84,Lookup2007,55,FALSE),0)</f>
        <v>0</v>
      </c>
      <c r="Q84" s="36">
        <f ca="1">IFERROR(VLOOKUP($A84,Lookup2007,56,FALSE),0)</f>
        <v>0</v>
      </c>
      <c r="R84" s="34">
        <f ca="1">IFERROR(VLOOKUP($A84,Lookup2006,53,FALSE),0)</f>
        <v>0</v>
      </c>
      <c r="S84" s="35">
        <f ca="1">IFERROR(VLOOKUP($A84,Lookup2006,54,FALSE),0)</f>
        <v>0</v>
      </c>
      <c r="T84" s="35">
        <f ca="1">IFERROR(VLOOKUP($A84,Lookup2006,55,FALSE),0)</f>
        <v>0</v>
      </c>
      <c r="U84" s="36">
        <f ca="1">IFERROR(VLOOKUP($A84,Lookup2006,56,FALSE),0)</f>
        <v>0</v>
      </c>
      <c r="V84" s="34">
        <f ca="1">F84+J84+N84+R84</f>
        <v>576.51000000000045</v>
      </c>
      <c r="W84" s="35">
        <f ca="1">G84+K84+O84+S84</f>
        <v>28.83</v>
      </c>
      <c r="X84" s="35">
        <f ca="1">H84+L84+P84+T84</f>
        <v>181.12</v>
      </c>
      <c r="Y84" s="36">
        <f ca="1">I84+M84+Q84+U84</f>
        <v>786.46000000000049</v>
      </c>
    </row>
    <row r="85" spans="1:25" outlineLevel="2" x14ac:dyDescent="0.25">
      <c r="A85" t="s">
        <v>773</v>
      </c>
      <c r="B85" t="str">
        <f ca="1">VLOOKUP($A85,IndexLookup,2,FALSE)</f>
        <v>ENCR</v>
      </c>
      <c r="C85" t="str">
        <f ca="1">VLOOKUP($B85,ParticipantLookup,2,FALSE)</f>
        <v>CP Energy Marketing LP</v>
      </c>
      <c r="D85" t="str">
        <f ca="1">VLOOKUP($A85,IndexLookup,3,FALSE)</f>
        <v>RG8</v>
      </c>
      <c r="E85" t="str">
        <f ca="1">VLOOKUP($D85,FacilityLookup,2,FALSE)</f>
        <v>Rossdale #8</v>
      </c>
      <c r="F85" s="34">
        <f ca="1">IFERROR(VLOOKUP($A85,Lookup2009,53,FALSE),0)</f>
        <v>0</v>
      </c>
      <c r="G85" s="35">
        <f ca="1">IFERROR(VLOOKUP($A85,Lookup2009,54,FALSE),0)</f>
        <v>0</v>
      </c>
      <c r="H85" s="35">
        <f ca="1">IFERROR(VLOOKUP($A85,Lookup2009,55,FALSE),0)</f>
        <v>0</v>
      </c>
      <c r="I85" s="36">
        <f ca="1">IFERROR(VLOOKUP($A85,Lookup2009,56,FALSE),0)</f>
        <v>0</v>
      </c>
      <c r="J85" s="34">
        <f ca="1">IFERROR(VLOOKUP($A85,Lookup2008,53,FALSE),0)</f>
        <v>0</v>
      </c>
      <c r="K85" s="35">
        <f ca="1">IFERROR(VLOOKUP($A85,Lookup2008,54,FALSE),0)</f>
        <v>0</v>
      </c>
      <c r="L85" s="35">
        <f ca="1">IFERROR(VLOOKUP($A85,Lookup2008,55,FALSE),0)</f>
        <v>0</v>
      </c>
      <c r="M85" s="36">
        <f ca="1">IFERROR(VLOOKUP($A85,Lookup2008,56,FALSE),0)</f>
        <v>0</v>
      </c>
      <c r="N85" s="34">
        <f ca="1">IFERROR(VLOOKUP($A85,Lookup2007,53,FALSE),0)</f>
        <v>0</v>
      </c>
      <c r="O85" s="35">
        <f ca="1">IFERROR(VLOOKUP($A85,Lookup2007,54,FALSE),0)</f>
        <v>0</v>
      </c>
      <c r="P85" s="35">
        <f ca="1">IFERROR(VLOOKUP($A85,Lookup2007,55,FALSE),0)</f>
        <v>0</v>
      </c>
      <c r="Q85" s="36">
        <f ca="1">IFERROR(VLOOKUP($A85,Lookup2007,56,FALSE),0)</f>
        <v>0</v>
      </c>
      <c r="R85" s="34">
        <f ca="1">IFERROR(VLOOKUP($A85,Lookup2006,53,FALSE),0)</f>
        <v>0</v>
      </c>
      <c r="S85" s="35">
        <f ca="1">IFERROR(VLOOKUP($A85,Lookup2006,54,FALSE),0)</f>
        <v>0</v>
      </c>
      <c r="T85" s="35">
        <f ca="1">IFERROR(VLOOKUP($A85,Lookup2006,55,FALSE),0)</f>
        <v>0</v>
      </c>
      <c r="U85" s="36">
        <f ca="1">IFERROR(VLOOKUP($A85,Lookup2006,56,FALSE),0)</f>
        <v>0</v>
      </c>
      <c r="V85" s="34">
        <f ca="1">F85+J85+N85+R85</f>
        <v>0</v>
      </c>
      <c r="W85" s="35">
        <f ca="1">G85+K85+O85+S85</f>
        <v>0</v>
      </c>
      <c r="X85" s="35">
        <f ca="1">H85+L85+P85+T85</f>
        <v>0</v>
      </c>
      <c r="Y85" s="36">
        <f ca="1">I85+M85+Q85+U85</f>
        <v>0</v>
      </c>
    </row>
    <row r="86" spans="1:25" outlineLevel="2" x14ac:dyDescent="0.25">
      <c r="A86" t="s">
        <v>774</v>
      </c>
      <c r="B86" t="str">
        <f ca="1">VLOOKUP($A86,IndexLookup,2,FALSE)</f>
        <v>ENCR</v>
      </c>
      <c r="C86" t="str">
        <f ca="1">VLOOKUP($B86,ParticipantLookup,2,FALSE)</f>
        <v>CP Energy Marketing LP</v>
      </c>
      <c r="D86" t="str">
        <f ca="1">VLOOKUP($A86,IndexLookup,3,FALSE)</f>
        <v>RG9</v>
      </c>
      <c r="E86" t="str">
        <f ca="1">VLOOKUP($D86,FacilityLookup,2,FALSE)</f>
        <v>Rossdale #9</v>
      </c>
      <c r="F86" s="34">
        <f ca="1">IFERROR(VLOOKUP($A86,Lookup2009,53,FALSE),0)</f>
        <v>0</v>
      </c>
      <c r="G86" s="35">
        <f ca="1">IFERROR(VLOOKUP($A86,Lookup2009,54,FALSE),0)</f>
        <v>0</v>
      </c>
      <c r="H86" s="35">
        <f ca="1">IFERROR(VLOOKUP($A86,Lookup2009,55,FALSE),0)</f>
        <v>0</v>
      </c>
      <c r="I86" s="36">
        <f ca="1">IFERROR(VLOOKUP($A86,Lookup2009,56,FALSE),0)</f>
        <v>0</v>
      </c>
      <c r="J86" s="34">
        <f ca="1">IFERROR(VLOOKUP($A86,Lookup2008,53,FALSE),0)</f>
        <v>0</v>
      </c>
      <c r="K86" s="35">
        <f ca="1">IFERROR(VLOOKUP($A86,Lookup2008,54,FALSE),0)</f>
        <v>0</v>
      </c>
      <c r="L86" s="35">
        <f ca="1">IFERROR(VLOOKUP($A86,Lookup2008,55,FALSE),0)</f>
        <v>0</v>
      </c>
      <c r="M86" s="36">
        <f ca="1">IFERROR(VLOOKUP($A86,Lookup2008,56,FALSE),0)</f>
        <v>0</v>
      </c>
      <c r="N86" s="34">
        <f ca="1">IFERROR(VLOOKUP($A86,Lookup2007,53,FALSE),0)</f>
        <v>0</v>
      </c>
      <c r="O86" s="35">
        <f ca="1">IFERROR(VLOOKUP($A86,Lookup2007,54,FALSE),0)</f>
        <v>0</v>
      </c>
      <c r="P86" s="35">
        <f ca="1">IFERROR(VLOOKUP($A86,Lookup2007,55,FALSE),0)</f>
        <v>0</v>
      </c>
      <c r="Q86" s="36">
        <f ca="1">IFERROR(VLOOKUP($A86,Lookup2007,56,FALSE),0)</f>
        <v>0</v>
      </c>
      <c r="R86" s="34">
        <f ca="1">IFERROR(VLOOKUP($A86,Lookup2006,53,FALSE),0)</f>
        <v>0</v>
      </c>
      <c r="S86" s="35">
        <f ca="1">IFERROR(VLOOKUP($A86,Lookup2006,54,FALSE),0)</f>
        <v>0</v>
      </c>
      <c r="T86" s="35">
        <f ca="1">IFERROR(VLOOKUP($A86,Lookup2006,55,FALSE),0)</f>
        <v>0</v>
      </c>
      <c r="U86" s="36">
        <f ca="1">IFERROR(VLOOKUP($A86,Lookup2006,56,FALSE),0)</f>
        <v>0</v>
      </c>
      <c r="V86" s="34">
        <f ca="1">F86+J86+N86+R86</f>
        <v>0</v>
      </c>
      <c r="W86" s="35">
        <f ca="1">G86+K86+O86+S86</f>
        <v>0</v>
      </c>
      <c r="X86" s="35">
        <f ca="1">H86+L86+P86+T86</f>
        <v>0</v>
      </c>
      <c r="Y86" s="36">
        <f ca="1">I86+M86+Q86+U86</f>
        <v>0</v>
      </c>
    </row>
    <row r="87" spans="1:25" outlineLevel="2" x14ac:dyDescent="0.25">
      <c r="A87" t="s">
        <v>772</v>
      </c>
      <c r="B87" t="str">
        <f ca="1">VLOOKUP($A87,IndexLookup,2,FALSE)</f>
        <v>ENCR</v>
      </c>
      <c r="C87" t="str">
        <f ca="1">VLOOKUP($B87,ParticipantLookup,2,FALSE)</f>
        <v>CP Energy Marketing LP</v>
      </c>
      <c r="D87" t="str">
        <f ca="1">VLOOKUP($A87,IndexLookup,3,FALSE)</f>
        <v>RG10</v>
      </c>
      <c r="E87" t="str">
        <f ca="1">VLOOKUP($D87,FacilityLookup,2,FALSE)</f>
        <v>Rossdale #10</v>
      </c>
      <c r="F87" s="34">
        <f ca="1">IFERROR(VLOOKUP($A87,Lookup2009,53,FALSE),0)</f>
        <v>0</v>
      </c>
      <c r="G87" s="35">
        <f ca="1">IFERROR(VLOOKUP($A87,Lookup2009,54,FALSE),0)</f>
        <v>0</v>
      </c>
      <c r="H87" s="35">
        <f ca="1">IFERROR(VLOOKUP($A87,Lookup2009,55,FALSE),0)</f>
        <v>0</v>
      </c>
      <c r="I87" s="36">
        <f ca="1">IFERROR(VLOOKUP($A87,Lookup2009,56,FALSE),0)</f>
        <v>0</v>
      </c>
      <c r="J87" s="34">
        <f ca="1">IFERROR(VLOOKUP($A87,Lookup2008,53,FALSE),0)</f>
        <v>0</v>
      </c>
      <c r="K87" s="35">
        <f ca="1">IFERROR(VLOOKUP($A87,Lookup2008,54,FALSE),0)</f>
        <v>0</v>
      </c>
      <c r="L87" s="35">
        <f ca="1">IFERROR(VLOOKUP($A87,Lookup2008,55,FALSE),0)</f>
        <v>0</v>
      </c>
      <c r="M87" s="36">
        <f ca="1">IFERROR(VLOOKUP($A87,Lookup2008,56,FALSE),0)</f>
        <v>0</v>
      </c>
      <c r="N87" s="34">
        <f ca="1">IFERROR(VLOOKUP($A87,Lookup2007,53,FALSE),0)</f>
        <v>0</v>
      </c>
      <c r="O87" s="35">
        <f ca="1">IFERROR(VLOOKUP($A87,Lookup2007,54,FALSE),0)</f>
        <v>0</v>
      </c>
      <c r="P87" s="35">
        <f ca="1">IFERROR(VLOOKUP($A87,Lookup2007,55,FALSE),0)</f>
        <v>0</v>
      </c>
      <c r="Q87" s="36">
        <f ca="1">IFERROR(VLOOKUP($A87,Lookup2007,56,FALSE),0)</f>
        <v>0</v>
      </c>
      <c r="R87" s="34">
        <f ca="1">IFERROR(VLOOKUP($A87,Lookup2006,53,FALSE),0)</f>
        <v>0</v>
      </c>
      <c r="S87" s="35">
        <f ca="1">IFERROR(VLOOKUP($A87,Lookup2006,54,FALSE),0)</f>
        <v>0</v>
      </c>
      <c r="T87" s="35">
        <f ca="1">IFERROR(VLOOKUP($A87,Lookup2006,55,FALSE),0)</f>
        <v>0</v>
      </c>
      <c r="U87" s="36">
        <f ca="1">IFERROR(VLOOKUP($A87,Lookup2006,56,FALSE),0)</f>
        <v>0</v>
      </c>
      <c r="V87" s="34">
        <f ca="1">F87+J87+N87+R87</f>
        <v>0</v>
      </c>
      <c r="W87" s="35">
        <f ca="1">G87+K87+O87+S87</f>
        <v>0</v>
      </c>
      <c r="X87" s="35">
        <f ca="1">H87+L87+P87+T87</f>
        <v>0</v>
      </c>
      <c r="Y87" s="36">
        <f ca="1">I87+M87+Q87+U87</f>
        <v>0</v>
      </c>
    </row>
    <row r="88" spans="1:25" outlineLevel="2" x14ac:dyDescent="0.25">
      <c r="A88" t="s">
        <v>775</v>
      </c>
      <c r="B88" t="str">
        <f ca="1">VLOOKUP($A88,IndexLookup,2,FALSE)</f>
        <v>ENCR</v>
      </c>
      <c r="C88" t="str">
        <f ca="1">VLOOKUP($B88,ParticipantLookup,2,FALSE)</f>
        <v>CP Energy Marketing LP</v>
      </c>
      <c r="D88" t="str">
        <f ca="1">VLOOKUP($A88,IndexLookup,3,FALSE)</f>
        <v>SPCEXP</v>
      </c>
      <c r="E88" t="str">
        <f ca="1">VLOOKUP($D88,FacilityLookup,2,FALSE)</f>
        <v>Alberta-Saskatchewan Intertie - Export</v>
      </c>
      <c r="F88" s="34">
        <f ca="1">IFERROR(VLOOKUP($A88,Lookup2009,53,FALSE),0)</f>
        <v>0</v>
      </c>
      <c r="G88" s="35">
        <f ca="1">IFERROR(VLOOKUP($A88,Lookup2009,54,FALSE),0)</f>
        <v>0</v>
      </c>
      <c r="H88" s="35">
        <f ca="1">IFERROR(VLOOKUP($A88,Lookup2009,55,FALSE),0)</f>
        <v>0</v>
      </c>
      <c r="I88" s="36">
        <f ca="1">IFERROR(VLOOKUP($A88,Lookup2009,56,FALSE),0)</f>
        <v>0</v>
      </c>
      <c r="J88" s="34">
        <f ca="1">IFERROR(VLOOKUP($A88,Lookup2008,53,FALSE),0)</f>
        <v>-1069.6500000000001</v>
      </c>
      <c r="K88" s="35">
        <f ca="1">IFERROR(VLOOKUP($A88,Lookup2008,54,FALSE),0)</f>
        <v>-53.48</v>
      </c>
      <c r="L88" s="35">
        <f ca="1">IFERROR(VLOOKUP($A88,Lookup2008,55,FALSE),0)</f>
        <v>-378.14</v>
      </c>
      <c r="M88" s="36">
        <f ca="1">IFERROR(VLOOKUP($A88,Lookup2008,56,FALSE),0)</f>
        <v>-1501.27</v>
      </c>
      <c r="N88" s="34">
        <f ca="1">IFERROR(VLOOKUP($A88,Lookup2007,53,FALSE),0)</f>
        <v>-174.57</v>
      </c>
      <c r="O88" s="35">
        <f ca="1">IFERROR(VLOOKUP($A88,Lookup2007,54,FALSE),0)</f>
        <v>-8.73</v>
      </c>
      <c r="P88" s="35">
        <f ca="1">IFERROR(VLOOKUP($A88,Lookup2007,55,FALSE),0)</f>
        <v>-66.239999999999995</v>
      </c>
      <c r="Q88" s="36">
        <f ca="1">IFERROR(VLOOKUP($A88,Lookup2007,56,FALSE),0)</f>
        <v>-249.54</v>
      </c>
      <c r="R88" s="34">
        <f ca="1">IFERROR(VLOOKUP($A88,Lookup2006,53,FALSE),0)</f>
        <v>-202.86999999999998</v>
      </c>
      <c r="S88" s="35">
        <f ca="1">IFERROR(VLOOKUP($A88,Lookup2006,54,FALSE),0)</f>
        <v>-10.14</v>
      </c>
      <c r="T88" s="35">
        <f ca="1">IFERROR(VLOOKUP($A88,Lookup2006,55,FALSE),0)</f>
        <v>-91.050000000000011</v>
      </c>
      <c r="U88" s="36">
        <f ca="1">IFERROR(VLOOKUP($A88,Lookup2006,56,FALSE),0)</f>
        <v>-304.05999999999995</v>
      </c>
      <c r="V88" s="34">
        <f ca="1">F88+J88+N88+R88</f>
        <v>-1447.09</v>
      </c>
      <c r="W88" s="35">
        <f ca="1">G88+K88+O88+S88</f>
        <v>-72.349999999999994</v>
      </c>
      <c r="X88" s="35">
        <f ca="1">H88+L88+P88+T88</f>
        <v>-535.43000000000006</v>
      </c>
      <c r="Y88" s="36">
        <f ca="1">I88+M88+Q88+U88</f>
        <v>-2054.87</v>
      </c>
    </row>
    <row r="89" spans="1:25" outlineLevel="2" x14ac:dyDescent="0.25">
      <c r="A89" t="s">
        <v>297</v>
      </c>
      <c r="B89" t="str">
        <f ca="1">VLOOKUP($A89,IndexLookup,2,FALSE)</f>
        <v>ENCR</v>
      </c>
      <c r="C89" t="str">
        <f ca="1">VLOOKUP($B89,ParticipantLookup,2,FALSE)</f>
        <v>CP Energy Marketing LP</v>
      </c>
      <c r="D89" t="str">
        <f ca="1">VLOOKUP($A89,IndexLookup,3,FALSE)</f>
        <v>SPCIMP</v>
      </c>
      <c r="E89" t="str">
        <f ca="1">VLOOKUP($D89,FacilityLookup,2,FALSE)</f>
        <v>Alberta-Saskatchewan Intertie - Import</v>
      </c>
      <c r="F89" s="34">
        <f ca="1">IFERROR(VLOOKUP($A89,Lookup2009,53,FALSE),0)</f>
        <v>-1834.95</v>
      </c>
      <c r="G89" s="35">
        <f ca="1">IFERROR(VLOOKUP($A89,Lookup2009,54,FALSE),0)</f>
        <v>-91.74</v>
      </c>
      <c r="H89" s="35">
        <f ca="1">IFERROR(VLOOKUP($A89,Lookup2009,55,FALSE),0)</f>
        <v>-586.51</v>
      </c>
      <c r="I89" s="36">
        <f ca="1">IFERROR(VLOOKUP($A89,Lookup2009,56,FALSE),0)</f>
        <v>-2513.1999999999998</v>
      </c>
      <c r="J89" s="34">
        <f ca="1">IFERROR(VLOOKUP($A89,Lookup2008,53,FALSE),0)</f>
        <v>21318.750000000004</v>
      </c>
      <c r="K89" s="35">
        <f ca="1">IFERROR(VLOOKUP($A89,Lookup2008,54,FALSE),0)</f>
        <v>1065.95</v>
      </c>
      <c r="L89" s="35">
        <f ca="1">IFERROR(VLOOKUP($A89,Lookup2008,55,FALSE),0)</f>
        <v>7181.1699999999992</v>
      </c>
      <c r="M89" s="36">
        <f ca="1">IFERROR(VLOOKUP($A89,Lookup2008,56,FALSE),0)</f>
        <v>29565.87</v>
      </c>
      <c r="N89" s="34">
        <f ca="1">IFERROR(VLOOKUP($A89,Lookup2007,53,FALSE),0)</f>
        <v>-4924.2299999999987</v>
      </c>
      <c r="O89" s="35">
        <f ca="1">IFERROR(VLOOKUP($A89,Lookup2007,54,FALSE),0)</f>
        <v>-246.21</v>
      </c>
      <c r="P89" s="35">
        <f ca="1">IFERROR(VLOOKUP($A89,Lookup2007,55,FALSE),0)</f>
        <v>-2011.1599999999999</v>
      </c>
      <c r="Q89" s="36">
        <f ca="1">IFERROR(VLOOKUP($A89,Lookup2007,56,FALSE),0)</f>
        <v>-7181.5999999999995</v>
      </c>
      <c r="R89" s="34">
        <f ca="1">IFERROR(VLOOKUP($A89,Lookup2006,53,FALSE),0)</f>
        <v>-666.56999999999994</v>
      </c>
      <c r="S89" s="35">
        <f ca="1">IFERROR(VLOOKUP($A89,Lookup2006,54,FALSE),0)</f>
        <v>-33.330000000000005</v>
      </c>
      <c r="T89" s="35">
        <f ca="1">IFERROR(VLOOKUP($A89,Lookup2006,55,FALSE),0)</f>
        <v>-322.71999999999991</v>
      </c>
      <c r="U89" s="36">
        <f ca="1">IFERROR(VLOOKUP($A89,Lookup2006,56,FALSE),0)</f>
        <v>-1022.6199999999999</v>
      </c>
      <c r="V89" s="34">
        <f ca="1">F89+J89+N89+R89</f>
        <v>13893.000000000004</v>
      </c>
      <c r="W89" s="35">
        <f ca="1">G89+K89+O89+S89</f>
        <v>694.67</v>
      </c>
      <c r="X89" s="35">
        <f ca="1">H89+L89+P89+T89</f>
        <v>4260.7799999999988</v>
      </c>
      <c r="Y89" s="36">
        <f ca="1">I89+M89+Q89+U89</f>
        <v>18848.45</v>
      </c>
    </row>
    <row r="90" spans="1:25" outlineLevel="1" x14ac:dyDescent="0.25">
      <c r="C90" s="2" t="s">
        <v>859</v>
      </c>
      <c r="F90" s="34">
        <f ca="1">SUBTOTAL(9,F81:F89)</f>
        <v>19651.680000000004</v>
      </c>
      <c r="G90" s="35">
        <f ca="1">SUBTOTAL(9,G81:G89)</f>
        <v>982.6099999999999</v>
      </c>
      <c r="H90" s="35">
        <f ca="1">SUBTOTAL(9,H81:H89)</f>
        <v>6262.4299999999994</v>
      </c>
      <c r="I90" s="36">
        <f ca="1">SUBTOTAL(9,I81:I89)</f>
        <v>26896.720000000001</v>
      </c>
      <c r="J90" s="34">
        <f ca="1">SUBTOTAL(9,J81:J89)</f>
        <v>-88648</v>
      </c>
      <c r="K90" s="35">
        <f ca="1">SUBTOTAL(9,K81:K89)</f>
        <v>-4432.4299999999985</v>
      </c>
      <c r="L90" s="35">
        <f ca="1">SUBTOTAL(9,L81:L89)</f>
        <v>-33122.930000000008</v>
      </c>
      <c r="M90" s="36">
        <f ca="1">SUBTOTAL(9,M81:M89)</f>
        <v>-126203.36000000002</v>
      </c>
      <c r="N90" s="34">
        <f ca="1">SUBTOTAL(9,N81:N89)</f>
        <v>-310949.86000000004</v>
      </c>
      <c r="O90" s="35">
        <f ca="1">SUBTOTAL(9,O81:O89)</f>
        <v>-15547.489999999998</v>
      </c>
      <c r="P90" s="35">
        <f ca="1">SUBTOTAL(9,P81:P89)</f>
        <v>-126746.03000000001</v>
      </c>
      <c r="Q90" s="36">
        <f ca="1">SUBTOTAL(9,Q81:Q89)</f>
        <v>-453243.38</v>
      </c>
      <c r="R90" s="34">
        <f ca="1">SUBTOTAL(9,R81:R89)</f>
        <v>-131702.59</v>
      </c>
      <c r="S90" s="35">
        <f ca="1">SUBTOTAL(9,S81:S89)</f>
        <v>-6585.1200000000008</v>
      </c>
      <c r="T90" s="35">
        <f ca="1">SUBTOTAL(9,T81:T89)</f>
        <v>-60068.36</v>
      </c>
      <c r="U90" s="36">
        <f ca="1">SUBTOTAL(9,U81:U89)</f>
        <v>-198356.06999999998</v>
      </c>
      <c r="V90" s="34">
        <f ca="1">SUBTOTAL(9,V81:V89)</f>
        <v>-511648.77</v>
      </c>
      <c r="W90" s="35">
        <f ca="1">SUBTOTAL(9,W81:W89)</f>
        <v>-25582.43</v>
      </c>
      <c r="X90" s="35">
        <f ca="1">SUBTOTAL(9,X81:X89)</f>
        <v>-213674.88999999998</v>
      </c>
      <c r="Y90" s="36">
        <f ca="1">SUBTOTAL(9,Y81:Y89)</f>
        <v>-750906.09000000008</v>
      </c>
    </row>
    <row r="91" spans="1:25" outlineLevel="2" x14ac:dyDescent="0.25">
      <c r="A91" t="s">
        <v>289</v>
      </c>
      <c r="B91" t="str">
        <f ca="1">VLOOKUP($A91,IndexLookup,2,FALSE)</f>
        <v>DAIS</v>
      </c>
      <c r="C91" t="str">
        <f ca="1">VLOOKUP($B91,ParticipantLookup,2,FALSE)</f>
        <v>Daishowa-Marubeni International Ltd.</v>
      </c>
      <c r="D91" t="str">
        <f ca="1">VLOOKUP($A91,IndexLookup,3,FALSE)</f>
        <v>DAI1</v>
      </c>
      <c r="E91" t="str">
        <f ca="1">VLOOKUP($D91,FacilityLookup,2,FALSE)</f>
        <v>Daishowa-Marubeni</v>
      </c>
      <c r="F91" s="34">
        <f ca="1">IFERROR(VLOOKUP($A91,Lookup2009,53,FALSE),0)</f>
        <v>-59455.149999999987</v>
      </c>
      <c r="G91" s="35">
        <f ca="1">IFERROR(VLOOKUP($A91,Lookup2009,54,FALSE),0)</f>
        <v>-2972.7499999999995</v>
      </c>
      <c r="H91" s="35">
        <f ca="1">IFERROR(VLOOKUP($A91,Lookup2009,55,FALSE),0)</f>
        <v>-18599.530000000002</v>
      </c>
      <c r="I91" s="36">
        <f ca="1">IFERROR(VLOOKUP($A91,Lookup2009,56,FALSE),0)</f>
        <v>-81027.430000000008</v>
      </c>
      <c r="J91" s="34">
        <f ca="1">IFERROR(VLOOKUP($A91,Lookup2008,53,FALSE),0)</f>
        <v>-55148.85</v>
      </c>
      <c r="K91" s="35">
        <f ca="1">IFERROR(VLOOKUP($A91,Lookup2008,54,FALSE),0)</f>
        <v>-2757.4599999999996</v>
      </c>
      <c r="L91" s="35">
        <f ca="1">IFERROR(VLOOKUP($A91,Lookup2008,55,FALSE),0)</f>
        <v>-19073.949999999997</v>
      </c>
      <c r="M91" s="36">
        <f ca="1">IFERROR(VLOOKUP($A91,Lookup2008,56,FALSE),0)</f>
        <v>-76980.259999999995</v>
      </c>
      <c r="N91" s="34">
        <f ca="1">IFERROR(VLOOKUP($A91,Lookup2007,53,FALSE),0)</f>
        <v>-12208.039999999999</v>
      </c>
      <c r="O91" s="35">
        <f ca="1">IFERROR(VLOOKUP($A91,Lookup2007,54,FALSE),0)</f>
        <v>-610.41</v>
      </c>
      <c r="P91" s="35">
        <f ca="1">IFERROR(VLOOKUP($A91,Lookup2007,55,FALSE),0)</f>
        <v>-4960.1000000000004</v>
      </c>
      <c r="Q91" s="36">
        <f ca="1">IFERROR(VLOOKUP($A91,Lookup2007,56,FALSE),0)</f>
        <v>-17778.55</v>
      </c>
      <c r="R91" s="34">
        <f ca="1">IFERROR(VLOOKUP($A91,Lookup2006,53,FALSE),0)</f>
        <v>1571.2499999999998</v>
      </c>
      <c r="S91" s="35">
        <f ca="1">IFERROR(VLOOKUP($A91,Lookup2006,54,FALSE),0)</f>
        <v>78.550000000000011</v>
      </c>
      <c r="T91" s="35">
        <f ca="1">IFERROR(VLOOKUP($A91,Lookup2006,55,FALSE),0)</f>
        <v>696.6</v>
      </c>
      <c r="U91" s="36">
        <f ca="1">IFERROR(VLOOKUP($A91,Lookup2006,56,FALSE),0)</f>
        <v>2346.3999999999996</v>
      </c>
      <c r="V91" s="34">
        <f ca="1">F91+J91+N91+R91</f>
        <v>-125240.78999999998</v>
      </c>
      <c r="W91" s="35">
        <f ca="1">G91+K91+O91+S91</f>
        <v>-6262.0699999999988</v>
      </c>
      <c r="X91" s="35">
        <f ca="1">H91+L91+P91+T91</f>
        <v>-41936.979999999996</v>
      </c>
      <c r="Y91" s="36">
        <f ca="1">I91+M91+Q91+U91</f>
        <v>-173439.84</v>
      </c>
    </row>
    <row r="92" spans="1:25" outlineLevel="1" x14ac:dyDescent="0.25">
      <c r="C92" s="2" t="s">
        <v>860</v>
      </c>
      <c r="F92" s="34">
        <f ca="1">SUBTOTAL(9,F91:F91)</f>
        <v>-59455.149999999987</v>
      </c>
      <c r="G92" s="35">
        <f ca="1">SUBTOTAL(9,G91:G91)</f>
        <v>-2972.7499999999995</v>
      </c>
      <c r="H92" s="35">
        <f ca="1">SUBTOTAL(9,H91:H91)</f>
        <v>-18599.530000000002</v>
      </c>
      <c r="I92" s="36">
        <f ca="1">SUBTOTAL(9,I91:I91)</f>
        <v>-81027.430000000008</v>
      </c>
      <c r="J92" s="34">
        <f ca="1">SUBTOTAL(9,J91:J91)</f>
        <v>-55148.85</v>
      </c>
      <c r="K92" s="35">
        <f ca="1">SUBTOTAL(9,K91:K91)</f>
        <v>-2757.4599999999996</v>
      </c>
      <c r="L92" s="35">
        <f ca="1">SUBTOTAL(9,L91:L91)</f>
        <v>-19073.949999999997</v>
      </c>
      <c r="M92" s="36">
        <f ca="1">SUBTOTAL(9,M91:M91)</f>
        <v>-76980.259999999995</v>
      </c>
      <c r="N92" s="34">
        <f ca="1">SUBTOTAL(9,N91:N91)</f>
        <v>-12208.039999999999</v>
      </c>
      <c r="O92" s="35">
        <f ca="1">SUBTOTAL(9,O91:O91)</f>
        <v>-610.41</v>
      </c>
      <c r="P92" s="35">
        <f ca="1">SUBTOTAL(9,P91:P91)</f>
        <v>-4960.1000000000004</v>
      </c>
      <c r="Q92" s="36">
        <f ca="1">SUBTOTAL(9,Q91:Q91)</f>
        <v>-17778.55</v>
      </c>
      <c r="R92" s="34">
        <f ca="1">SUBTOTAL(9,R91:R91)</f>
        <v>1571.2499999999998</v>
      </c>
      <c r="S92" s="35">
        <f ca="1">SUBTOTAL(9,S91:S91)</f>
        <v>78.550000000000011</v>
      </c>
      <c r="T92" s="35">
        <f ca="1">SUBTOTAL(9,T91:T91)</f>
        <v>696.6</v>
      </c>
      <c r="U92" s="36">
        <f ca="1">SUBTOTAL(9,U91:U91)</f>
        <v>2346.3999999999996</v>
      </c>
      <c r="V92" s="34">
        <f ca="1">SUBTOTAL(9,V91:V91)</f>
        <v>-125240.78999999998</v>
      </c>
      <c r="W92" s="35">
        <f ca="1">SUBTOTAL(9,W91:W91)</f>
        <v>-6262.0699999999988</v>
      </c>
      <c r="X92" s="35">
        <f ca="1">SUBTOTAL(9,X91:X91)</f>
        <v>-41936.979999999996</v>
      </c>
      <c r="Y92" s="36">
        <f ca="1">SUBTOTAL(9,Y91:Y91)</f>
        <v>-173439.84</v>
      </c>
    </row>
    <row r="93" spans="1:25" outlineLevel="2" x14ac:dyDescent="0.25">
      <c r="A93" t="s">
        <v>769</v>
      </c>
      <c r="B93" t="str">
        <f ca="1">VLOOKUP($A93,IndexLookup,2,FALSE)</f>
        <v>DEMI</v>
      </c>
      <c r="C93" t="str">
        <f ca="1">VLOOKUP($B93,ParticipantLookup,2,FALSE)</f>
        <v>Direct Energy Marketing Inc.</v>
      </c>
      <c r="D93" t="str">
        <f ca="1">VLOOKUP($A93,IndexLookup,3,FALSE)</f>
        <v>BCHIMP</v>
      </c>
      <c r="E93" t="str">
        <f ca="1">VLOOKUP($D93,FacilityLookup,2,FALSE)</f>
        <v>Alberta-BC Intertie - Import</v>
      </c>
      <c r="F93" s="34">
        <f ca="1">IFERROR(VLOOKUP($A93,Lookup2009,53,FALSE),0)</f>
        <v>0</v>
      </c>
      <c r="G93" s="35">
        <f ca="1">IFERROR(VLOOKUP($A93,Lookup2009,54,FALSE),0)</f>
        <v>0</v>
      </c>
      <c r="H93" s="35">
        <f ca="1">IFERROR(VLOOKUP($A93,Lookup2009,55,FALSE),0)</f>
        <v>0</v>
      </c>
      <c r="I93" s="36">
        <f ca="1">IFERROR(VLOOKUP($A93,Lookup2009,56,FALSE),0)</f>
        <v>0</v>
      </c>
      <c r="J93" s="34">
        <f ca="1">IFERROR(VLOOKUP($A93,Lookup2008,53,FALSE),0)</f>
        <v>0</v>
      </c>
      <c r="K93" s="35">
        <f ca="1">IFERROR(VLOOKUP($A93,Lookup2008,54,FALSE),0)</f>
        <v>0</v>
      </c>
      <c r="L93" s="35">
        <f ca="1">IFERROR(VLOOKUP($A93,Lookup2008,55,FALSE),0)</f>
        <v>0</v>
      </c>
      <c r="M93" s="36">
        <f ca="1">IFERROR(VLOOKUP($A93,Lookup2008,56,FALSE),0)</f>
        <v>0</v>
      </c>
      <c r="N93" s="34">
        <f ca="1">IFERROR(VLOOKUP($A93,Lookup2007,53,FALSE),0)</f>
        <v>0</v>
      </c>
      <c r="O93" s="35">
        <f ca="1">IFERROR(VLOOKUP($A93,Lookup2007,54,FALSE),0)</f>
        <v>0</v>
      </c>
      <c r="P93" s="35">
        <f ca="1">IFERROR(VLOOKUP($A93,Lookup2007,55,FALSE),0)</f>
        <v>0</v>
      </c>
      <c r="Q93" s="36">
        <f ca="1">IFERROR(VLOOKUP($A93,Lookup2007,56,FALSE),0)</f>
        <v>0</v>
      </c>
      <c r="R93" s="34">
        <f ca="1">IFERROR(VLOOKUP($A93,Lookup2006,53,FALSE),0)</f>
        <v>-2160.35</v>
      </c>
      <c r="S93" s="35">
        <f ca="1">IFERROR(VLOOKUP($A93,Lookup2006,54,FALSE),0)</f>
        <v>-108.02</v>
      </c>
      <c r="T93" s="35">
        <f ca="1">IFERROR(VLOOKUP($A93,Lookup2006,55,FALSE),0)</f>
        <v>-1005.51</v>
      </c>
      <c r="U93" s="36">
        <f ca="1">IFERROR(VLOOKUP($A93,Lookup2006,56,FALSE),0)</f>
        <v>-3273.88</v>
      </c>
      <c r="V93" s="34">
        <f ca="1">F93+J93+N93+R93</f>
        <v>-2160.35</v>
      </c>
      <c r="W93" s="35">
        <f ca="1">G93+K93+O93+S93</f>
        <v>-108.02</v>
      </c>
      <c r="X93" s="35">
        <f ca="1">H93+L93+P93+T93</f>
        <v>-1005.51</v>
      </c>
      <c r="Y93" s="36">
        <f ca="1">I93+M93+Q93+U93</f>
        <v>-3273.88</v>
      </c>
    </row>
    <row r="94" spans="1:25" outlineLevel="1" x14ac:dyDescent="0.25">
      <c r="C94" s="2" t="s">
        <v>861</v>
      </c>
      <c r="F94" s="34">
        <f ca="1">SUBTOTAL(9,F93:F93)</f>
        <v>0</v>
      </c>
      <c r="G94" s="35">
        <f ca="1">SUBTOTAL(9,G93:G93)</f>
        <v>0</v>
      </c>
      <c r="H94" s="35">
        <f ca="1">SUBTOTAL(9,H93:H93)</f>
        <v>0</v>
      </c>
      <c r="I94" s="36">
        <f ca="1">SUBTOTAL(9,I93:I93)</f>
        <v>0</v>
      </c>
      <c r="J94" s="34">
        <f ca="1">SUBTOTAL(9,J93:J93)</f>
        <v>0</v>
      </c>
      <c r="K94" s="35">
        <f ca="1">SUBTOTAL(9,K93:K93)</f>
        <v>0</v>
      </c>
      <c r="L94" s="35">
        <f ca="1">SUBTOTAL(9,L93:L93)</f>
        <v>0</v>
      </c>
      <c r="M94" s="36">
        <f ca="1">SUBTOTAL(9,M93:M93)</f>
        <v>0</v>
      </c>
      <c r="N94" s="34">
        <f ca="1">SUBTOTAL(9,N93:N93)</f>
        <v>0</v>
      </c>
      <c r="O94" s="35">
        <f ca="1">SUBTOTAL(9,O93:O93)</f>
        <v>0</v>
      </c>
      <c r="P94" s="35">
        <f ca="1">SUBTOTAL(9,P93:P93)</f>
        <v>0</v>
      </c>
      <c r="Q94" s="36">
        <f ca="1">SUBTOTAL(9,Q93:Q93)</f>
        <v>0</v>
      </c>
      <c r="R94" s="34">
        <f ca="1">SUBTOTAL(9,R93:R93)</f>
        <v>-2160.35</v>
      </c>
      <c r="S94" s="35">
        <f ca="1">SUBTOTAL(9,S93:S93)</f>
        <v>-108.02</v>
      </c>
      <c r="T94" s="35">
        <f ca="1">SUBTOTAL(9,T93:T93)</f>
        <v>-1005.51</v>
      </c>
      <c r="U94" s="36">
        <f ca="1">SUBTOTAL(9,U93:U93)</f>
        <v>-3273.88</v>
      </c>
      <c r="V94" s="34">
        <f ca="1">SUBTOTAL(9,V93:V93)</f>
        <v>-2160.35</v>
      </c>
      <c r="W94" s="35">
        <f ca="1">SUBTOTAL(9,W93:W93)</f>
        <v>-108.02</v>
      </c>
      <c r="X94" s="35">
        <f ca="1">SUBTOTAL(9,X93:X93)</f>
        <v>-1005.51</v>
      </c>
      <c r="Y94" s="36">
        <f ca="1">SUBTOTAL(9,Y93:Y93)</f>
        <v>-3273.88</v>
      </c>
    </row>
    <row r="95" spans="1:25" outlineLevel="2" x14ac:dyDescent="0.25">
      <c r="A95" t="s">
        <v>290</v>
      </c>
      <c r="B95" t="str">
        <f ca="1">VLOOKUP($A95,IndexLookup,2,FALSE)</f>
        <v>DOW</v>
      </c>
      <c r="C95" t="str">
        <f ca="1">VLOOKUP($B95,ParticipantLookup,2,FALSE)</f>
        <v>Dow Chemical Canada ULC</v>
      </c>
      <c r="D95" t="str">
        <f ca="1">VLOOKUP($A95,IndexLookup,3,FALSE)</f>
        <v>DOWGEN15M</v>
      </c>
      <c r="E95" t="str">
        <f ca="1">VLOOKUP($D95,FacilityLookup,2,FALSE)</f>
        <v>Dow Hydrocarbon Industrial Complex</v>
      </c>
      <c r="F95" s="34">
        <f ca="1">IFERROR(VLOOKUP($A95,Lookup2009,53,FALSE),0)</f>
        <v>602097.39</v>
      </c>
      <c r="G95" s="35">
        <f ca="1">IFERROR(VLOOKUP($A95,Lookup2009,54,FALSE),0)</f>
        <v>30104.89</v>
      </c>
      <c r="H95" s="35">
        <f ca="1">IFERROR(VLOOKUP($A95,Lookup2009,55,FALSE),0)</f>
        <v>188252.66</v>
      </c>
      <c r="I95" s="36">
        <f ca="1">IFERROR(VLOOKUP($A95,Lookup2009,56,FALSE),0)</f>
        <v>820454.94</v>
      </c>
      <c r="J95" s="34">
        <f ca="1">IFERROR(VLOOKUP($A95,Lookup2008,53,FALSE),0)</f>
        <v>278992.12</v>
      </c>
      <c r="K95" s="35">
        <f ca="1">IFERROR(VLOOKUP($A95,Lookup2008,54,FALSE),0)</f>
        <v>13949.619999999999</v>
      </c>
      <c r="L95" s="35">
        <f ca="1">IFERROR(VLOOKUP($A95,Lookup2008,55,FALSE),0)</f>
        <v>93530.5</v>
      </c>
      <c r="M95" s="36">
        <f ca="1">IFERROR(VLOOKUP($A95,Lookup2008,56,FALSE),0)</f>
        <v>386472.24</v>
      </c>
      <c r="N95" s="34">
        <f ca="1">IFERROR(VLOOKUP($A95,Lookup2007,53,FALSE),0)</f>
        <v>1132908.1400000001</v>
      </c>
      <c r="O95" s="35">
        <f ca="1">IFERROR(VLOOKUP($A95,Lookup2007,54,FALSE),0)</f>
        <v>56645.429999999993</v>
      </c>
      <c r="P95" s="35">
        <f ca="1">IFERROR(VLOOKUP($A95,Lookup2007,55,FALSE),0)</f>
        <v>455408.45</v>
      </c>
      <c r="Q95" s="36">
        <f ca="1">IFERROR(VLOOKUP($A95,Lookup2007,56,FALSE),0)</f>
        <v>1644962.02</v>
      </c>
      <c r="R95" s="34">
        <f ca="1">IFERROR(VLOOKUP($A95,Lookup2006,53,FALSE),0)</f>
        <v>134191.48000000004</v>
      </c>
      <c r="S95" s="35">
        <f ca="1">IFERROR(VLOOKUP($A95,Lookup2006,54,FALSE),0)</f>
        <v>6709.5800000000008</v>
      </c>
      <c r="T95" s="35">
        <f ca="1">IFERROR(VLOOKUP($A95,Lookup2006,55,FALSE),0)</f>
        <v>59225.41</v>
      </c>
      <c r="U95" s="36">
        <f ca="1">IFERROR(VLOOKUP($A95,Lookup2006,56,FALSE),0)</f>
        <v>200126.47000000003</v>
      </c>
      <c r="V95" s="34">
        <f ca="1">F95+J95+N95+R95</f>
        <v>2148189.1300000004</v>
      </c>
      <c r="W95" s="35">
        <f ca="1">G95+K95+O95+S95</f>
        <v>107409.51999999999</v>
      </c>
      <c r="X95" s="35">
        <f ca="1">H95+L95+P95+T95</f>
        <v>796417.02000000014</v>
      </c>
      <c r="Y95" s="36">
        <f ca="1">I95+M95+Q95+U95</f>
        <v>3052015.6700000004</v>
      </c>
    </row>
    <row r="96" spans="1:25" outlineLevel="1" x14ac:dyDescent="0.25">
      <c r="C96" s="2" t="s">
        <v>862</v>
      </c>
      <c r="F96" s="34">
        <f ca="1">SUBTOTAL(9,F95:F95)</f>
        <v>602097.39</v>
      </c>
      <c r="G96" s="35">
        <f ca="1">SUBTOTAL(9,G95:G95)</f>
        <v>30104.89</v>
      </c>
      <c r="H96" s="35">
        <f ca="1">SUBTOTAL(9,H95:H95)</f>
        <v>188252.66</v>
      </c>
      <c r="I96" s="36">
        <f ca="1">SUBTOTAL(9,I95:I95)</f>
        <v>820454.94</v>
      </c>
      <c r="J96" s="34">
        <f ca="1">SUBTOTAL(9,J95:J95)</f>
        <v>278992.12</v>
      </c>
      <c r="K96" s="35">
        <f ca="1">SUBTOTAL(9,K95:K95)</f>
        <v>13949.619999999999</v>
      </c>
      <c r="L96" s="35">
        <f ca="1">SUBTOTAL(9,L95:L95)</f>
        <v>93530.5</v>
      </c>
      <c r="M96" s="36">
        <f ca="1">SUBTOTAL(9,M95:M95)</f>
        <v>386472.24</v>
      </c>
      <c r="N96" s="34">
        <f ca="1">SUBTOTAL(9,N95:N95)</f>
        <v>1132908.1400000001</v>
      </c>
      <c r="O96" s="35">
        <f ca="1">SUBTOTAL(9,O95:O95)</f>
        <v>56645.429999999993</v>
      </c>
      <c r="P96" s="35">
        <f ca="1">SUBTOTAL(9,P95:P95)</f>
        <v>455408.45</v>
      </c>
      <c r="Q96" s="36">
        <f ca="1">SUBTOTAL(9,Q95:Q95)</f>
        <v>1644962.02</v>
      </c>
      <c r="R96" s="34">
        <f ca="1">SUBTOTAL(9,R95:R95)</f>
        <v>134191.48000000004</v>
      </c>
      <c r="S96" s="35">
        <f ca="1">SUBTOTAL(9,S95:S95)</f>
        <v>6709.5800000000008</v>
      </c>
      <c r="T96" s="35">
        <f ca="1">SUBTOTAL(9,T95:T95)</f>
        <v>59225.41</v>
      </c>
      <c r="U96" s="36">
        <f ca="1">SUBTOTAL(9,U95:U95)</f>
        <v>200126.47000000003</v>
      </c>
      <c r="V96" s="34">
        <f ca="1">SUBTOTAL(9,V95:V95)</f>
        <v>2148189.1300000004</v>
      </c>
      <c r="W96" s="35">
        <f ca="1">SUBTOTAL(9,W95:W95)</f>
        <v>107409.51999999999</v>
      </c>
      <c r="X96" s="35">
        <f ca="1">SUBTOTAL(9,X95:X95)</f>
        <v>796417.02000000014</v>
      </c>
      <c r="Y96" s="36">
        <f ca="1">SUBTOTAL(9,Y95:Y95)</f>
        <v>3052015.6700000004</v>
      </c>
    </row>
    <row r="97" spans="1:25" outlineLevel="2" x14ac:dyDescent="0.25">
      <c r="A97" t="s">
        <v>427</v>
      </c>
      <c r="B97" t="str">
        <f ca="1">VLOOKUP($A97,IndexLookup,2,FALSE)</f>
        <v>PCES</v>
      </c>
      <c r="C97" t="str">
        <f ca="1">VLOOKUP($B97,ParticipantLookup,2,FALSE)</f>
        <v>EnCana Corporation</v>
      </c>
      <c r="D97" t="str">
        <f ca="1">VLOOKUP($A97,IndexLookup,3,FALSE)</f>
        <v>EC01</v>
      </c>
      <c r="E97" t="str">
        <f ca="1">VLOOKUP($D97,FacilityLookup,2,FALSE)</f>
        <v>Cavalier</v>
      </c>
      <c r="F97" s="34">
        <f ca="1">IFERROR(VLOOKUP($A97,Lookup2009,53,FALSE),0)</f>
        <v>-1326851.53</v>
      </c>
      <c r="G97" s="35">
        <f ca="1">IFERROR(VLOOKUP($A97,Lookup2009,54,FALSE),0)</f>
        <v>-66342.579999999987</v>
      </c>
      <c r="H97" s="35">
        <f ca="1">IFERROR(VLOOKUP($A97,Lookup2009,55,FALSE),0)</f>
        <v>-414417.34000000008</v>
      </c>
      <c r="I97" s="36">
        <f ca="1">IFERROR(VLOOKUP($A97,Lookup2009,56,FALSE),0)</f>
        <v>-1807611.4500000002</v>
      </c>
      <c r="J97" s="34">
        <f ca="1">IFERROR(VLOOKUP($A97,Lookup2008,53,FALSE),0)</f>
        <v>-2333039.8899999997</v>
      </c>
      <c r="K97" s="35">
        <f ca="1">IFERROR(VLOOKUP($A97,Lookup2008,54,FALSE),0)</f>
        <v>-116652.00000000001</v>
      </c>
      <c r="L97" s="35">
        <f ca="1">IFERROR(VLOOKUP($A97,Lookup2008,55,FALSE),0)</f>
        <v>-808001.40999999992</v>
      </c>
      <c r="M97" s="36">
        <f ca="1">IFERROR(VLOOKUP($A97,Lookup2008,56,FALSE),0)</f>
        <v>-3257693.3000000003</v>
      </c>
      <c r="N97" s="34">
        <f ca="1">IFERROR(VLOOKUP($A97,Lookup2007,53,FALSE),0)</f>
        <v>-1912159.7400000002</v>
      </c>
      <c r="O97" s="35">
        <f ca="1">IFERROR(VLOOKUP($A97,Lookup2007,54,FALSE),0)</f>
        <v>-95607.999999999971</v>
      </c>
      <c r="P97" s="35">
        <f ca="1">IFERROR(VLOOKUP($A97,Lookup2007,55,FALSE),0)</f>
        <v>-766062.14999999991</v>
      </c>
      <c r="Q97" s="36">
        <f ca="1">IFERROR(VLOOKUP($A97,Lookup2007,56,FALSE),0)</f>
        <v>-2773829.89</v>
      </c>
      <c r="R97" s="34">
        <f ca="1">IFERROR(VLOOKUP($A97,Lookup2006,53,FALSE),0)</f>
        <v>-2271282.41</v>
      </c>
      <c r="S97" s="35">
        <f ca="1">IFERROR(VLOOKUP($A97,Lookup2006,54,FALSE),0)</f>
        <v>-113564.12999999999</v>
      </c>
      <c r="T97" s="35">
        <f ca="1">IFERROR(VLOOKUP($A97,Lookup2006,55,FALSE),0)</f>
        <v>-1036263.4</v>
      </c>
      <c r="U97" s="36">
        <f ca="1">IFERROR(VLOOKUP($A97,Lookup2006,56,FALSE),0)</f>
        <v>-3421109.9400000004</v>
      </c>
      <c r="V97" s="34">
        <f ca="1">F97+J97+N97+R97</f>
        <v>-7843333.5700000003</v>
      </c>
      <c r="W97" s="35">
        <f ca="1">G97+K97+O97+S97</f>
        <v>-392166.70999999996</v>
      </c>
      <c r="X97" s="35">
        <f ca="1">H97+L97+P97+T97</f>
        <v>-3024744.3</v>
      </c>
      <c r="Y97" s="36">
        <f ca="1">I97+M97+Q97+U97</f>
        <v>-11260244.580000002</v>
      </c>
    </row>
    <row r="98" spans="1:25" outlineLevel="2" x14ac:dyDescent="0.25">
      <c r="A98" t="s">
        <v>794</v>
      </c>
      <c r="B98" t="str">
        <f ca="1">VLOOKUP($A98,IndexLookup,2,FALSE)</f>
        <v>PCES</v>
      </c>
      <c r="C98" t="str">
        <f ca="1">VLOOKUP($B98,ParticipantLookup,2,FALSE)</f>
        <v>EnCana Corporation</v>
      </c>
      <c r="D98" t="str">
        <f ca="1">VLOOKUP($A98,IndexLookup,3,FALSE)</f>
        <v>EC04</v>
      </c>
      <c r="E98" t="str">
        <f ca="1">VLOOKUP($D98,FacilityLookup,2,FALSE)</f>
        <v>Foster Creek Industrial System</v>
      </c>
      <c r="F98" s="34">
        <f ca="1">IFERROR(VLOOKUP($A98,Lookup2009,53,FALSE),0)</f>
        <v>118974.99999999999</v>
      </c>
      <c r="G98" s="35">
        <f ca="1">IFERROR(VLOOKUP($A98,Lookup2009,54,FALSE),0)</f>
        <v>5948.76</v>
      </c>
      <c r="H98" s="35">
        <f ca="1">IFERROR(VLOOKUP($A98,Lookup2009,55,FALSE),0)</f>
        <v>37517.509999999995</v>
      </c>
      <c r="I98" s="36">
        <f ca="1">IFERROR(VLOOKUP($A98,Lookup2009,56,FALSE),0)</f>
        <v>162441.26999999996</v>
      </c>
      <c r="J98" s="34">
        <f ca="1">IFERROR(VLOOKUP($A98,Lookup2008,53,FALSE),0)</f>
        <v>135344.95000000004</v>
      </c>
      <c r="K98" s="35">
        <f ca="1">IFERROR(VLOOKUP($A98,Lookup2008,54,FALSE),0)</f>
        <v>6767.26</v>
      </c>
      <c r="L98" s="35">
        <f ca="1">IFERROR(VLOOKUP($A98,Lookup2008,55,FALSE),0)</f>
        <v>44430.64</v>
      </c>
      <c r="M98" s="36">
        <f ca="1">IFERROR(VLOOKUP($A98,Lookup2008,56,FALSE),0)</f>
        <v>186542.85000000003</v>
      </c>
      <c r="N98" s="34">
        <f ca="1">IFERROR(VLOOKUP($A98,Lookup2007,53,FALSE),0)</f>
        <v>513965.97</v>
      </c>
      <c r="O98" s="35">
        <f ca="1">IFERROR(VLOOKUP($A98,Lookup2007,54,FALSE),0)</f>
        <v>25698.289999999994</v>
      </c>
      <c r="P98" s="35">
        <f ca="1">IFERROR(VLOOKUP($A98,Lookup2007,55,FALSE),0)</f>
        <v>206673.66000000003</v>
      </c>
      <c r="Q98" s="36">
        <f ca="1">IFERROR(VLOOKUP($A98,Lookup2007,56,FALSE),0)</f>
        <v>746337.91999999993</v>
      </c>
      <c r="R98" s="34">
        <f ca="1">IFERROR(VLOOKUP($A98,Lookup2006,53,FALSE),0)</f>
        <v>443747.03000000009</v>
      </c>
      <c r="S98" s="35">
        <f ca="1">IFERROR(VLOOKUP($A98,Lookup2006,54,FALSE),0)</f>
        <v>22187.360000000001</v>
      </c>
      <c r="T98" s="35">
        <f ca="1">IFERROR(VLOOKUP($A98,Lookup2006,55,FALSE),0)</f>
        <v>201889.1</v>
      </c>
      <c r="U98" s="36">
        <f ca="1">IFERROR(VLOOKUP($A98,Lookup2006,56,FALSE),0)</f>
        <v>667823.49000000011</v>
      </c>
      <c r="V98" s="34">
        <f ca="1">F98+J98+N98+R98</f>
        <v>1212032.95</v>
      </c>
      <c r="W98" s="35">
        <f ca="1">G98+K98+O98+S98</f>
        <v>60601.67</v>
      </c>
      <c r="X98" s="35">
        <f ca="1">H98+L98+P98+T98</f>
        <v>490510.91000000003</v>
      </c>
      <c r="Y98" s="36">
        <f ca="1">I98+M98+Q98+U98</f>
        <v>1763145.5300000003</v>
      </c>
    </row>
    <row r="99" spans="1:25" outlineLevel="1" x14ac:dyDescent="0.25">
      <c r="C99" s="2" t="s">
        <v>863</v>
      </c>
      <c r="F99" s="34">
        <f ca="1">SUBTOTAL(9,F97:F98)</f>
        <v>-1207876.53</v>
      </c>
      <c r="G99" s="35">
        <f ca="1">SUBTOTAL(9,G97:G98)</f>
        <v>-60393.819999999985</v>
      </c>
      <c r="H99" s="35">
        <f ca="1">SUBTOTAL(9,H97:H98)</f>
        <v>-376899.83000000007</v>
      </c>
      <c r="I99" s="36">
        <f ca="1">SUBTOTAL(9,I97:I98)</f>
        <v>-1645170.1800000002</v>
      </c>
      <c r="J99" s="34">
        <f ca="1">SUBTOTAL(9,J97:J98)</f>
        <v>-2197694.9399999995</v>
      </c>
      <c r="K99" s="35">
        <f ca="1">SUBTOTAL(9,K97:K98)</f>
        <v>-109884.74000000002</v>
      </c>
      <c r="L99" s="35">
        <f ca="1">SUBTOTAL(9,L97:L98)</f>
        <v>-763570.7699999999</v>
      </c>
      <c r="M99" s="36">
        <f ca="1">SUBTOTAL(9,M97:M98)</f>
        <v>-3071150.45</v>
      </c>
      <c r="N99" s="34">
        <f ca="1">SUBTOTAL(9,N97:N98)</f>
        <v>-1398193.7700000003</v>
      </c>
      <c r="O99" s="35">
        <f ca="1">SUBTOTAL(9,O97:O98)</f>
        <v>-69909.709999999977</v>
      </c>
      <c r="P99" s="35">
        <f ca="1">SUBTOTAL(9,P97:P98)</f>
        <v>-559388.48999999987</v>
      </c>
      <c r="Q99" s="36">
        <f ca="1">SUBTOTAL(9,Q97:Q98)</f>
        <v>-2027491.9700000002</v>
      </c>
      <c r="R99" s="34">
        <f ca="1">SUBTOTAL(9,R97:R98)</f>
        <v>-1827535.3800000001</v>
      </c>
      <c r="S99" s="35">
        <f ca="1">SUBTOTAL(9,S97:S98)</f>
        <v>-91376.76999999999</v>
      </c>
      <c r="T99" s="35">
        <f ca="1">SUBTOTAL(9,T97:T98)</f>
        <v>-834374.3</v>
      </c>
      <c r="U99" s="36">
        <f ca="1">SUBTOTAL(9,U97:U98)</f>
        <v>-2753286.45</v>
      </c>
      <c r="V99" s="34">
        <f ca="1">SUBTOTAL(9,V97:V98)</f>
        <v>-6631300.6200000001</v>
      </c>
      <c r="W99" s="35">
        <f ca="1">SUBTOTAL(9,W97:W98)</f>
        <v>-331565.03999999998</v>
      </c>
      <c r="X99" s="35">
        <f ca="1">SUBTOTAL(9,X97:X98)</f>
        <v>-2534233.3899999997</v>
      </c>
      <c r="Y99" s="36">
        <f ca="1">SUBTOTAL(9,Y97:Y98)</f>
        <v>-9497099.0500000007</v>
      </c>
    </row>
    <row r="100" spans="1:25" outlineLevel="2" x14ac:dyDescent="0.25">
      <c r="A100" t="s">
        <v>256</v>
      </c>
      <c r="B100" t="str">
        <f ca="1">VLOOKUP($A100,IndexLookup,2,FALSE)</f>
        <v>EEC</v>
      </c>
      <c r="C100" t="str">
        <f ca="1">VLOOKUP($B100,ParticipantLookup,2,FALSE)</f>
        <v>ENMAX Energy Corporation</v>
      </c>
      <c r="D100" t="str">
        <f ca="1">VLOOKUP($A100,IndexLookup,3,FALSE)</f>
        <v>AKE1</v>
      </c>
      <c r="E100" t="str">
        <f ca="1">VLOOKUP($D100,FacilityLookup,2,FALSE)</f>
        <v>McBride Lake Wind Facility</v>
      </c>
      <c r="F100" s="34">
        <f ca="1">IFERROR(VLOOKUP($A100,Lookup2009,53,FALSE),0)</f>
        <v>91133.2</v>
      </c>
      <c r="G100" s="35">
        <f ca="1">IFERROR(VLOOKUP($A100,Lookup2009,54,FALSE),0)</f>
        <v>4556.6699999999992</v>
      </c>
      <c r="H100" s="35">
        <f ca="1">IFERROR(VLOOKUP($A100,Lookup2009,55,FALSE),0)</f>
        <v>28527.040000000001</v>
      </c>
      <c r="I100" s="36">
        <f ca="1">IFERROR(VLOOKUP($A100,Lookup2009,56,FALSE),0)</f>
        <v>124216.90999999999</v>
      </c>
      <c r="J100" s="34">
        <f ca="1">IFERROR(VLOOKUP($A100,Lookup2008,53,FALSE),0)</f>
        <v>161235.29</v>
      </c>
      <c r="K100" s="35">
        <f ca="1">IFERROR(VLOOKUP($A100,Lookup2008,54,FALSE),0)</f>
        <v>8061.7599999999993</v>
      </c>
      <c r="L100" s="35">
        <f ca="1">IFERROR(VLOOKUP($A100,Lookup2008,55,FALSE),0)</f>
        <v>55129.86</v>
      </c>
      <c r="M100" s="36">
        <f ca="1">IFERROR(VLOOKUP($A100,Lookup2008,56,FALSE),0)</f>
        <v>224426.90999999997</v>
      </c>
      <c r="N100" s="34">
        <f ca="1">IFERROR(VLOOKUP($A100,Lookup2007,53,FALSE),0)</f>
        <v>-410864.17999999993</v>
      </c>
      <c r="O100" s="35">
        <f ca="1">IFERROR(VLOOKUP($A100,Lookup2007,54,FALSE),0)</f>
        <v>-20543.200000000004</v>
      </c>
      <c r="P100" s="35">
        <f ca="1">IFERROR(VLOOKUP($A100,Lookup2007,55,FALSE),0)</f>
        <v>-165703.29999999999</v>
      </c>
      <c r="Q100" s="36">
        <f ca="1">IFERROR(VLOOKUP($A100,Lookup2007,56,FALSE),0)</f>
        <v>-597110.67999999993</v>
      </c>
      <c r="R100" s="34">
        <f ca="1">IFERROR(VLOOKUP($A100,Lookup2006,53,FALSE),0)</f>
        <v>-458060.31</v>
      </c>
      <c r="S100" s="35">
        <f ca="1">IFERROR(VLOOKUP($A100,Lookup2006,54,FALSE),0)</f>
        <v>-22903.02</v>
      </c>
      <c r="T100" s="35">
        <f ca="1">IFERROR(VLOOKUP($A100,Lookup2006,55,FALSE),0)</f>
        <v>-211144.08</v>
      </c>
      <c r="U100" s="36">
        <f ca="1">IFERROR(VLOOKUP($A100,Lookup2006,56,FALSE),0)</f>
        <v>-692107.41</v>
      </c>
      <c r="V100" s="34">
        <f ca="1">F100+J100+N100+R100</f>
        <v>-616556</v>
      </c>
      <c r="W100" s="35">
        <f ca="1">G100+K100+O100+S100</f>
        <v>-30827.790000000008</v>
      </c>
      <c r="X100" s="35">
        <f ca="1">H100+L100+P100+T100</f>
        <v>-293190.48</v>
      </c>
      <c r="Y100" s="36">
        <f ca="1">I100+M100+Q100+U100</f>
        <v>-940574.27</v>
      </c>
    </row>
    <row r="101" spans="1:25" outlineLevel="2" x14ac:dyDescent="0.25">
      <c r="A101" t="s">
        <v>325</v>
      </c>
      <c r="B101" t="str">
        <f ca="1">VLOOKUP($A101,IndexLookup,2,FALSE)</f>
        <v>EEC</v>
      </c>
      <c r="C101" t="str">
        <f ca="1">VLOOKUP($B101,ParticipantLookup,2,FALSE)</f>
        <v>ENMAX Energy Corporation</v>
      </c>
      <c r="D101" t="str">
        <f ca="1">VLOOKUP($A101,IndexLookup,3,FALSE)</f>
        <v>KH1</v>
      </c>
      <c r="E101" t="str">
        <f ca="1">VLOOKUP($D101,FacilityLookup,2,FALSE)</f>
        <v>Keephills #1</v>
      </c>
      <c r="F101" s="34">
        <f ca="1">IFERROR(VLOOKUP($A101,Lookup2009,53,FALSE),0)</f>
        <v>1822449.1099999996</v>
      </c>
      <c r="G101" s="35">
        <f ca="1">IFERROR(VLOOKUP($A101,Lookup2009,54,FALSE),0)</f>
        <v>91122.46</v>
      </c>
      <c r="H101" s="35">
        <f ca="1">IFERROR(VLOOKUP($A101,Lookup2009,55,FALSE),0)</f>
        <v>567215.07999999996</v>
      </c>
      <c r="I101" s="36">
        <f ca="1">IFERROR(VLOOKUP($A101,Lookup2009,56,FALSE),0)</f>
        <v>2480786.6499999994</v>
      </c>
      <c r="J101" s="34">
        <f ca="1">IFERROR(VLOOKUP($A101,Lookup2008,53,FALSE),0)</f>
        <v>594659.07000000053</v>
      </c>
      <c r="K101" s="35">
        <f ca="1">IFERROR(VLOOKUP($A101,Lookup2008,54,FALSE),0)</f>
        <v>29732.94</v>
      </c>
      <c r="L101" s="35">
        <f ca="1">IFERROR(VLOOKUP($A101,Lookup2008,55,FALSE),0)</f>
        <v>197904.02999999997</v>
      </c>
      <c r="M101" s="36">
        <f ca="1">IFERROR(VLOOKUP($A101,Lookup2008,56,FALSE),0)</f>
        <v>822296.0400000005</v>
      </c>
      <c r="N101" s="34">
        <f ca="1">IFERROR(VLOOKUP($A101,Lookup2007,53,FALSE),0)</f>
        <v>3764328.3900000006</v>
      </c>
      <c r="O101" s="35">
        <f ca="1">IFERROR(VLOOKUP($A101,Lookup2007,54,FALSE),0)</f>
        <v>188216.40999999997</v>
      </c>
      <c r="P101" s="35">
        <f ca="1">IFERROR(VLOOKUP($A101,Lookup2007,55,FALSE),0)</f>
        <v>1512359.0099999998</v>
      </c>
      <c r="Q101" s="36">
        <f ca="1">IFERROR(VLOOKUP($A101,Lookup2007,56,FALSE),0)</f>
        <v>5464903.8099999996</v>
      </c>
      <c r="R101" s="34">
        <f ca="1">IFERROR(VLOOKUP($A101,Lookup2006,53,FALSE),0)</f>
        <v>2490490.5399999991</v>
      </c>
      <c r="S101" s="35">
        <f ca="1">IFERROR(VLOOKUP($A101,Lookup2006,54,FALSE),0)</f>
        <v>124524.53</v>
      </c>
      <c r="T101" s="35">
        <f ca="1">IFERROR(VLOOKUP($A101,Lookup2006,55,FALSE),0)</f>
        <v>1133704.48</v>
      </c>
      <c r="U101" s="36">
        <f ca="1">IFERROR(VLOOKUP($A101,Lookup2006,56,FALSE),0)</f>
        <v>3748719.5499999993</v>
      </c>
      <c r="V101" s="34">
        <f ca="1">F101+J101+N101+R101</f>
        <v>8671927.1099999994</v>
      </c>
      <c r="W101" s="35">
        <f ca="1">G101+K101+O101+S101</f>
        <v>433596.33999999997</v>
      </c>
      <c r="X101" s="35">
        <f ca="1">H101+L101+P101+T101</f>
        <v>3411182.5999999996</v>
      </c>
      <c r="Y101" s="36">
        <f ca="1">I101+M101+Q101+U101</f>
        <v>12516706.049999999</v>
      </c>
    </row>
    <row r="102" spans="1:25" outlineLevel="2" x14ac:dyDescent="0.25">
      <c r="A102" t="s">
        <v>326</v>
      </c>
      <c r="B102" t="str">
        <f ca="1">VLOOKUP($A102,IndexLookup,2,FALSE)</f>
        <v>EEC</v>
      </c>
      <c r="C102" t="str">
        <f ca="1">VLOOKUP($B102,ParticipantLookup,2,FALSE)</f>
        <v>ENMAX Energy Corporation</v>
      </c>
      <c r="D102" t="str">
        <f ca="1">VLOOKUP($A102,IndexLookup,3,FALSE)</f>
        <v>KH2</v>
      </c>
      <c r="E102" t="str">
        <f ca="1">VLOOKUP($D102,FacilityLookup,2,FALSE)</f>
        <v>Keephills #2</v>
      </c>
      <c r="F102" s="34">
        <f ca="1">IFERROR(VLOOKUP($A102,Lookup2009,53,FALSE),0)</f>
        <v>1765479.13</v>
      </c>
      <c r="G102" s="35">
        <f ca="1">IFERROR(VLOOKUP($A102,Lookup2009,54,FALSE),0)</f>
        <v>88273.96</v>
      </c>
      <c r="H102" s="35">
        <f ca="1">IFERROR(VLOOKUP($A102,Lookup2009,55,FALSE),0)</f>
        <v>550145.02999999991</v>
      </c>
      <c r="I102" s="36">
        <f ca="1">IFERROR(VLOOKUP($A102,Lookup2009,56,FALSE),0)</f>
        <v>2403898.12</v>
      </c>
      <c r="J102" s="34">
        <f ca="1">IFERROR(VLOOKUP($A102,Lookup2008,53,FALSE),0)</f>
        <v>643080.76</v>
      </c>
      <c r="K102" s="35">
        <f ca="1">IFERROR(VLOOKUP($A102,Lookup2008,54,FALSE),0)</f>
        <v>32154.04</v>
      </c>
      <c r="L102" s="35">
        <f ca="1">IFERROR(VLOOKUP($A102,Lookup2008,55,FALSE),0)</f>
        <v>215853.97000000003</v>
      </c>
      <c r="M102" s="36">
        <f ca="1">IFERROR(VLOOKUP($A102,Lookup2008,56,FALSE),0)</f>
        <v>891088.77</v>
      </c>
      <c r="N102" s="34">
        <f ca="1">IFERROR(VLOOKUP($A102,Lookup2007,53,FALSE),0)</f>
        <v>3771022.0699999994</v>
      </c>
      <c r="O102" s="35">
        <f ca="1">IFERROR(VLOOKUP($A102,Lookup2007,54,FALSE),0)</f>
        <v>188551.09999999998</v>
      </c>
      <c r="P102" s="35">
        <f ca="1">IFERROR(VLOOKUP($A102,Lookup2007,55,FALSE),0)</f>
        <v>1514669.9000000001</v>
      </c>
      <c r="Q102" s="36">
        <f ca="1">IFERROR(VLOOKUP($A102,Lookup2007,56,FALSE),0)</f>
        <v>5474243.0699999994</v>
      </c>
      <c r="R102" s="34">
        <f ca="1">IFERROR(VLOOKUP($A102,Lookup2006,53,FALSE),0)</f>
        <v>2903024.9199999995</v>
      </c>
      <c r="S102" s="35">
        <f ca="1">IFERROR(VLOOKUP($A102,Lookup2006,54,FALSE),0)</f>
        <v>145151.25</v>
      </c>
      <c r="T102" s="35">
        <f ca="1">IFERROR(VLOOKUP($A102,Lookup2006,55,FALSE),0)</f>
        <v>1317576.6299999999</v>
      </c>
      <c r="U102" s="36">
        <f ca="1">IFERROR(VLOOKUP($A102,Lookup2006,56,FALSE),0)</f>
        <v>4365752.8</v>
      </c>
      <c r="V102" s="34">
        <f ca="1">F102+J102+N102+R102</f>
        <v>9082606.879999999</v>
      </c>
      <c r="W102" s="35">
        <f ca="1">G102+K102+O102+S102</f>
        <v>454130.35</v>
      </c>
      <c r="X102" s="35">
        <f ca="1">H102+L102+P102+T102</f>
        <v>3598245.5300000003</v>
      </c>
      <c r="Y102" s="36">
        <f ca="1">I102+M102+Q102+U102</f>
        <v>13134982.759999998</v>
      </c>
    </row>
    <row r="103" spans="1:25" outlineLevel="2" x14ac:dyDescent="0.25">
      <c r="A103" t="s">
        <v>390</v>
      </c>
      <c r="B103" t="str">
        <f ca="1">VLOOKUP($A103,IndexLookup,2,FALSE)</f>
        <v>EEC</v>
      </c>
      <c r="C103" t="str">
        <f ca="1">VLOOKUP($B103,ParticipantLookup,2,FALSE)</f>
        <v>ENMAX Energy Corporation</v>
      </c>
      <c r="D103" t="str">
        <f ca="1">VLOOKUP($A103,IndexLookup,3,FALSE)</f>
        <v>TAB1</v>
      </c>
      <c r="E103" t="str">
        <f ca="1">VLOOKUP($D103,FacilityLookup,2,FALSE)</f>
        <v>Taber Wind Facility</v>
      </c>
      <c r="F103" s="34">
        <f ca="1">IFERROR(VLOOKUP($A103,Lookup2009,53,FALSE),0)</f>
        <v>-464975.46</v>
      </c>
      <c r="G103" s="35">
        <f ca="1">IFERROR(VLOOKUP($A103,Lookup2009,54,FALSE),0)</f>
        <v>-23248.769999999997</v>
      </c>
      <c r="H103" s="35">
        <f ca="1">IFERROR(VLOOKUP($A103,Lookup2009,55,FALSE),0)</f>
        <v>-145084.72</v>
      </c>
      <c r="I103" s="36">
        <f ca="1">IFERROR(VLOOKUP($A103,Lookup2009,56,FALSE),0)</f>
        <v>-633308.95000000007</v>
      </c>
      <c r="J103" s="34">
        <f ca="1">IFERROR(VLOOKUP($A103,Lookup2008,53,FALSE),0)</f>
        <v>-452361.81</v>
      </c>
      <c r="K103" s="35">
        <f ca="1">IFERROR(VLOOKUP($A103,Lookup2008,54,FALSE),0)</f>
        <v>-22618.100000000002</v>
      </c>
      <c r="L103" s="35">
        <f ca="1">IFERROR(VLOOKUP($A103,Lookup2008,55,FALSE),0)</f>
        <v>-157255.17000000001</v>
      </c>
      <c r="M103" s="36">
        <f ca="1">IFERROR(VLOOKUP($A103,Lookup2008,56,FALSE),0)</f>
        <v>-632235.08000000007</v>
      </c>
      <c r="N103" s="34">
        <f ca="1">IFERROR(VLOOKUP($A103,Lookup2007,53,FALSE),0)</f>
        <v>-319911.02999999997</v>
      </c>
      <c r="O103" s="35">
        <f ca="1">IFERROR(VLOOKUP($A103,Lookup2007,54,FALSE),0)</f>
        <v>-15995.54</v>
      </c>
      <c r="P103" s="35">
        <f ca="1">IFERROR(VLOOKUP($A103,Lookup2007,55,FALSE),0)</f>
        <v>-123863.15000000001</v>
      </c>
      <c r="Q103" s="36">
        <f ca="1">IFERROR(VLOOKUP($A103,Lookup2007,56,FALSE),0)</f>
        <v>-459769.72</v>
      </c>
      <c r="R103" s="34">
        <f ca="1">IFERROR(VLOOKUP($A103,Lookup2006,53,FALSE),0)</f>
        <v>0</v>
      </c>
      <c r="S103" s="35">
        <f ca="1">IFERROR(VLOOKUP($A103,Lookup2006,54,FALSE),0)</f>
        <v>0</v>
      </c>
      <c r="T103" s="35">
        <f ca="1">IFERROR(VLOOKUP($A103,Lookup2006,55,FALSE),0)</f>
        <v>0</v>
      </c>
      <c r="U103" s="36">
        <f ca="1">IFERROR(VLOOKUP($A103,Lookup2006,56,FALSE),0)</f>
        <v>0</v>
      </c>
      <c r="V103" s="34">
        <f ca="1">F103+J103+N103+R103</f>
        <v>-1237248.3</v>
      </c>
      <c r="W103" s="35">
        <f ca="1">G103+K103+O103+S103</f>
        <v>-61862.409999999996</v>
      </c>
      <c r="X103" s="35">
        <f ca="1">H103+L103+P103+T103</f>
        <v>-426203.04000000004</v>
      </c>
      <c r="Y103" s="36">
        <f ca="1">I103+M103+Q103+U103</f>
        <v>-1725313.7500000002</v>
      </c>
    </row>
    <row r="104" spans="1:25" outlineLevel="1" x14ac:dyDescent="0.25">
      <c r="C104" s="2" t="s">
        <v>864</v>
      </c>
      <c r="F104" s="34">
        <f ca="1">SUBTOTAL(9,F100:F103)</f>
        <v>3214085.9799999995</v>
      </c>
      <c r="G104" s="35">
        <f ca="1">SUBTOTAL(9,G100:G103)</f>
        <v>160704.32000000004</v>
      </c>
      <c r="H104" s="35">
        <f ca="1">SUBTOTAL(9,H100:H103)</f>
        <v>1000802.4299999999</v>
      </c>
      <c r="I104" s="36">
        <f ca="1">SUBTOTAL(9,I100:I103)</f>
        <v>4375592.7299999995</v>
      </c>
      <c r="J104" s="34">
        <f ca="1">SUBTOTAL(9,J100:J103)</f>
        <v>946613.31000000052</v>
      </c>
      <c r="K104" s="35">
        <f ca="1">SUBTOTAL(9,K100:K103)</f>
        <v>47330.639999999985</v>
      </c>
      <c r="L104" s="35">
        <f ca="1">SUBTOTAL(9,L100:L103)</f>
        <v>311632.68999999994</v>
      </c>
      <c r="M104" s="36">
        <f ca="1">SUBTOTAL(9,M100:M103)</f>
        <v>1305576.6400000004</v>
      </c>
      <c r="N104" s="34">
        <f ca="1">SUBTOTAL(9,N100:N103)</f>
        <v>6804575.25</v>
      </c>
      <c r="O104" s="35">
        <f ca="1">SUBTOTAL(9,O100:O103)</f>
        <v>340228.76999999996</v>
      </c>
      <c r="P104" s="35">
        <f ca="1">SUBTOTAL(9,P100:P103)</f>
        <v>2737462.46</v>
      </c>
      <c r="Q104" s="36">
        <f ca="1">SUBTOTAL(9,Q100:Q103)</f>
        <v>9882266.4799999986</v>
      </c>
      <c r="R104" s="34">
        <f ca="1">SUBTOTAL(9,R100:R103)</f>
        <v>4935455.1499999985</v>
      </c>
      <c r="S104" s="35">
        <f ca="1">SUBTOTAL(9,S100:S103)</f>
        <v>246772.76</v>
      </c>
      <c r="T104" s="35">
        <f ca="1">SUBTOTAL(9,T100:T103)</f>
        <v>2240137.0299999998</v>
      </c>
      <c r="U104" s="36">
        <f ca="1">SUBTOTAL(9,U100:U103)</f>
        <v>7422364.9399999995</v>
      </c>
      <c r="V104" s="34">
        <f ca="1">SUBTOTAL(9,V100:V103)</f>
        <v>15900729.689999998</v>
      </c>
      <c r="W104" s="35">
        <f ca="1">SUBTOTAL(9,W100:W103)</f>
        <v>795036.48999999987</v>
      </c>
      <c r="X104" s="35">
        <f ca="1">SUBTOTAL(9,X100:X103)</f>
        <v>6290034.6100000003</v>
      </c>
      <c r="Y104" s="36">
        <f ca="1">SUBTOTAL(9,Y100:Y103)</f>
        <v>22985800.789999999</v>
      </c>
    </row>
    <row r="105" spans="1:25" outlineLevel="2" x14ac:dyDescent="0.25">
      <c r="A105" t="s">
        <v>299</v>
      </c>
      <c r="B105" t="str">
        <f ca="1">VLOOKUP($A105,IndexLookup,2,FALSE)</f>
        <v>EEMI</v>
      </c>
      <c r="C105" t="str">
        <f ca="1">VLOOKUP($B105,ParticipantLookup,2,FALSE)</f>
        <v>ENMAX Energy Marketing Inc.</v>
      </c>
      <c r="D105" t="str">
        <f ca="1">VLOOKUP($A105,IndexLookup,3,FALSE)</f>
        <v>BCHEXP</v>
      </c>
      <c r="E105" t="str">
        <f ca="1">VLOOKUP($D105,FacilityLookup,2,FALSE)</f>
        <v>Alberta-BC Intertie - Export</v>
      </c>
      <c r="F105" s="34">
        <f ca="1">IFERROR(VLOOKUP($A105,Lookup2009,53,FALSE),0)</f>
        <v>230.32000000000011</v>
      </c>
      <c r="G105" s="35">
        <f ca="1">IFERROR(VLOOKUP($A105,Lookup2009,54,FALSE),0)</f>
        <v>11.52</v>
      </c>
      <c r="H105" s="35">
        <f ca="1">IFERROR(VLOOKUP($A105,Lookup2009,55,FALSE),0)</f>
        <v>71.27000000000001</v>
      </c>
      <c r="I105" s="36">
        <f ca="1">IFERROR(VLOOKUP($A105,Lookup2009,56,FALSE),0)</f>
        <v>313.11000000000013</v>
      </c>
      <c r="J105" s="34">
        <f ca="1">IFERROR(VLOOKUP($A105,Lookup2008,53,FALSE),0)</f>
        <v>-7781.1200000000008</v>
      </c>
      <c r="K105" s="35">
        <f ca="1">IFERROR(VLOOKUP($A105,Lookup2008,54,FALSE),0)</f>
        <v>-389.05999999999995</v>
      </c>
      <c r="L105" s="35">
        <f ca="1">IFERROR(VLOOKUP($A105,Lookup2008,55,FALSE),0)</f>
        <v>-2707.66</v>
      </c>
      <c r="M105" s="36">
        <f ca="1">IFERROR(VLOOKUP($A105,Lookup2008,56,FALSE),0)</f>
        <v>-10877.84</v>
      </c>
      <c r="N105" s="34">
        <f ca="1">IFERROR(VLOOKUP($A105,Lookup2007,53,FALSE),0)</f>
        <v>-5457.63</v>
      </c>
      <c r="O105" s="35">
        <f ca="1">IFERROR(VLOOKUP($A105,Lookup2007,54,FALSE),0)</f>
        <v>-272.89999999999998</v>
      </c>
      <c r="P105" s="35">
        <f ca="1">IFERROR(VLOOKUP($A105,Lookup2007,55,FALSE),0)</f>
        <v>-2129.96</v>
      </c>
      <c r="Q105" s="36">
        <f ca="1">IFERROR(VLOOKUP($A105,Lookup2007,56,FALSE),0)</f>
        <v>-7860.49</v>
      </c>
      <c r="R105" s="34">
        <f ca="1">IFERROR(VLOOKUP($A105,Lookup2006,53,FALSE),0)</f>
        <v>-1553.5500000000002</v>
      </c>
      <c r="S105" s="35">
        <f ca="1">IFERROR(VLOOKUP($A105,Lookup2006,54,FALSE),0)</f>
        <v>-77.680000000000007</v>
      </c>
      <c r="T105" s="35">
        <f ca="1">IFERROR(VLOOKUP($A105,Lookup2006,55,FALSE),0)</f>
        <v>-693.19999999999993</v>
      </c>
      <c r="U105" s="36">
        <f ca="1">IFERROR(VLOOKUP($A105,Lookup2006,56,FALSE),0)</f>
        <v>-2324.4299999999998</v>
      </c>
      <c r="V105" s="34">
        <f ca="1">F105+J105+N105+R105</f>
        <v>-14561.98</v>
      </c>
      <c r="W105" s="35">
        <f ca="1">G105+K105+O105+S105</f>
        <v>-728.11999999999989</v>
      </c>
      <c r="X105" s="35">
        <f ca="1">H105+L105+P105+T105</f>
        <v>-5459.55</v>
      </c>
      <c r="Y105" s="36">
        <f ca="1">I105+M105+Q105+U105</f>
        <v>-20749.650000000001</v>
      </c>
    </row>
    <row r="106" spans="1:25" outlineLevel="2" x14ac:dyDescent="0.25">
      <c r="A106" t="s">
        <v>298</v>
      </c>
      <c r="B106" t="str">
        <f ca="1">VLOOKUP($A106,IndexLookup,2,FALSE)</f>
        <v>EEMI</v>
      </c>
      <c r="C106" t="str">
        <f ca="1">VLOOKUP($B106,ParticipantLookup,2,FALSE)</f>
        <v>ENMAX Energy Marketing Inc.</v>
      </c>
      <c r="D106" t="str">
        <f ca="1">VLOOKUP($A106,IndexLookup,3,FALSE)</f>
        <v>BCHIMP</v>
      </c>
      <c r="E106" t="str">
        <f ca="1">VLOOKUP($D106,FacilityLookup,2,FALSE)</f>
        <v>Alberta-BC Intertie - Import</v>
      </c>
      <c r="F106" s="34">
        <f ca="1">IFERROR(VLOOKUP($A106,Lookup2009,53,FALSE),0)</f>
        <v>-23345.689999999995</v>
      </c>
      <c r="G106" s="35">
        <f ca="1">IFERROR(VLOOKUP($A106,Lookup2009,54,FALSE),0)</f>
        <v>-1167.28</v>
      </c>
      <c r="H106" s="35">
        <f ca="1">IFERROR(VLOOKUP($A106,Lookup2009,55,FALSE),0)</f>
        <v>-7263.6400000000012</v>
      </c>
      <c r="I106" s="36">
        <f ca="1">IFERROR(VLOOKUP($A106,Lookup2009,56,FALSE),0)</f>
        <v>-31776.61</v>
      </c>
      <c r="J106" s="34">
        <f ca="1">IFERROR(VLOOKUP($A106,Lookup2008,53,FALSE),0)</f>
        <v>8121.8099999999986</v>
      </c>
      <c r="K106" s="35">
        <f ca="1">IFERROR(VLOOKUP($A106,Lookup2008,54,FALSE),0)</f>
        <v>406.12</v>
      </c>
      <c r="L106" s="35">
        <f ca="1">IFERROR(VLOOKUP($A106,Lookup2008,55,FALSE),0)</f>
        <v>2824.3</v>
      </c>
      <c r="M106" s="36">
        <f ca="1">IFERROR(VLOOKUP($A106,Lookup2008,56,FALSE),0)</f>
        <v>11352.229999999998</v>
      </c>
      <c r="N106" s="34">
        <f ca="1">IFERROR(VLOOKUP($A106,Lookup2007,53,FALSE),0)</f>
        <v>-67466.47</v>
      </c>
      <c r="O106" s="35">
        <f ca="1">IFERROR(VLOOKUP($A106,Lookup2007,54,FALSE),0)</f>
        <v>-3373.3200000000006</v>
      </c>
      <c r="P106" s="35">
        <f ca="1">IFERROR(VLOOKUP($A106,Lookup2007,55,FALSE),0)</f>
        <v>-26702.460000000006</v>
      </c>
      <c r="Q106" s="36">
        <f ca="1">IFERROR(VLOOKUP($A106,Lookup2007,56,FALSE),0)</f>
        <v>-97542.25</v>
      </c>
      <c r="R106" s="34">
        <f ca="1">IFERROR(VLOOKUP($A106,Lookup2006,53,FALSE),0)</f>
        <v>-140565.62</v>
      </c>
      <c r="S106" s="35">
        <f ca="1">IFERROR(VLOOKUP($A106,Lookup2006,54,FALSE),0)</f>
        <v>-7028.28</v>
      </c>
      <c r="T106" s="35">
        <f ca="1">IFERROR(VLOOKUP($A106,Lookup2006,55,FALSE),0)</f>
        <v>-64312.819999999992</v>
      </c>
      <c r="U106" s="36">
        <f ca="1">IFERROR(VLOOKUP($A106,Lookup2006,56,FALSE),0)</f>
        <v>-211906.72</v>
      </c>
      <c r="V106" s="34">
        <f ca="1">F106+J106+N106+R106</f>
        <v>-223255.97</v>
      </c>
      <c r="W106" s="35">
        <f ca="1">G106+K106+O106+S106</f>
        <v>-11162.76</v>
      </c>
      <c r="X106" s="35">
        <f ca="1">H106+L106+P106+T106</f>
        <v>-95454.62</v>
      </c>
      <c r="Y106" s="36">
        <f ca="1">I106+M106+Q106+U106</f>
        <v>-329873.34999999998</v>
      </c>
    </row>
    <row r="107" spans="1:25" outlineLevel="1" x14ac:dyDescent="0.25">
      <c r="C107" s="2" t="s">
        <v>865</v>
      </c>
      <c r="F107" s="34">
        <f ca="1">SUBTOTAL(9,F105:F106)</f>
        <v>-23115.369999999995</v>
      </c>
      <c r="G107" s="35">
        <f ca="1">SUBTOTAL(9,G105:G106)</f>
        <v>-1155.76</v>
      </c>
      <c r="H107" s="35">
        <f ca="1">SUBTOTAL(9,H105:H106)</f>
        <v>-7192.3700000000008</v>
      </c>
      <c r="I107" s="36">
        <f ca="1">SUBTOTAL(9,I105:I106)</f>
        <v>-31463.5</v>
      </c>
      <c r="J107" s="34">
        <f ca="1">SUBTOTAL(9,J105:J106)</f>
        <v>340.68999999999778</v>
      </c>
      <c r="K107" s="35">
        <f ca="1">SUBTOTAL(9,K105:K106)</f>
        <v>17.060000000000059</v>
      </c>
      <c r="L107" s="35">
        <f ca="1">SUBTOTAL(9,L105:L106)</f>
        <v>116.64000000000033</v>
      </c>
      <c r="M107" s="36">
        <f ca="1">SUBTOTAL(9,M105:M106)</f>
        <v>474.3899999999976</v>
      </c>
      <c r="N107" s="34">
        <f ca="1">SUBTOTAL(9,N105:N106)</f>
        <v>-72924.100000000006</v>
      </c>
      <c r="O107" s="35">
        <f ca="1">SUBTOTAL(9,O105:O106)</f>
        <v>-3646.2200000000007</v>
      </c>
      <c r="P107" s="35">
        <f ca="1">SUBTOTAL(9,P105:P106)</f>
        <v>-28832.420000000006</v>
      </c>
      <c r="Q107" s="36">
        <f ca="1">SUBTOTAL(9,Q105:Q106)</f>
        <v>-105402.74</v>
      </c>
      <c r="R107" s="34">
        <f ca="1">SUBTOTAL(9,R105:R106)</f>
        <v>-142119.16999999998</v>
      </c>
      <c r="S107" s="35">
        <f ca="1">SUBTOTAL(9,S105:S106)</f>
        <v>-7105.96</v>
      </c>
      <c r="T107" s="35">
        <f ca="1">SUBTOTAL(9,T105:T106)</f>
        <v>-65006.01999999999</v>
      </c>
      <c r="U107" s="36">
        <f ca="1">SUBTOTAL(9,U105:U106)</f>
        <v>-214231.15</v>
      </c>
      <c r="V107" s="34">
        <f ca="1">SUBTOTAL(9,V105:V106)</f>
        <v>-237817.95</v>
      </c>
      <c r="W107" s="35">
        <f ca="1">SUBTOTAL(9,W105:W106)</f>
        <v>-11890.880000000001</v>
      </c>
      <c r="X107" s="35">
        <f ca="1">SUBTOTAL(9,X105:X106)</f>
        <v>-100914.17</v>
      </c>
      <c r="Y107" s="36">
        <f ca="1">SUBTOTAL(9,Y105:Y106)</f>
        <v>-350623</v>
      </c>
    </row>
    <row r="108" spans="1:25" outlineLevel="2" x14ac:dyDescent="0.25">
      <c r="A108" t="s">
        <v>280</v>
      </c>
      <c r="B108" t="str">
        <f ca="1">VLOOKUP($A108,IndexLookup,2,FALSE)</f>
        <v>EGPI</v>
      </c>
      <c r="C108" t="str">
        <f ca="1">VLOOKUP($B108,ParticipantLookup,2,FALSE)</f>
        <v>ENMAX Generation Portfolio Inc.</v>
      </c>
      <c r="D108" t="str">
        <f ca="1">VLOOKUP($A108,IndexLookup,3,FALSE)</f>
        <v>CRS1</v>
      </c>
      <c r="E108" t="str">
        <f ca="1">VLOOKUP($D108,FacilityLookup,2,FALSE)</f>
        <v>Crossfield Energy Centre #1</v>
      </c>
      <c r="F108" s="34">
        <f ca="1">IFERROR(VLOOKUP($A108,Lookup2009,53,FALSE),0)</f>
        <v>-11986.339999999998</v>
      </c>
      <c r="G108" s="35">
        <f ca="1">IFERROR(VLOOKUP($A108,Lookup2009,54,FALSE),0)</f>
        <v>-599.31999999999994</v>
      </c>
      <c r="H108" s="35">
        <f ca="1">IFERROR(VLOOKUP($A108,Lookup2009,55,FALSE),0)</f>
        <v>-3629.6499999999996</v>
      </c>
      <c r="I108" s="36">
        <f ca="1">IFERROR(VLOOKUP($A108,Lookup2009,56,FALSE),0)</f>
        <v>-16215.309999999998</v>
      </c>
      <c r="J108" s="34">
        <f ca="1">IFERROR(VLOOKUP($A108,Lookup2008,53,FALSE),0)</f>
        <v>0</v>
      </c>
      <c r="K108" s="35">
        <f ca="1">IFERROR(VLOOKUP($A108,Lookup2008,54,FALSE),0)</f>
        <v>0</v>
      </c>
      <c r="L108" s="35">
        <f ca="1">IFERROR(VLOOKUP($A108,Lookup2008,55,FALSE),0)</f>
        <v>0</v>
      </c>
      <c r="M108" s="36">
        <f ca="1">IFERROR(VLOOKUP($A108,Lookup2008,56,FALSE),0)</f>
        <v>0</v>
      </c>
      <c r="N108" s="34">
        <f ca="1">IFERROR(VLOOKUP($A108,Lookup2007,53,FALSE),0)</f>
        <v>0</v>
      </c>
      <c r="O108" s="35">
        <f ca="1">IFERROR(VLOOKUP($A108,Lookup2007,54,FALSE),0)</f>
        <v>0</v>
      </c>
      <c r="P108" s="35">
        <f ca="1">IFERROR(VLOOKUP($A108,Lookup2007,55,FALSE),0)</f>
        <v>0</v>
      </c>
      <c r="Q108" s="36">
        <f ca="1">IFERROR(VLOOKUP($A108,Lookup2007,56,FALSE),0)</f>
        <v>0</v>
      </c>
      <c r="R108" s="34">
        <f ca="1">IFERROR(VLOOKUP($A108,Lookup2006,53,FALSE),0)</f>
        <v>0</v>
      </c>
      <c r="S108" s="35">
        <f ca="1">IFERROR(VLOOKUP($A108,Lookup2006,54,FALSE),0)</f>
        <v>0</v>
      </c>
      <c r="T108" s="35">
        <f ca="1">IFERROR(VLOOKUP($A108,Lookup2006,55,FALSE),0)</f>
        <v>0</v>
      </c>
      <c r="U108" s="36">
        <f ca="1">IFERROR(VLOOKUP($A108,Lookup2006,56,FALSE),0)</f>
        <v>0</v>
      </c>
      <c r="V108" s="34">
        <f ca="1">F108+J108+N108+R108</f>
        <v>-11986.339999999998</v>
      </c>
      <c r="W108" s="35">
        <f ca="1">G108+K108+O108+S108</f>
        <v>-599.31999999999994</v>
      </c>
      <c r="X108" s="35">
        <f ca="1">H108+L108+P108+T108</f>
        <v>-3629.6499999999996</v>
      </c>
      <c r="Y108" s="36">
        <f ca="1">I108+M108+Q108+U108</f>
        <v>-16215.309999999998</v>
      </c>
    </row>
    <row r="109" spans="1:25" outlineLevel="2" x14ac:dyDescent="0.25">
      <c r="A109" t="s">
        <v>281</v>
      </c>
      <c r="B109" t="str">
        <f ca="1">VLOOKUP($A109,IndexLookup,2,FALSE)</f>
        <v>EGPI</v>
      </c>
      <c r="C109" t="str">
        <f ca="1">VLOOKUP($B109,ParticipantLookup,2,FALSE)</f>
        <v>ENMAX Generation Portfolio Inc.</v>
      </c>
      <c r="D109" t="str">
        <f ca="1">VLOOKUP($A109,IndexLookup,3,FALSE)</f>
        <v>CRS2</v>
      </c>
      <c r="E109" t="str">
        <f ca="1">VLOOKUP($D109,FacilityLookup,2,FALSE)</f>
        <v>Crossfield Energy Centre #2</v>
      </c>
      <c r="F109" s="34">
        <f ca="1">IFERROR(VLOOKUP($A109,Lookup2009,53,FALSE),0)</f>
        <v>-9043.8700000000008</v>
      </c>
      <c r="G109" s="35">
        <f ca="1">IFERROR(VLOOKUP($A109,Lookup2009,54,FALSE),0)</f>
        <v>-452.2</v>
      </c>
      <c r="H109" s="35">
        <f ca="1">IFERROR(VLOOKUP($A109,Lookup2009,55,FALSE),0)</f>
        <v>-2739.36</v>
      </c>
      <c r="I109" s="36">
        <f ca="1">IFERROR(VLOOKUP($A109,Lookup2009,56,FALSE),0)</f>
        <v>-12235.43</v>
      </c>
      <c r="J109" s="34">
        <f ca="1">IFERROR(VLOOKUP($A109,Lookup2008,53,FALSE),0)</f>
        <v>0</v>
      </c>
      <c r="K109" s="35">
        <f ca="1">IFERROR(VLOOKUP($A109,Lookup2008,54,FALSE),0)</f>
        <v>0</v>
      </c>
      <c r="L109" s="35">
        <f ca="1">IFERROR(VLOOKUP($A109,Lookup2008,55,FALSE),0)</f>
        <v>0</v>
      </c>
      <c r="M109" s="36">
        <f ca="1">IFERROR(VLOOKUP($A109,Lookup2008,56,FALSE),0)</f>
        <v>0</v>
      </c>
      <c r="N109" s="34">
        <f ca="1">IFERROR(VLOOKUP($A109,Lookup2007,53,FALSE),0)</f>
        <v>0</v>
      </c>
      <c r="O109" s="35">
        <f ca="1">IFERROR(VLOOKUP($A109,Lookup2007,54,FALSE),0)</f>
        <v>0</v>
      </c>
      <c r="P109" s="35">
        <f ca="1">IFERROR(VLOOKUP($A109,Lookup2007,55,FALSE),0)</f>
        <v>0</v>
      </c>
      <c r="Q109" s="36">
        <f ca="1">IFERROR(VLOOKUP($A109,Lookup2007,56,FALSE),0)</f>
        <v>0</v>
      </c>
      <c r="R109" s="34">
        <f ca="1">IFERROR(VLOOKUP($A109,Lookup2006,53,FALSE),0)</f>
        <v>0</v>
      </c>
      <c r="S109" s="35">
        <f ca="1">IFERROR(VLOOKUP($A109,Lookup2006,54,FALSE),0)</f>
        <v>0</v>
      </c>
      <c r="T109" s="35">
        <f ca="1">IFERROR(VLOOKUP($A109,Lookup2006,55,FALSE),0)</f>
        <v>0</v>
      </c>
      <c r="U109" s="36">
        <f ca="1">IFERROR(VLOOKUP($A109,Lookup2006,56,FALSE),0)</f>
        <v>0</v>
      </c>
      <c r="V109" s="34">
        <f ca="1">F109+J109+N109+R109</f>
        <v>-9043.8700000000008</v>
      </c>
      <c r="W109" s="35">
        <f ca="1">G109+K109+O109+S109</f>
        <v>-452.2</v>
      </c>
      <c r="X109" s="35">
        <f ca="1">H109+L109+P109+T109</f>
        <v>-2739.36</v>
      </c>
      <c r="Y109" s="36">
        <f ca="1">I109+M109+Q109+U109</f>
        <v>-12235.43</v>
      </c>
    </row>
    <row r="110" spans="1:25" outlineLevel="2" x14ac:dyDescent="0.25">
      <c r="A110" t="s">
        <v>282</v>
      </c>
      <c r="B110" t="str">
        <f ca="1">VLOOKUP($A110,IndexLookup,2,FALSE)</f>
        <v>EGPI</v>
      </c>
      <c r="C110" t="str">
        <f ca="1">VLOOKUP($B110,ParticipantLookup,2,FALSE)</f>
        <v>ENMAX Generation Portfolio Inc.</v>
      </c>
      <c r="D110" t="str">
        <f ca="1">VLOOKUP($A110,IndexLookup,3,FALSE)</f>
        <v>CRS3</v>
      </c>
      <c r="E110" t="str">
        <f ca="1">VLOOKUP($D110,FacilityLookup,2,FALSE)</f>
        <v>Crossfield Energy Centre #3</v>
      </c>
      <c r="F110" s="34">
        <f ca="1">IFERROR(VLOOKUP($A110,Lookup2009,53,FALSE),0)</f>
        <v>-4234.41</v>
      </c>
      <c r="G110" s="35">
        <f ca="1">IFERROR(VLOOKUP($A110,Lookup2009,54,FALSE),0)</f>
        <v>-211.72</v>
      </c>
      <c r="H110" s="35">
        <f ca="1">IFERROR(VLOOKUP($A110,Lookup2009,55,FALSE),0)</f>
        <v>-1280.67</v>
      </c>
      <c r="I110" s="36">
        <f ca="1">IFERROR(VLOOKUP($A110,Lookup2009,56,FALSE),0)</f>
        <v>-5726.8</v>
      </c>
      <c r="J110" s="34">
        <f ca="1">IFERROR(VLOOKUP($A110,Lookup2008,53,FALSE),0)</f>
        <v>0</v>
      </c>
      <c r="K110" s="35">
        <f ca="1">IFERROR(VLOOKUP($A110,Lookup2008,54,FALSE),0)</f>
        <v>0</v>
      </c>
      <c r="L110" s="35">
        <f ca="1">IFERROR(VLOOKUP($A110,Lookup2008,55,FALSE),0)</f>
        <v>0</v>
      </c>
      <c r="M110" s="36">
        <f ca="1">IFERROR(VLOOKUP($A110,Lookup2008,56,FALSE),0)</f>
        <v>0</v>
      </c>
      <c r="N110" s="34">
        <f ca="1">IFERROR(VLOOKUP($A110,Lookup2007,53,FALSE),0)</f>
        <v>0</v>
      </c>
      <c r="O110" s="35">
        <f ca="1">IFERROR(VLOOKUP($A110,Lookup2007,54,FALSE),0)</f>
        <v>0</v>
      </c>
      <c r="P110" s="35">
        <f ca="1">IFERROR(VLOOKUP($A110,Lookup2007,55,FALSE),0)</f>
        <v>0</v>
      </c>
      <c r="Q110" s="36">
        <f ca="1">IFERROR(VLOOKUP($A110,Lookup2007,56,FALSE),0)</f>
        <v>0</v>
      </c>
      <c r="R110" s="34">
        <f ca="1">IFERROR(VLOOKUP($A110,Lookup2006,53,FALSE),0)</f>
        <v>0</v>
      </c>
      <c r="S110" s="35">
        <f ca="1">IFERROR(VLOOKUP($A110,Lookup2006,54,FALSE),0)</f>
        <v>0</v>
      </c>
      <c r="T110" s="35">
        <f ca="1">IFERROR(VLOOKUP($A110,Lookup2006,55,FALSE),0)</f>
        <v>0</v>
      </c>
      <c r="U110" s="36">
        <f ca="1">IFERROR(VLOOKUP($A110,Lookup2006,56,FALSE),0)</f>
        <v>0</v>
      </c>
      <c r="V110" s="34">
        <f ca="1">F110+J110+N110+R110</f>
        <v>-4234.41</v>
      </c>
      <c r="W110" s="35">
        <f ca="1">G110+K110+O110+S110</f>
        <v>-211.72</v>
      </c>
      <c r="X110" s="35">
        <f ca="1">H110+L110+P110+T110</f>
        <v>-1280.67</v>
      </c>
      <c r="Y110" s="36">
        <f ca="1">I110+M110+Q110+U110</f>
        <v>-5726.8</v>
      </c>
    </row>
    <row r="111" spans="1:25" outlineLevel="1" x14ac:dyDescent="0.25">
      <c r="C111" s="2" t="s">
        <v>866</v>
      </c>
      <c r="F111" s="34">
        <f ca="1">SUBTOTAL(9,F108:F110)</f>
        <v>-25264.62</v>
      </c>
      <c r="G111" s="35">
        <f ca="1">SUBTOTAL(9,G108:G110)</f>
        <v>-1263.24</v>
      </c>
      <c r="H111" s="35">
        <f ca="1">SUBTOTAL(9,H108:H110)</f>
        <v>-7649.68</v>
      </c>
      <c r="I111" s="36">
        <f ca="1">SUBTOTAL(9,I108:I110)</f>
        <v>-34177.54</v>
      </c>
      <c r="J111" s="34">
        <f ca="1">SUBTOTAL(9,J108:J110)</f>
        <v>0</v>
      </c>
      <c r="K111" s="35">
        <f ca="1">SUBTOTAL(9,K108:K110)</f>
        <v>0</v>
      </c>
      <c r="L111" s="35">
        <f ca="1">SUBTOTAL(9,L108:L110)</f>
        <v>0</v>
      </c>
      <c r="M111" s="36">
        <f ca="1">SUBTOTAL(9,M108:M110)</f>
        <v>0</v>
      </c>
      <c r="N111" s="34">
        <f ca="1">SUBTOTAL(9,N108:N110)</f>
        <v>0</v>
      </c>
      <c r="O111" s="35">
        <f ca="1">SUBTOTAL(9,O108:O110)</f>
        <v>0</v>
      </c>
      <c r="P111" s="35">
        <f ca="1">SUBTOTAL(9,P108:P110)</f>
        <v>0</v>
      </c>
      <c r="Q111" s="36">
        <f ca="1">SUBTOTAL(9,Q108:Q110)</f>
        <v>0</v>
      </c>
      <c r="R111" s="34">
        <f ca="1">SUBTOTAL(9,R108:R110)</f>
        <v>0</v>
      </c>
      <c r="S111" s="35">
        <f ca="1">SUBTOTAL(9,S108:S110)</f>
        <v>0</v>
      </c>
      <c r="T111" s="35">
        <f ca="1">SUBTOTAL(9,T108:T110)</f>
        <v>0</v>
      </c>
      <c r="U111" s="36">
        <f ca="1">SUBTOTAL(9,U108:U110)</f>
        <v>0</v>
      </c>
      <c r="V111" s="34">
        <f ca="1">SUBTOTAL(9,V108:V110)</f>
        <v>-25264.62</v>
      </c>
      <c r="W111" s="35">
        <f ca="1">SUBTOTAL(9,W108:W110)</f>
        <v>-1263.24</v>
      </c>
      <c r="X111" s="35">
        <f ca="1">SUBTOTAL(9,X108:X110)</f>
        <v>-7649.68</v>
      </c>
      <c r="Y111" s="36">
        <f ca="1">SUBTOTAL(9,Y108:Y110)</f>
        <v>-34177.54</v>
      </c>
    </row>
    <row r="112" spans="1:25" outlineLevel="2" x14ac:dyDescent="0.25">
      <c r="A112" t="s">
        <v>690</v>
      </c>
      <c r="B112" t="str">
        <f ca="1">VLOOKUP($A112,IndexLookup,2,FALSE)</f>
        <v>ENMP</v>
      </c>
      <c r="C112" t="str">
        <f ca="1">VLOOKUP($B112,ParticipantLookup,2,FALSE)</f>
        <v>ENMAX PPA Management Inc.</v>
      </c>
      <c r="D112" t="str">
        <f ca="1">VLOOKUP($A112,IndexLookup,3,FALSE)</f>
        <v>BR3</v>
      </c>
      <c r="E112" t="str">
        <f ca="1">VLOOKUP($D112,FacilityLookup,2,FALSE)</f>
        <v>Battle River #3</v>
      </c>
      <c r="F112" s="34">
        <f ca="1">IFERROR(VLOOKUP($A112,Lookup2009,53,FALSE),0)</f>
        <v>777352.30999999982</v>
      </c>
      <c r="G112" s="35">
        <f ca="1">IFERROR(VLOOKUP($A112,Lookup2009,54,FALSE),0)</f>
        <v>38867.61</v>
      </c>
      <c r="H112" s="35">
        <f ca="1">IFERROR(VLOOKUP($A112,Lookup2009,55,FALSE),0)</f>
        <v>242625.78999999998</v>
      </c>
      <c r="I112" s="36">
        <f ca="1">IFERROR(VLOOKUP($A112,Lookup2009,56,FALSE),0)</f>
        <v>1058845.7099999997</v>
      </c>
      <c r="J112" s="34">
        <f ca="1">IFERROR(VLOOKUP($A112,Lookup2008,53,FALSE),0)</f>
        <v>1321202.9200000002</v>
      </c>
      <c r="K112" s="35">
        <f ca="1">IFERROR(VLOOKUP($A112,Lookup2008,54,FALSE),0)</f>
        <v>66060.160000000003</v>
      </c>
      <c r="L112" s="35">
        <f ca="1">IFERROR(VLOOKUP($A112,Lookup2008,55,FALSE),0)</f>
        <v>453195.30000000005</v>
      </c>
      <c r="M112" s="36">
        <f ca="1">IFERROR(VLOOKUP($A112,Lookup2008,56,FALSE),0)</f>
        <v>1840458.3800000004</v>
      </c>
      <c r="N112" s="34">
        <f ca="1">IFERROR(VLOOKUP($A112,Lookup2007,53,FALSE),0)</f>
        <v>-816426.24</v>
      </c>
      <c r="O112" s="35">
        <f ca="1">IFERROR(VLOOKUP($A112,Lookup2007,54,FALSE),0)</f>
        <v>-40821.31</v>
      </c>
      <c r="P112" s="35">
        <f ca="1">IFERROR(VLOOKUP($A112,Lookup2007,55,FALSE),0)</f>
        <v>-328112.81</v>
      </c>
      <c r="Q112" s="36">
        <f ca="1">IFERROR(VLOOKUP($A112,Lookup2007,56,FALSE),0)</f>
        <v>-1185360.3599999999</v>
      </c>
      <c r="R112" s="34">
        <f ca="1">IFERROR(VLOOKUP($A112,Lookup2006,53,FALSE),0)</f>
        <v>-147569.07999999981</v>
      </c>
      <c r="S112" s="35">
        <f ca="1">IFERROR(VLOOKUP($A112,Lookup2006,54,FALSE),0)</f>
        <v>-7378.4500000000007</v>
      </c>
      <c r="T112" s="35">
        <f ca="1">IFERROR(VLOOKUP($A112,Lookup2006,55,FALSE),0)</f>
        <v>-67324.430000000008</v>
      </c>
      <c r="U112" s="36">
        <f ca="1">IFERROR(VLOOKUP($A112,Lookup2006,56,FALSE),0)</f>
        <v>-222271.95999999979</v>
      </c>
      <c r="V112" s="34">
        <f ca="1">F112+J112+N112+R112</f>
        <v>1134559.9100000001</v>
      </c>
      <c r="W112" s="35">
        <f ca="1">G112+K112+O112+S112</f>
        <v>56728.010000000009</v>
      </c>
      <c r="X112" s="35">
        <f ca="1">H112+L112+P112+T112</f>
        <v>300383.85000000009</v>
      </c>
      <c r="Y112" s="36">
        <f ca="1">I112+M112+Q112+U112</f>
        <v>1491671.7700000003</v>
      </c>
    </row>
    <row r="113" spans="1:25" outlineLevel="2" x14ac:dyDescent="0.25">
      <c r="A113" t="s">
        <v>691</v>
      </c>
      <c r="B113" t="str">
        <f ca="1">VLOOKUP($A113,IndexLookup,2,FALSE)</f>
        <v>ENMP</v>
      </c>
      <c r="C113" t="str">
        <f ca="1">VLOOKUP($B113,ParticipantLookup,2,FALSE)</f>
        <v>ENMAX PPA Management Inc.</v>
      </c>
      <c r="D113" t="str">
        <f ca="1">VLOOKUP($A113,IndexLookup,3,FALSE)</f>
        <v>BR4</v>
      </c>
      <c r="E113" t="str">
        <f ca="1">VLOOKUP($D113,FacilityLookup,2,FALSE)</f>
        <v>Battle River #4</v>
      </c>
      <c r="F113" s="34">
        <f ca="1">IFERROR(VLOOKUP($A113,Lookup2009,53,FALSE),0)</f>
        <v>820784.17</v>
      </c>
      <c r="G113" s="35">
        <f ca="1">IFERROR(VLOOKUP($A113,Lookup2009,54,FALSE),0)</f>
        <v>41039.21</v>
      </c>
      <c r="H113" s="35">
        <f ca="1">IFERROR(VLOOKUP($A113,Lookup2009,55,FALSE),0)</f>
        <v>256399.85</v>
      </c>
      <c r="I113" s="36">
        <f ca="1">IFERROR(VLOOKUP($A113,Lookup2009,56,FALSE),0)</f>
        <v>1118223.2300000002</v>
      </c>
      <c r="J113" s="34">
        <f ca="1">IFERROR(VLOOKUP($A113,Lookup2008,53,FALSE),0)</f>
        <v>2143392.3499999996</v>
      </c>
      <c r="K113" s="35">
        <f ca="1">IFERROR(VLOOKUP($A113,Lookup2008,54,FALSE),0)</f>
        <v>107169.62</v>
      </c>
      <c r="L113" s="35">
        <f ca="1">IFERROR(VLOOKUP($A113,Lookup2008,55,FALSE),0)</f>
        <v>732440.66</v>
      </c>
      <c r="M113" s="36">
        <f ca="1">IFERROR(VLOOKUP($A113,Lookup2008,56,FALSE),0)</f>
        <v>2983002.63</v>
      </c>
      <c r="N113" s="34">
        <f ca="1">IFERROR(VLOOKUP($A113,Lookup2007,53,FALSE),0)</f>
        <v>-899793.88999999978</v>
      </c>
      <c r="O113" s="35">
        <f ca="1">IFERROR(VLOOKUP($A113,Lookup2007,54,FALSE),0)</f>
        <v>-44989.700000000004</v>
      </c>
      <c r="P113" s="35">
        <f ca="1">IFERROR(VLOOKUP($A113,Lookup2007,55,FALSE),0)</f>
        <v>-363728.82999999996</v>
      </c>
      <c r="Q113" s="36">
        <f ca="1">IFERROR(VLOOKUP($A113,Lookup2007,56,FALSE),0)</f>
        <v>-1308512.42</v>
      </c>
      <c r="R113" s="34">
        <f ca="1">IFERROR(VLOOKUP($A113,Lookup2006,53,FALSE),0)</f>
        <v>122141.12999999995</v>
      </c>
      <c r="S113" s="35">
        <f ca="1">IFERROR(VLOOKUP($A113,Lookup2006,54,FALSE),0)</f>
        <v>6107.0499999999993</v>
      </c>
      <c r="T113" s="35">
        <f ca="1">IFERROR(VLOOKUP($A113,Lookup2006,55,FALSE),0)</f>
        <v>54325.549999999996</v>
      </c>
      <c r="U113" s="36">
        <f ca="1">IFERROR(VLOOKUP($A113,Lookup2006,56,FALSE),0)</f>
        <v>182573.72999999992</v>
      </c>
      <c r="V113" s="34">
        <f ca="1">F113+J113+N113+R113</f>
        <v>2186523.7599999998</v>
      </c>
      <c r="W113" s="35">
        <f ca="1">G113+K113+O113+S113</f>
        <v>109326.17999999998</v>
      </c>
      <c r="X113" s="35">
        <f ca="1">H113+L113+P113+T113</f>
        <v>679437.2300000001</v>
      </c>
      <c r="Y113" s="36">
        <f ca="1">I113+M113+Q113+U113</f>
        <v>2975287.1700000004</v>
      </c>
    </row>
    <row r="114" spans="1:25" outlineLevel="2" x14ac:dyDescent="0.25">
      <c r="A114" t="s">
        <v>268</v>
      </c>
      <c r="B114" t="str">
        <f ca="1">VLOOKUP($A114,IndexLookup,2,FALSE)</f>
        <v>ENMP</v>
      </c>
      <c r="C114" t="str">
        <f ca="1">VLOOKUP($B114,ParticipantLookup,2,FALSE)</f>
        <v>ENMAX PPA Management Inc.</v>
      </c>
      <c r="D114" t="str">
        <f ca="1">VLOOKUP($A114,IndexLookup,3,FALSE)</f>
        <v>BR5</v>
      </c>
      <c r="E114" t="str">
        <f ca="1">VLOOKUP($D114,FacilityLookup,2,FALSE)</f>
        <v>Battle River #5</v>
      </c>
      <c r="F114" s="34">
        <f ca="1">IFERROR(VLOOKUP($A114,Lookup2009,53,FALSE),0)</f>
        <v>-222972.68000000005</v>
      </c>
      <c r="G114" s="35">
        <f ca="1">IFERROR(VLOOKUP($A114,Lookup2009,54,FALSE),0)</f>
        <v>-11148.62</v>
      </c>
      <c r="H114" s="35">
        <f ca="1">IFERROR(VLOOKUP($A114,Lookup2009,55,FALSE),0)</f>
        <v>-69910.349999999991</v>
      </c>
      <c r="I114" s="36">
        <f ca="1">IFERROR(VLOOKUP($A114,Lookup2009,56,FALSE),0)</f>
        <v>-304031.65000000002</v>
      </c>
      <c r="J114" s="34">
        <f ca="1">IFERROR(VLOOKUP($A114,Lookup2008,53,FALSE),0)</f>
        <v>923558.94999999984</v>
      </c>
      <c r="K114" s="35">
        <f ca="1">IFERROR(VLOOKUP($A114,Lookup2008,54,FALSE),0)</f>
        <v>46177.95</v>
      </c>
      <c r="L114" s="35">
        <f ca="1">IFERROR(VLOOKUP($A114,Lookup2008,55,FALSE),0)</f>
        <v>309240.89</v>
      </c>
      <c r="M114" s="36">
        <f ca="1">IFERROR(VLOOKUP($A114,Lookup2008,56,FALSE),0)</f>
        <v>1278977.7899999998</v>
      </c>
      <c r="N114" s="34">
        <f ca="1">IFERROR(VLOOKUP($A114,Lookup2007,53,FALSE),0)</f>
        <v>-4565815.93</v>
      </c>
      <c r="O114" s="35">
        <f ca="1">IFERROR(VLOOKUP($A114,Lookup2007,54,FALSE),0)</f>
        <v>-228290.80000000002</v>
      </c>
      <c r="P114" s="35">
        <f ca="1">IFERROR(VLOOKUP($A114,Lookup2007,55,FALSE),0)</f>
        <v>-1840730.47</v>
      </c>
      <c r="Q114" s="36">
        <f ca="1">IFERROR(VLOOKUP($A114,Lookup2007,56,FALSE),0)</f>
        <v>-6634837.2000000002</v>
      </c>
      <c r="R114" s="34">
        <f ca="1">IFERROR(VLOOKUP($A114,Lookup2006,53,FALSE),0)</f>
        <v>-1703443.92</v>
      </c>
      <c r="S114" s="35">
        <f ca="1">IFERROR(VLOOKUP($A114,Lookup2006,54,FALSE),0)</f>
        <v>-85172.200000000012</v>
      </c>
      <c r="T114" s="35">
        <f ca="1">IFERROR(VLOOKUP($A114,Lookup2006,55,FALSE),0)</f>
        <v>-775229.94000000006</v>
      </c>
      <c r="U114" s="36">
        <f ca="1">IFERROR(VLOOKUP($A114,Lookup2006,56,FALSE),0)</f>
        <v>-2563846.06</v>
      </c>
      <c r="V114" s="34">
        <f ca="1">F114+J114+N114+R114</f>
        <v>-5568673.5800000001</v>
      </c>
      <c r="W114" s="35">
        <f ca="1">G114+K114+O114+S114</f>
        <v>-278433.67000000004</v>
      </c>
      <c r="X114" s="35">
        <f ca="1">H114+L114+P114+T114</f>
        <v>-2376629.87</v>
      </c>
      <c r="Y114" s="36">
        <f ca="1">I114+M114+Q114+U114</f>
        <v>-8223737.120000001</v>
      </c>
    </row>
    <row r="115" spans="1:25" outlineLevel="1" x14ac:dyDescent="0.25">
      <c r="C115" s="2" t="s">
        <v>867</v>
      </c>
      <c r="F115" s="34">
        <f ca="1">SUBTOTAL(9,F112:F114)</f>
        <v>1375163.7999999998</v>
      </c>
      <c r="G115" s="35">
        <f ca="1">SUBTOTAL(9,G112:G114)</f>
        <v>68758.200000000012</v>
      </c>
      <c r="H115" s="35">
        <f ca="1">SUBTOTAL(9,H112:H114)</f>
        <v>429115.29000000004</v>
      </c>
      <c r="I115" s="36">
        <f ca="1">SUBTOTAL(9,I112:I114)</f>
        <v>1873037.29</v>
      </c>
      <c r="J115" s="34">
        <f ca="1">SUBTOTAL(9,J112:J114)</f>
        <v>4388154.22</v>
      </c>
      <c r="K115" s="35">
        <f ca="1">SUBTOTAL(9,K112:K114)</f>
        <v>219407.72999999998</v>
      </c>
      <c r="L115" s="35">
        <f ca="1">SUBTOTAL(9,L112:L114)</f>
        <v>1494876.85</v>
      </c>
      <c r="M115" s="36">
        <f ca="1">SUBTOTAL(9,M112:M114)</f>
        <v>6102438.7999999998</v>
      </c>
      <c r="N115" s="34">
        <f ca="1">SUBTOTAL(9,N112:N114)</f>
        <v>-6282036.0599999996</v>
      </c>
      <c r="O115" s="35">
        <f ca="1">SUBTOTAL(9,O112:O114)</f>
        <v>-314101.81000000006</v>
      </c>
      <c r="P115" s="35">
        <f ca="1">SUBTOTAL(9,P112:P114)</f>
        <v>-2532572.11</v>
      </c>
      <c r="Q115" s="36">
        <f ca="1">SUBTOTAL(9,Q112:Q114)</f>
        <v>-9128709.9800000004</v>
      </c>
      <c r="R115" s="34">
        <f ca="1">SUBTOTAL(9,R112:R114)</f>
        <v>-1728871.8699999999</v>
      </c>
      <c r="S115" s="35">
        <f ca="1">SUBTOTAL(9,S112:S114)</f>
        <v>-86443.6</v>
      </c>
      <c r="T115" s="35">
        <f ca="1">SUBTOTAL(9,T112:T114)</f>
        <v>-788228.82000000007</v>
      </c>
      <c r="U115" s="36">
        <f ca="1">SUBTOTAL(9,U112:U114)</f>
        <v>-2603544.29</v>
      </c>
      <c r="V115" s="34">
        <f ca="1">SUBTOTAL(9,V112:V114)</f>
        <v>-2247589.91</v>
      </c>
      <c r="W115" s="35">
        <f ca="1">SUBTOTAL(9,W112:W114)</f>
        <v>-112379.48000000004</v>
      </c>
      <c r="X115" s="35">
        <f ca="1">SUBTOTAL(9,X112:X114)</f>
        <v>-1396808.79</v>
      </c>
      <c r="Y115" s="36">
        <f ca="1">SUBTOTAL(9,Y112:Y114)</f>
        <v>-3756778.1800000006</v>
      </c>
    </row>
    <row r="116" spans="1:25" outlineLevel="2" x14ac:dyDescent="0.25">
      <c r="A116" t="s">
        <v>782</v>
      </c>
      <c r="B116" t="str">
        <f ca="1">VLOOKUP($A116,IndexLookup,2,FALSE)</f>
        <v>EPGI1</v>
      </c>
      <c r="C116" t="str">
        <f ca="1">VLOOKUP($B116,ParticipantLookup,2,FALSE)</f>
        <v>EPCOR Generation Inc-PPA Portion</v>
      </c>
      <c r="D116" t="str">
        <f ca="1">VLOOKUP($A116,IndexLookup,3,FALSE)</f>
        <v>GN1</v>
      </c>
      <c r="E116" t="str">
        <f ca="1">VLOOKUP($D116,FacilityLookup,2,FALSE)</f>
        <v>Genesee #1</v>
      </c>
      <c r="F116" s="34">
        <f ca="1">IFERROR(VLOOKUP($A116,Lookup2009,53,FALSE),0)</f>
        <v>0</v>
      </c>
      <c r="G116" s="35">
        <f ca="1">IFERROR(VLOOKUP($A116,Lookup2009,54,FALSE),0)</f>
        <v>0</v>
      </c>
      <c r="H116" s="35">
        <f ca="1">IFERROR(VLOOKUP($A116,Lookup2009,55,FALSE),0)</f>
        <v>0</v>
      </c>
      <c r="I116" s="36">
        <f ca="1">IFERROR(VLOOKUP($A116,Lookup2009,56,FALSE),0)</f>
        <v>0</v>
      </c>
      <c r="J116" s="34">
        <f ca="1">IFERROR(VLOOKUP($A116,Lookup2008,53,FALSE),0)</f>
        <v>0</v>
      </c>
      <c r="K116" s="35">
        <f ca="1">IFERROR(VLOOKUP($A116,Lookup2008,54,FALSE),0)</f>
        <v>0</v>
      </c>
      <c r="L116" s="35">
        <f ca="1">IFERROR(VLOOKUP($A116,Lookup2008,55,FALSE),0)</f>
        <v>0</v>
      </c>
      <c r="M116" s="36">
        <f ca="1">IFERROR(VLOOKUP($A116,Lookup2008,56,FALSE),0)</f>
        <v>0</v>
      </c>
      <c r="N116" s="34">
        <f ca="1">IFERROR(VLOOKUP($A116,Lookup2007,53,FALSE),0)</f>
        <v>0</v>
      </c>
      <c r="O116" s="35">
        <f ca="1">IFERROR(VLOOKUP($A116,Lookup2007,54,FALSE),0)</f>
        <v>0</v>
      </c>
      <c r="P116" s="35">
        <f ca="1">IFERROR(VLOOKUP($A116,Lookup2007,55,FALSE),0)</f>
        <v>0</v>
      </c>
      <c r="Q116" s="36">
        <f ca="1">IFERROR(VLOOKUP($A116,Lookup2007,56,FALSE),0)</f>
        <v>0</v>
      </c>
      <c r="R116" s="34">
        <f ca="1">IFERROR(VLOOKUP($A116,Lookup2006,53,FALSE),0)</f>
        <v>2043096.5100000005</v>
      </c>
      <c r="S116" s="35">
        <f ca="1">IFERROR(VLOOKUP($A116,Lookup2006,54,FALSE),0)</f>
        <v>102154.81</v>
      </c>
      <c r="T116" s="35">
        <f ca="1">IFERROR(VLOOKUP($A116,Lookup2006,55,FALSE),0)</f>
        <v>939689.76000000013</v>
      </c>
      <c r="U116" s="36">
        <f ca="1">IFERROR(VLOOKUP($A116,Lookup2006,56,FALSE),0)</f>
        <v>3084941.08</v>
      </c>
      <c r="V116" s="34">
        <f ca="1">F116+J116+N116+R116</f>
        <v>2043096.5100000005</v>
      </c>
      <c r="W116" s="35">
        <f ca="1">G116+K116+O116+S116</f>
        <v>102154.81</v>
      </c>
      <c r="X116" s="35">
        <f ca="1">H116+L116+P116+T116</f>
        <v>939689.76000000013</v>
      </c>
      <c r="Y116" s="36">
        <f ca="1">I116+M116+Q116+U116</f>
        <v>3084941.08</v>
      </c>
    </row>
    <row r="117" spans="1:25" outlineLevel="2" x14ac:dyDescent="0.25">
      <c r="A117" t="s">
        <v>783</v>
      </c>
      <c r="B117" t="str">
        <f ca="1">VLOOKUP($A117,IndexLookup,2,FALSE)</f>
        <v>EPGI1</v>
      </c>
      <c r="C117" t="str">
        <f ca="1">VLOOKUP($B117,ParticipantLookup,2,FALSE)</f>
        <v>EPCOR Generation Inc-PPA Portion</v>
      </c>
      <c r="D117" t="str">
        <f ca="1">VLOOKUP($A117,IndexLookup,3,FALSE)</f>
        <v>GN2</v>
      </c>
      <c r="E117" t="str">
        <f ca="1">VLOOKUP($D117,FacilityLookup,2,FALSE)</f>
        <v>Genesee #2</v>
      </c>
      <c r="F117" s="34">
        <f ca="1">IFERROR(VLOOKUP($A117,Lookup2009,53,FALSE),0)</f>
        <v>0</v>
      </c>
      <c r="G117" s="35">
        <f ca="1">IFERROR(VLOOKUP($A117,Lookup2009,54,FALSE),0)</f>
        <v>0</v>
      </c>
      <c r="H117" s="35">
        <f ca="1">IFERROR(VLOOKUP($A117,Lookup2009,55,FALSE),0)</f>
        <v>0</v>
      </c>
      <c r="I117" s="36">
        <f ca="1">IFERROR(VLOOKUP($A117,Lookup2009,56,FALSE),0)</f>
        <v>0</v>
      </c>
      <c r="J117" s="34">
        <f ca="1">IFERROR(VLOOKUP($A117,Lookup2008,53,FALSE),0)</f>
        <v>0</v>
      </c>
      <c r="K117" s="35">
        <f ca="1">IFERROR(VLOOKUP($A117,Lookup2008,54,FALSE),0)</f>
        <v>0</v>
      </c>
      <c r="L117" s="35">
        <f ca="1">IFERROR(VLOOKUP($A117,Lookup2008,55,FALSE),0)</f>
        <v>0</v>
      </c>
      <c r="M117" s="36">
        <f ca="1">IFERROR(VLOOKUP($A117,Lookup2008,56,FALSE),0)</f>
        <v>0</v>
      </c>
      <c r="N117" s="34">
        <f ca="1">IFERROR(VLOOKUP($A117,Lookup2007,53,FALSE),0)</f>
        <v>0</v>
      </c>
      <c r="O117" s="35">
        <f ca="1">IFERROR(VLOOKUP($A117,Lookup2007,54,FALSE),0)</f>
        <v>0</v>
      </c>
      <c r="P117" s="35">
        <f ca="1">IFERROR(VLOOKUP($A117,Lookup2007,55,FALSE),0)</f>
        <v>0</v>
      </c>
      <c r="Q117" s="36">
        <f ca="1">IFERROR(VLOOKUP($A117,Lookup2007,56,FALSE),0)</f>
        <v>0</v>
      </c>
      <c r="R117" s="34">
        <f ca="1">IFERROR(VLOOKUP($A117,Lookup2006,53,FALSE),0)</f>
        <v>1984603.3699999999</v>
      </c>
      <c r="S117" s="35">
        <f ca="1">IFERROR(VLOOKUP($A117,Lookup2006,54,FALSE),0)</f>
        <v>99230.169999999984</v>
      </c>
      <c r="T117" s="35">
        <f ca="1">IFERROR(VLOOKUP($A117,Lookup2006,55,FALSE),0)</f>
        <v>915123.27</v>
      </c>
      <c r="U117" s="36">
        <f ca="1">IFERROR(VLOOKUP($A117,Lookup2006,56,FALSE),0)</f>
        <v>2998956.81</v>
      </c>
      <c r="V117" s="34">
        <f ca="1">F117+J117+N117+R117</f>
        <v>1984603.3699999999</v>
      </c>
      <c r="W117" s="35">
        <f ca="1">G117+K117+O117+S117</f>
        <v>99230.169999999984</v>
      </c>
      <c r="X117" s="35">
        <f ca="1">H117+L117+P117+T117</f>
        <v>915123.27</v>
      </c>
      <c r="Y117" s="36">
        <f ca="1">I117+M117+Q117+U117</f>
        <v>2998956.81</v>
      </c>
    </row>
    <row r="118" spans="1:25" outlineLevel="1" x14ac:dyDescent="0.25">
      <c r="C118" s="2" t="s">
        <v>868</v>
      </c>
      <c r="F118" s="34">
        <f ca="1">SUBTOTAL(9,F116:F117)</f>
        <v>0</v>
      </c>
      <c r="G118" s="35">
        <f ca="1">SUBTOTAL(9,G116:G117)</f>
        <v>0</v>
      </c>
      <c r="H118" s="35">
        <f ca="1">SUBTOTAL(9,H116:H117)</f>
        <v>0</v>
      </c>
      <c r="I118" s="36">
        <f ca="1">SUBTOTAL(9,I116:I117)</f>
        <v>0</v>
      </c>
      <c r="J118" s="34">
        <f ca="1">SUBTOTAL(9,J116:J117)</f>
        <v>0</v>
      </c>
      <c r="K118" s="35">
        <f ca="1">SUBTOTAL(9,K116:K117)</f>
        <v>0</v>
      </c>
      <c r="L118" s="35">
        <f ca="1">SUBTOTAL(9,L116:L117)</f>
        <v>0</v>
      </c>
      <c r="M118" s="36">
        <f ca="1">SUBTOTAL(9,M116:M117)</f>
        <v>0</v>
      </c>
      <c r="N118" s="34">
        <f ca="1">SUBTOTAL(9,N116:N117)</f>
        <v>0</v>
      </c>
      <c r="O118" s="35">
        <f ca="1">SUBTOTAL(9,O116:O117)</f>
        <v>0</v>
      </c>
      <c r="P118" s="35">
        <f ca="1">SUBTOTAL(9,P116:P117)</f>
        <v>0</v>
      </c>
      <c r="Q118" s="36">
        <f ca="1">SUBTOTAL(9,Q116:Q117)</f>
        <v>0</v>
      </c>
      <c r="R118" s="34">
        <f ca="1">SUBTOTAL(9,R116:R117)</f>
        <v>4027699.8800000004</v>
      </c>
      <c r="S118" s="35">
        <f ca="1">SUBTOTAL(9,S116:S117)</f>
        <v>201384.97999999998</v>
      </c>
      <c r="T118" s="35">
        <f ca="1">SUBTOTAL(9,T116:T117)</f>
        <v>1854813.0300000003</v>
      </c>
      <c r="U118" s="36">
        <f ca="1">SUBTOTAL(9,U116:U117)</f>
        <v>6083897.8900000006</v>
      </c>
      <c r="V118" s="34">
        <f ca="1">SUBTOTAL(9,V116:V117)</f>
        <v>4027699.8800000004</v>
      </c>
      <c r="W118" s="35">
        <f ca="1">SUBTOTAL(9,W116:W117)</f>
        <v>201384.97999999998</v>
      </c>
      <c r="X118" s="35">
        <f ca="1">SUBTOTAL(9,X116:X117)</f>
        <v>1854813.0300000003</v>
      </c>
      <c r="Y118" s="36">
        <f ca="1">SUBTOTAL(9,Y116:Y117)</f>
        <v>6083897.8900000006</v>
      </c>
    </row>
    <row r="119" spans="1:25" outlineLevel="2" x14ac:dyDescent="0.25">
      <c r="A119" t="s">
        <v>776</v>
      </c>
      <c r="B119" t="str">
        <f ca="1">VLOOKUP($A119,IndexLookup,2,FALSE)</f>
        <v>EPDC</v>
      </c>
      <c r="C119" t="str">
        <f ca="1">VLOOKUP($B119,ParticipantLookup,2,FALSE)</f>
        <v>EPCOR Power Development Corp.</v>
      </c>
      <c r="D119" t="str">
        <f ca="1">VLOOKUP($A119,IndexLookup,3,FALSE)</f>
        <v>GN1</v>
      </c>
      <c r="E119" t="str">
        <f ca="1">VLOOKUP($D119,FacilityLookup,2,FALSE)</f>
        <v>Genesee #1</v>
      </c>
      <c r="F119" s="34">
        <f ca="1">IFERROR(VLOOKUP($A119,Lookup2009,53,FALSE),0)</f>
        <v>1143102.06</v>
      </c>
      <c r="G119" s="35">
        <f ca="1">IFERROR(VLOOKUP($A119,Lookup2009,54,FALSE),0)</f>
        <v>57155.100000000006</v>
      </c>
      <c r="H119" s="35">
        <f ca="1">IFERROR(VLOOKUP($A119,Lookup2009,55,FALSE),0)</f>
        <v>361841.94</v>
      </c>
      <c r="I119" s="36">
        <f ca="1">IFERROR(VLOOKUP($A119,Lookup2009,56,FALSE),0)</f>
        <v>1562099.1</v>
      </c>
      <c r="J119" s="34">
        <f ca="1">IFERROR(VLOOKUP($A119,Lookup2008,53,FALSE),0)</f>
        <v>-38054.579999999754</v>
      </c>
      <c r="K119" s="35">
        <f ca="1">IFERROR(VLOOKUP($A119,Lookup2008,54,FALSE),0)</f>
        <v>-1902.7300000000014</v>
      </c>
      <c r="L119" s="35">
        <f ca="1">IFERROR(VLOOKUP($A119,Lookup2008,55,FALSE),0)</f>
        <v>-19897.059999999998</v>
      </c>
      <c r="M119" s="36">
        <f ca="1">IFERROR(VLOOKUP($A119,Lookup2008,56,FALSE),0)</f>
        <v>-59854.369999999646</v>
      </c>
      <c r="N119" s="34">
        <f ca="1">IFERROR(VLOOKUP($A119,Lookup2007,53,FALSE),0)</f>
        <v>3889317.8900000015</v>
      </c>
      <c r="O119" s="35">
        <f ca="1">IFERROR(VLOOKUP($A119,Lookup2007,54,FALSE),0)</f>
        <v>194465.90000000002</v>
      </c>
      <c r="P119" s="35">
        <f ca="1">IFERROR(VLOOKUP($A119,Lookup2007,55,FALSE),0)</f>
        <v>1562867.1</v>
      </c>
      <c r="Q119" s="36">
        <f ca="1">IFERROR(VLOOKUP($A119,Lookup2007,56,FALSE),0)</f>
        <v>5646650.8900000006</v>
      </c>
      <c r="R119" s="34">
        <f ca="1">IFERROR(VLOOKUP($A119,Lookup2006,53,FALSE),0)</f>
        <v>598238.58999999962</v>
      </c>
      <c r="S119" s="35">
        <f ca="1">IFERROR(VLOOKUP($A119,Lookup2006,54,FALSE),0)</f>
        <v>29911.93</v>
      </c>
      <c r="T119" s="35">
        <f ca="1">IFERROR(VLOOKUP($A119,Lookup2006,55,FALSE),0)</f>
        <v>262207.43</v>
      </c>
      <c r="U119" s="36">
        <f ca="1">IFERROR(VLOOKUP($A119,Lookup2006,56,FALSE),0)</f>
        <v>890357.94999999972</v>
      </c>
      <c r="V119" s="34">
        <f ca="1">F119+J119+N119+R119</f>
        <v>5592603.9600000018</v>
      </c>
      <c r="W119" s="35">
        <f ca="1">G119+K119+O119+S119</f>
        <v>279630.2</v>
      </c>
      <c r="X119" s="35">
        <f ca="1">H119+L119+P119+T119</f>
        <v>2167019.41</v>
      </c>
      <c r="Y119" s="36">
        <f ca="1">I119+M119+Q119+U119</f>
        <v>8039253.5700000003</v>
      </c>
    </row>
    <row r="120" spans="1:25" outlineLevel="2" x14ac:dyDescent="0.25">
      <c r="A120" t="s">
        <v>777</v>
      </c>
      <c r="B120" t="str">
        <f ca="1">VLOOKUP($A120,IndexLookup,2,FALSE)</f>
        <v>EPDC</v>
      </c>
      <c r="C120" t="str">
        <f ca="1">VLOOKUP($B120,ParticipantLookup,2,FALSE)</f>
        <v>EPCOR Power Development Corp.</v>
      </c>
      <c r="D120" t="str">
        <f ca="1">VLOOKUP($A120,IndexLookup,3,FALSE)</f>
        <v>GN2</v>
      </c>
      <c r="E120" t="str">
        <f ca="1">VLOOKUP($D120,FacilityLookup,2,FALSE)</f>
        <v>Genesee #2</v>
      </c>
      <c r="F120" s="34">
        <f ca="1">IFERROR(VLOOKUP($A120,Lookup2009,53,FALSE),0)</f>
        <v>1065323.58</v>
      </c>
      <c r="G120" s="35">
        <f ca="1">IFERROR(VLOOKUP($A120,Lookup2009,54,FALSE),0)</f>
        <v>53266.18</v>
      </c>
      <c r="H120" s="35">
        <f ca="1">IFERROR(VLOOKUP($A120,Lookup2009,55,FALSE),0)</f>
        <v>337255.29000000004</v>
      </c>
      <c r="I120" s="36">
        <f ca="1">IFERROR(VLOOKUP($A120,Lookup2009,56,FALSE),0)</f>
        <v>1455845.05</v>
      </c>
      <c r="J120" s="34">
        <f ca="1">IFERROR(VLOOKUP($A120,Lookup2008,53,FALSE),0)</f>
        <v>-35659.310000000318</v>
      </c>
      <c r="K120" s="35">
        <f ca="1">IFERROR(VLOOKUP($A120,Lookup2008,54,FALSE),0)</f>
        <v>-1782.9699999999984</v>
      </c>
      <c r="L120" s="35">
        <f ca="1">IFERROR(VLOOKUP($A120,Lookup2008,55,FALSE),0)</f>
        <v>-19260.62999999999</v>
      </c>
      <c r="M120" s="36">
        <f ca="1">IFERROR(VLOOKUP($A120,Lookup2008,56,FALSE),0)</f>
        <v>-56702.910000000382</v>
      </c>
      <c r="N120" s="34">
        <f ca="1">IFERROR(VLOOKUP($A120,Lookup2007,53,FALSE),0)</f>
        <v>3845854.9299999992</v>
      </c>
      <c r="O120" s="35">
        <f ca="1">IFERROR(VLOOKUP($A120,Lookup2007,54,FALSE),0)</f>
        <v>192292.75</v>
      </c>
      <c r="P120" s="35">
        <f ca="1">IFERROR(VLOOKUP($A120,Lookup2007,55,FALSE),0)</f>
        <v>1543805.3599999999</v>
      </c>
      <c r="Q120" s="36">
        <f ca="1">IFERROR(VLOOKUP($A120,Lookup2007,56,FALSE),0)</f>
        <v>5581953.0399999991</v>
      </c>
      <c r="R120" s="34">
        <f ca="1">IFERROR(VLOOKUP($A120,Lookup2006,53,FALSE),0)</f>
        <v>535062.97000000009</v>
      </c>
      <c r="S120" s="35">
        <f ca="1">IFERROR(VLOOKUP($A120,Lookup2006,54,FALSE),0)</f>
        <v>26753.15</v>
      </c>
      <c r="T120" s="35">
        <f ca="1">IFERROR(VLOOKUP($A120,Lookup2006,55,FALSE),0)</f>
        <v>234354.41</v>
      </c>
      <c r="U120" s="36">
        <f ca="1">IFERROR(VLOOKUP($A120,Lookup2006,56,FALSE),0)</f>
        <v>796170.53</v>
      </c>
      <c r="V120" s="34">
        <f ca="1">F120+J120+N120+R120</f>
        <v>5410582.169999999</v>
      </c>
      <c r="W120" s="35">
        <f ca="1">G120+K120+O120+S120</f>
        <v>270529.11</v>
      </c>
      <c r="X120" s="35">
        <f ca="1">H120+L120+P120+T120</f>
        <v>2096154.43</v>
      </c>
      <c r="Y120" s="36">
        <f ca="1">I120+M120+Q120+U120</f>
        <v>7777265.709999999</v>
      </c>
    </row>
    <row r="121" spans="1:25" outlineLevel="2" x14ac:dyDescent="0.25">
      <c r="A121" t="s">
        <v>778</v>
      </c>
      <c r="B121" t="str">
        <f ca="1">VLOOKUP($A121,IndexLookup,2,FALSE)</f>
        <v>EPDC</v>
      </c>
      <c r="C121" t="str">
        <f ca="1">VLOOKUP($B121,ParticipantLookup,2,FALSE)</f>
        <v>EPCOR Power Development Corp.</v>
      </c>
      <c r="D121" t="str">
        <f ca="1">VLOOKUP($A121,IndexLookup,3,FALSE)</f>
        <v>GN3</v>
      </c>
      <c r="E121" t="str">
        <f ca="1">VLOOKUP($D121,FacilityLookup,2,FALSE)</f>
        <v>Genesee #3</v>
      </c>
      <c r="F121" s="34">
        <f ca="1">IFERROR(VLOOKUP($A121,Lookup2009,53,FALSE),0)</f>
        <v>913576.13999999943</v>
      </c>
      <c r="G121" s="35">
        <f ca="1">IFERROR(VLOOKUP($A121,Lookup2009,54,FALSE),0)</f>
        <v>45678.81</v>
      </c>
      <c r="H121" s="35">
        <f ca="1">IFERROR(VLOOKUP($A121,Lookup2009,55,FALSE),0)</f>
        <v>290904.16000000003</v>
      </c>
      <c r="I121" s="36">
        <f ca="1">IFERROR(VLOOKUP($A121,Lookup2009,56,FALSE),0)</f>
        <v>1250159.1099999994</v>
      </c>
      <c r="J121" s="34">
        <f ca="1">IFERROR(VLOOKUP($A121,Lookup2008,53,FALSE),0)</f>
        <v>529578.00000000058</v>
      </c>
      <c r="K121" s="35">
        <f ca="1">IFERROR(VLOOKUP($A121,Lookup2008,54,FALSE),0)</f>
        <v>26478.91</v>
      </c>
      <c r="L121" s="35">
        <f ca="1">IFERROR(VLOOKUP($A121,Lookup2008,55,FALSE),0)</f>
        <v>179748.28</v>
      </c>
      <c r="M121" s="36">
        <f ca="1">IFERROR(VLOOKUP($A121,Lookup2008,56,FALSE),0)</f>
        <v>735805.19000000064</v>
      </c>
      <c r="N121" s="34">
        <f ca="1">IFERROR(VLOOKUP($A121,Lookup2007,53,FALSE),0)</f>
        <v>4415120.79</v>
      </c>
      <c r="O121" s="35">
        <f ca="1">IFERROR(VLOOKUP($A121,Lookup2007,54,FALSE),0)</f>
        <v>220756.03000000006</v>
      </c>
      <c r="P121" s="35">
        <f ca="1">IFERROR(VLOOKUP($A121,Lookup2007,55,FALSE),0)</f>
        <v>1773574.09</v>
      </c>
      <c r="Q121" s="36">
        <f ca="1">IFERROR(VLOOKUP($A121,Lookup2007,56,FALSE),0)</f>
        <v>6409450.9100000001</v>
      </c>
      <c r="R121" s="34">
        <f ca="1">IFERROR(VLOOKUP($A121,Lookup2006,53,FALSE),0)</f>
        <v>3114161.2999999984</v>
      </c>
      <c r="S121" s="35">
        <f ca="1">IFERROR(VLOOKUP($A121,Lookup2006,54,FALSE),0)</f>
        <v>155708.08000000002</v>
      </c>
      <c r="T121" s="35">
        <f ca="1">IFERROR(VLOOKUP($A121,Lookup2006,55,FALSE),0)</f>
        <v>1417167.3299999998</v>
      </c>
      <c r="U121" s="36">
        <f ca="1">IFERROR(VLOOKUP($A121,Lookup2006,56,FALSE),0)</f>
        <v>4687036.709999999</v>
      </c>
      <c r="V121" s="34">
        <f ca="1">F121+J121+N121+R121</f>
        <v>8972436.2299999986</v>
      </c>
      <c r="W121" s="35">
        <f ca="1">G121+K121+O121+S121</f>
        <v>448621.83000000007</v>
      </c>
      <c r="X121" s="35">
        <f ca="1">H121+L121+P121+T121</f>
        <v>3661393.8600000003</v>
      </c>
      <c r="Y121" s="36">
        <f ca="1">I121+M121+Q121+U121</f>
        <v>13082451.92</v>
      </c>
    </row>
    <row r="122" spans="1:25" outlineLevel="2" x14ac:dyDescent="0.25">
      <c r="A122" t="s">
        <v>780</v>
      </c>
      <c r="B122" t="str">
        <f ca="1">VLOOKUP($A122,IndexLookup,2,FALSE)</f>
        <v>EPDC</v>
      </c>
      <c r="C122" t="str">
        <f ca="1">VLOOKUP($B122,ParticipantLookup,2,FALSE)</f>
        <v>EPCOR Power Development Corp.</v>
      </c>
      <c r="D122" t="str">
        <f ca="1">VLOOKUP($A122,IndexLookup,3,FALSE)</f>
        <v>RG8</v>
      </c>
      <c r="E122" t="str">
        <f ca="1">VLOOKUP($D122,FacilityLookup,2,FALSE)</f>
        <v>Rossdale #8</v>
      </c>
      <c r="F122" s="34">
        <f ca="1">IFERROR(VLOOKUP($A122,Lookup2009,53,FALSE),0)</f>
        <v>0</v>
      </c>
      <c r="G122" s="35">
        <f ca="1">IFERROR(VLOOKUP($A122,Lookup2009,54,FALSE),0)</f>
        <v>0</v>
      </c>
      <c r="H122" s="35">
        <f ca="1">IFERROR(VLOOKUP($A122,Lookup2009,55,FALSE),0)</f>
        <v>0</v>
      </c>
      <c r="I122" s="36">
        <f ca="1">IFERROR(VLOOKUP($A122,Lookup2009,56,FALSE),0)</f>
        <v>0</v>
      </c>
      <c r="J122" s="34">
        <f ca="1">IFERROR(VLOOKUP($A122,Lookup2008,53,FALSE),0)</f>
        <v>0</v>
      </c>
      <c r="K122" s="35">
        <f ca="1">IFERROR(VLOOKUP($A122,Lookup2008,54,FALSE),0)</f>
        <v>0</v>
      </c>
      <c r="L122" s="35">
        <f ca="1">IFERROR(VLOOKUP($A122,Lookup2008,55,FALSE),0)</f>
        <v>0</v>
      </c>
      <c r="M122" s="36">
        <f ca="1">IFERROR(VLOOKUP($A122,Lookup2008,56,FALSE),0)</f>
        <v>0</v>
      </c>
      <c r="N122" s="34">
        <f ca="1">IFERROR(VLOOKUP($A122,Lookup2007,53,FALSE),0)</f>
        <v>0</v>
      </c>
      <c r="O122" s="35">
        <f ca="1">IFERROR(VLOOKUP($A122,Lookup2007,54,FALSE),0)</f>
        <v>0</v>
      </c>
      <c r="P122" s="35">
        <f ca="1">IFERROR(VLOOKUP($A122,Lookup2007,55,FALSE),0)</f>
        <v>0</v>
      </c>
      <c r="Q122" s="36">
        <f ca="1">IFERROR(VLOOKUP($A122,Lookup2007,56,FALSE),0)</f>
        <v>0</v>
      </c>
      <c r="R122" s="34">
        <f ca="1">IFERROR(VLOOKUP($A122,Lookup2006,53,FALSE),0)</f>
        <v>9760.2500000000018</v>
      </c>
      <c r="S122" s="35">
        <f ca="1">IFERROR(VLOOKUP($A122,Lookup2006,54,FALSE),0)</f>
        <v>488.01</v>
      </c>
      <c r="T122" s="35">
        <f ca="1">IFERROR(VLOOKUP($A122,Lookup2006,55,FALSE),0)</f>
        <v>4297.32</v>
      </c>
      <c r="U122" s="36">
        <f ca="1">IFERROR(VLOOKUP($A122,Lookup2006,56,FALSE),0)</f>
        <v>14545.580000000002</v>
      </c>
      <c r="V122" s="34">
        <f ca="1">F122+J122+N122+R122</f>
        <v>9760.2500000000018</v>
      </c>
      <c r="W122" s="35">
        <f ca="1">G122+K122+O122+S122</f>
        <v>488.01</v>
      </c>
      <c r="X122" s="35">
        <f ca="1">H122+L122+P122+T122</f>
        <v>4297.32</v>
      </c>
      <c r="Y122" s="36">
        <f ca="1">I122+M122+Q122+U122</f>
        <v>14545.580000000002</v>
      </c>
    </row>
    <row r="123" spans="1:25" outlineLevel="2" x14ac:dyDescent="0.25">
      <c r="A123" t="s">
        <v>781</v>
      </c>
      <c r="B123" t="str">
        <f ca="1">VLOOKUP($A123,IndexLookup,2,FALSE)</f>
        <v>EPDC</v>
      </c>
      <c r="C123" t="str">
        <f ca="1">VLOOKUP($B123,ParticipantLookup,2,FALSE)</f>
        <v>EPCOR Power Development Corp.</v>
      </c>
      <c r="D123" t="str">
        <f ca="1">VLOOKUP($A123,IndexLookup,3,FALSE)</f>
        <v>RG9</v>
      </c>
      <c r="E123" t="str">
        <f ca="1">VLOOKUP($D123,FacilityLookup,2,FALSE)</f>
        <v>Rossdale #9</v>
      </c>
      <c r="F123" s="34">
        <f ca="1">IFERROR(VLOOKUP($A123,Lookup2009,53,FALSE),0)</f>
        <v>0</v>
      </c>
      <c r="G123" s="35">
        <f ca="1">IFERROR(VLOOKUP($A123,Lookup2009,54,FALSE),0)</f>
        <v>0</v>
      </c>
      <c r="H123" s="35">
        <f ca="1">IFERROR(VLOOKUP($A123,Lookup2009,55,FALSE),0)</f>
        <v>0</v>
      </c>
      <c r="I123" s="36">
        <f ca="1">IFERROR(VLOOKUP($A123,Lookup2009,56,FALSE),0)</f>
        <v>0</v>
      </c>
      <c r="J123" s="34">
        <f ca="1">IFERROR(VLOOKUP($A123,Lookup2008,53,FALSE),0)</f>
        <v>0</v>
      </c>
      <c r="K123" s="35">
        <f ca="1">IFERROR(VLOOKUP($A123,Lookup2008,54,FALSE),0)</f>
        <v>0</v>
      </c>
      <c r="L123" s="35">
        <f ca="1">IFERROR(VLOOKUP($A123,Lookup2008,55,FALSE),0)</f>
        <v>0</v>
      </c>
      <c r="M123" s="36">
        <f ca="1">IFERROR(VLOOKUP($A123,Lookup2008,56,FALSE),0)</f>
        <v>0</v>
      </c>
      <c r="N123" s="34">
        <f ca="1">IFERROR(VLOOKUP($A123,Lookup2007,53,FALSE),0)</f>
        <v>0</v>
      </c>
      <c r="O123" s="35">
        <f ca="1">IFERROR(VLOOKUP($A123,Lookup2007,54,FALSE),0)</f>
        <v>0</v>
      </c>
      <c r="P123" s="35">
        <f ca="1">IFERROR(VLOOKUP($A123,Lookup2007,55,FALSE),0)</f>
        <v>0</v>
      </c>
      <c r="Q123" s="36">
        <f ca="1">IFERROR(VLOOKUP($A123,Lookup2007,56,FALSE),0)</f>
        <v>0</v>
      </c>
      <c r="R123" s="34">
        <f ca="1">IFERROR(VLOOKUP($A123,Lookup2006,53,FALSE),0)</f>
        <v>394.08999999999986</v>
      </c>
      <c r="S123" s="35">
        <f ca="1">IFERROR(VLOOKUP($A123,Lookup2006,54,FALSE),0)</f>
        <v>19.7</v>
      </c>
      <c r="T123" s="35">
        <f ca="1">IFERROR(VLOOKUP($A123,Lookup2006,55,FALSE),0)</f>
        <v>173.51</v>
      </c>
      <c r="U123" s="36">
        <f ca="1">IFERROR(VLOOKUP($A123,Lookup2006,56,FALSE),0)</f>
        <v>587.29999999999984</v>
      </c>
      <c r="V123" s="34">
        <f ca="1">F123+J123+N123+R123</f>
        <v>394.08999999999986</v>
      </c>
      <c r="W123" s="35">
        <f ca="1">G123+K123+O123+S123</f>
        <v>19.7</v>
      </c>
      <c r="X123" s="35">
        <f ca="1">H123+L123+P123+T123</f>
        <v>173.51</v>
      </c>
      <c r="Y123" s="36">
        <f ca="1">I123+M123+Q123+U123</f>
        <v>587.29999999999984</v>
      </c>
    </row>
    <row r="124" spans="1:25" outlineLevel="2" x14ac:dyDescent="0.25">
      <c r="A124" t="s">
        <v>779</v>
      </c>
      <c r="B124" t="str">
        <f ca="1">VLOOKUP($A124,IndexLookup,2,FALSE)</f>
        <v>EPDC</v>
      </c>
      <c r="C124" t="str">
        <f ca="1">VLOOKUP($B124,ParticipantLookup,2,FALSE)</f>
        <v>EPCOR Power Development Corp.</v>
      </c>
      <c r="D124" t="str">
        <f ca="1">VLOOKUP($A124,IndexLookup,3,FALSE)</f>
        <v>RG10</v>
      </c>
      <c r="E124" t="str">
        <f ca="1">VLOOKUP($D124,FacilityLookup,2,FALSE)</f>
        <v>Rossdale #10</v>
      </c>
      <c r="F124" s="34">
        <f ca="1">IFERROR(VLOOKUP($A124,Lookup2009,53,FALSE),0)</f>
        <v>0</v>
      </c>
      <c r="G124" s="35">
        <f ca="1">IFERROR(VLOOKUP($A124,Lookup2009,54,FALSE),0)</f>
        <v>0</v>
      </c>
      <c r="H124" s="35">
        <f ca="1">IFERROR(VLOOKUP($A124,Lookup2009,55,FALSE),0)</f>
        <v>0</v>
      </c>
      <c r="I124" s="36">
        <f ca="1">IFERROR(VLOOKUP($A124,Lookup2009,56,FALSE),0)</f>
        <v>0</v>
      </c>
      <c r="J124" s="34">
        <f ca="1">IFERROR(VLOOKUP($A124,Lookup2008,53,FALSE),0)</f>
        <v>0</v>
      </c>
      <c r="K124" s="35">
        <f ca="1">IFERROR(VLOOKUP($A124,Lookup2008,54,FALSE),0)</f>
        <v>0</v>
      </c>
      <c r="L124" s="35">
        <f ca="1">IFERROR(VLOOKUP($A124,Lookup2008,55,FALSE),0)</f>
        <v>0</v>
      </c>
      <c r="M124" s="36">
        <f ca="1">IFERROR(VLOOKUP($A124,Lookup2008,56,FALSE),0)</f>
        <v>0</v>
      </c>
      <c r="N124" s="34">
        <f ca="1">IFERROR(VLOOKUP($A124,Lookup2007,53,FALSE),0)</f>
        <v>0</v>
      </c>
      <c r="O124" s="35">
        <f ca="1">IFERROR(VLOOKUP($A124,Lookup2007,54,FALSE),0)</f>
        <v>0</v>
      </c>
      <c r="P124" s="35">
        <f ca="1">IFERROR(VLOOKUP($A124,Lookup2007,55,FALSE),0)</f>
        <v>0</v>
      </c>
      <c r="Q124" s="36">
        <f ca="1">IFERROR(VLOOKUP($A124,Lookup2007,56,FALSE),0)</f>
        <v>0</v>
      </c>
      <c r="R124" s="34">
        <f ca="1">IFERROR(VLOOKUP($A124,Lookup2006,53,FALSE),0)</f>
        <v>620.79</v>
      </c>
      <c r="S124" s="35">
        <f ca="1">IFERROR(VLOOKUP($A124,Lookup2006,54,FALSE),0)</f>
        <v>31.04</v>
      </c>
      <c r="T124" s="35">
        <f ca="1">IFERROR(VLOOKUP($A124,Lookup2006,55,FALSE),0)</f>
        <v>273.33</v>
      </c>
      <c r="U124" s="36">
        <f ca="1">IFERROR(VLOOKUP($A124,Lookup2006,56,FALSE),0)</f>
        <v>925.15999999999985</v>
      </c>
      <c r="V124" s="34">
        <f ca="1">F124+J124+N124+R124</f>
        <v>620.79</v>
      </c>
      <c r="W124" s="35">
        <f ca="1">G124+K124+O124+S124</f>
        <v>31.04</v>
      </c>
      <c r="X124" s="35">
        <f ca="1">H124+L124+P124+T124</f>
        <v>273.33</v>
      </c>
      <c r="Y124" s="36">
        <f ca="1">I124+M124+Q124+U124</f>
        <v>925.15999999999985</v>
      </c>
    </row>
    <row r="125" spans="1:25" outlineLevel="1" x14ac:dyDescent="0.25">
      <c r="C125" s="2" t="s">
        <v>869</v>
      </c>
      <c r="F125" s="34">
        <f ca="1">SUBTOTAL(9,F119:F124)</f>
        <v>3122001.7799999993</v>
      </c>
      <c r="G125" s="35">
        <f ca="1">SUBTOTAL(9,G119:G124)</f>
        <v>156100.09</v>
      </c>
      <c r="H125" s="35">
        <f ca="1">SUBTOTAL(9,H119:H124)</f>
        <v>990001.39</v>
      </c>
      <c r="I125" s="36">
        <f ca="1">SUBTOTAL(9,I119:I124)</f>
        <v>4268103.26</v>
      </c>
      <c r="J125" s="34">
        <f ca="1">SUBTOTAL(9,J119:J124)</f>
        <v>455864.11000000051</v>
      </c>
      <c r="K125" s="35">
        <f ca="1">SUBTOTAL(9,K119:K124)</f>
        <v>22793.21</v>
      </c>
      <c r="L125" s="35">
        <f ca="1">SUBTOTAL(9,L119:L124)</f>
        <v>140590.59000000003</v>
      </c>
      <c r="M125" s="36">
        <f ca="1">SUBTOTAL(9,M119:M124)</f>
        <v>619247.91000000061</v>
      </c>
      <c r="N125" s="34">
        <f ca="1">SUBTOTAL(9,N119:N124)</f>
        <v>12150293.609999999</v>
      </c>
      <c r="O125" s="35">
        <f ca="1">SUBTOTAL(9,O119:O124)</f>
        <v>607514.68000000005</v>
      </c>
      <c r="P125" s="35">
        <f ca="1">SUBTOTAL(9,P119:P124)</f>
        <v>4880246.55</v>
      </c>
      <c r="Q125" s="36">
        <f ca="1">SUBTOTAL(9,Q119:Q124)</f>
        <v>17638054.84</v>
      </c>
      <c r="R125" s="34">
        <f ca="1">SUBTOTAL(9,R119:R124)</f>
        <v>4258237.9899999974</v>
      </c>
      <c r="S125" s="35">
        <f ca="1">SUBTOTAL(9,S119:S124)</f>
        <v>212911.91000000006</v>
      </c>
      <c r="T125" s="35">
        <f ca="1">SUBTOTAL(9,T119:T124)</f>
        <v>1918473.33</v>
      </c>
      <c r="U125" s="36">
        <f ca="1">SUBTOTAL(9,U119:U124)</f>
        <v>6389623.2299999986</v>
      </c>
      <c r="V125" s="34">
        <f ca="1">SUBTOTAL(9,V119:V124)</f>
        <v>19986397.489999998</v>
      </c>
      <c r="W125" s="35">
        <f ca="1">SUBTOTAL(9,W119:W124)</f>
        <v>999319.89000000013</v>
      </c>
      <c r="X125" s="35">
        <f ca="1">SUBTOTAL(9,X119:X124)</f>
        <v>7929311.8600000003</v>
      </c>
      <c r="Y125" s="36">
        <f ca="1">SUBTOTAL(9,Y119:Y124)</f>
        <v>28915029.239999998</v>
      </c>
    </row>
    <row r="126" spans="1:25" outlineLevel="2" x14ac:dyDescent="0.25">
      <c r="A126" t="s">
        <v>688</v>
      </c>
      <c r="B126" t="str">
        <f ca="1">VLOOKUP($A126,IndexLookup,2,FALSE)</f>
        <v>CONS</v>
      </c>
      <c r="C126" t="str">
        <f ca="1">VLOOKUP($B126,ParticipantLookup,2,FALSE)</f>
        <v>Exelon Generation Company, LLC</v>
      </c>
      <c r="D126" t="str">
        <f ca="1">VLOOKUP($A126,IndexLookup,3,FALSE)</f>
        <v>BCHEXP</v>
      </c>
      <c r="E126" t="str">
        <f ca="1">VLOOKUP($D126,FacilityLookup,2,FALSE)</f>
        <v>Alberta-BC Intertie - Export</v>
      </c>
      <c r="F126" s="34">
        <f ca="1">IFERROR(VLOOKUP($A126,Lookup2009,53,FALSE),0)</f>
        <v>1.5600000000000023</v>
      </c>
      <c r="G126" s="35">
        <f ca="1">IFERROR(VLOOKUP($A126,Lookup2009,54,FALSE),0)</f>
        <v>0.08</v>
      </c>
      <c r="H126" s="35">
        <f ca="1">IFERROR(VLOOKUP($A126,Lookup2009,55,FALSE),0)</f>
        <v>0.48</v>
      </c>
      <c r="I126" s="36">
        <f ca="1">IFERROR(VLOOKUP($A126,Lookup2009,56,FALSE),0)</f>
        <v>2.1200000000000023</v>
      </c>
      <c r="J126" s="34">
        <f ca="1">IFERROR(VLOOKUP($A126,Lookup2008,53,FALSE),0)</f>
        <v>-350.19000000000005</v>
      </c>
      <c r="K126" s="35">
        <f ca="1">IFERROR(VLOOKUP($A126,Lookup2008,54,FALSE),0)</f>
        <v>-17.510000000000002</v>
      </c>
      <c r="L126" s="35">
        <f ca="1">IFERROR(VLOOKUP($A126,Lookup2008,55,FALSE),0)</f>
        <v>-125.99</v>
      </c>
      <c r="M126" s="36">
        <f ca="1">IFERROR(VLOOKUP($A126,Lookup2008,56,FALSE),0)</f>
        <v>-493.69000000000005</v>
      </c>
      <c r="N126" s="34">
        <f ca="1">IFERROR(VLOOKUP($A126,Lookup2007,53,FALSE),0)</f>
        <v>0</v>
      </c>
      <c r="O126" s="35">
        <f ca="1">IFERROR(VLOOKUP($A126,Lookup2007,54,FALSE),0)</f>
        <v>0</v>
      </c>
      <c r="P126" s="35">
        <f ca="1">IFERROR(VLOOKUP($A126,Lookup2007,55,FALSE),0)</f>
        <v>0</v>
      </c>
      <c r="Q126" s="36">
        <f ca="1">IFERROR(VLOOKUP($A126,Lookup2007,56,FALSE),0)</f>
        <v>0</v>
      </c>
      <c r="R126" s="34">
        <f ca="1">IFERROR(VLOOKUP($A126,Lookup2006,53,FALSE),0)</f>
        <v>-38.229999999999997</v>
      </c>
      <c r="S126" s="35">
        <f ca="1">IFERROR(VLOOKUP($A126,Lookup2006,54,FALSE),0)</f>
        <v>-1.91</v>
      </c>
      <c r="T126" s="35">
        <f ca="1">IFERROR(VLOOKUP($A126,Lookup2006,55,FALSE),0)</f>
        <v>-18.350000000000001</v>
      </c>
      <c r="U126" s="36">
        <f ca="1">IFERROR(VLOOKUP($A126,Lookup2006,56,FALSE),0)</f>
        <v>-58.489999999999995</v>
      </c>
      <c r="V126" s="34">
        <f ca="1">F126+J126+N126+R126</f>
        <v>-386.86000000000007</v>
      </c>
      <c r="W126" s="35">
        <f ca="1">G126+K126+O126+S126</f>
        <v>-19.340000000000003</v>
      </c>
      <c r="X126" s="35">
        <f ca="1">H126+L126+P126+T126</f>
        <v>-143.85999999999999</v>
      </c>
      <c r="Y126" s="36">
        <f ca="1">I126+M126+Q126+U126</f>
        <v>-550.06000000000006</v>
      </c>
    </row>
    <row r="127" spans="1:25" outlineLevel="2" x14ac:dyDescent="0.25">
      <c r="A127" t="s">
        <v>689</v>
      </c>
      <c r="B127" t="str">
        <f ca="1">VLOOKUP($A127,IndexLookup,2,FALSE)</f>
        <v>CONS</v>
      </c>
      <c r="C127" t="str">
        <f ca="1">VLOOKUP($B127,ParticipantLookup,2,FALSE)</f>
        <v>Exelon Generation Company, LLC</v>
      </c>
      <c r="D127" t="str">
        <f ca="1">VLOOKUP($A127,IndexLookup,3,FALSE)</f>
        <v>BCHIMP</v>
      </c>
      <c r="E127" t="str">
        <f ca="1">VLOOKUP($D127,FacilityLookup,2,FALSE)</f>
        <v>Alberta-BC Intertie - Import</v>
      </c>
      <c r="F127" s="34">
        <f ca="1">IFERROR(VLOOKUP($A127,Lookup2009,53,FALSE),0)</f>
        <v>-344.76000000000005</v>
      </c>
      <c r="G127" s="35">
        <f ca="1">IFERROR(VLOOKUP($A127,Lookup2009,54,FALSE),0)</f>
        <v>-17.239999999999998</v>
      </c>
      <c r="H127" s="35">
        <f ca="1">IFERROR(VLOOKUP($A127,Lookup2009,55,FALSE),0)</f>
        <v>-107.16</v>
      </c>
      <c r="I127" s="36">
        <f ca="1">IFERROR(VLOOKUP($A127,Lookup2009,56,FALSE),0)</f>
        <v>-469.16000000000008</v>
      </c>
      <c r="J127" s="34">
        <f ca="1">IFERROR(VLOOKUP($A127,Lookup2008,53,FALSE),0)</f>
        <v>38.589999999999989</v>
      </c>
      <c r="K127" s="35">
        <f ca="1">IFERROR(VLOOKUP($A127,Lookup2008,54,FALSE),0)</f>
        <v>1.9300000000000002</v>
      </c>
      <c r="L127" s="35">
        <f ca="1">IFERROR(VLOOKUP($A127,Lookup2008,55,FALSE),0)</f>
        <v>13.98</v>
      </c>
      <c r="M127" s="36">
        <f ca="1">IFERROR(VLOOKUP($A127,Lookup2008,56,FALSE),0)</f>
        <v>54.499999999999986</v>
      </c>
      <c r="N127" s="34">
        <f ca="1">IFERROR(VLOOKUP($A127,Lookup2007,53,FALSE),0)</f>
        <v>-749.3</v>
      </c>
      <c r="O127" s="35">
        <f ca="1">IFERROR(VLOOKUP($A127,Lookup2007,54,FALSE),0)</f>
        <v>-37.47</v>
      </c>
      <c r="P127" s="35">
        <f ca="1">IFERROR(VLOOKUP($A127,Lookup2007,55,FALSE),0)</f>
        <v>-296.12</v>
      </c>
      <c r="Q127" s="36">
        <f ca="1">IFERROR(VLOOKUP($A127,Lookup2007,56,FALSE),0)</f>
        <v>-1082.8899999999999</v>
      </c>
      <c r="R127" s="34">
        <f ca="1">IFERROR(VLOOKUP($A127,Lookup2006,53,FALSE),0)</f>
        <v>-29.56</v>
      </c>
      <c r="S127" s="35">
        <f ca="1">IFERROR(VLOOKUP($A127,Lookup2006,54,FALSE),0)</f>
        <v>-1.48</v>
      </c>
      <c r="T127" s="35">
        <f ca="1">IFERROR(VLOOKUP($A127,Lookup2006,55,FALSE),0)</f>
        <v>-13.91</v>
      </c>
      <c r="U127" s="36">
        <f ca="1">IFERROR(VLOOKUP($A127,Lookup2006,56,FALSE),0)</f>
        <v>-44.95</v>
      </c>
      <c r="V127" s="34">
        <f ca="1">F127+J127+N127+R127</f>
        <v>-1085.03</v>
      </c>
      <c r="W127" s="35">
        <f ca="1">G127+K127+O127+S127</f>
        <v>-54.26</v>
      </c>
      <c r="X127" s="35">
        <f ca="1">H127+L127+P127+T127</f>
        <v>-403.21000000000004</v>
      </c>
      <c r="Y127" s="36">
        <f ca="1">I127+M127+Q127+U127</f>
        <v>-1542.5</v>
      </c>
    </row>
    <row r="128" spans="1:25" outlineLevel="2" x14ac:dyDescent="0.25">
      <c r="A128" t="s">
        <v>766</v>
      </c>
      <c r="B128" t="str">
        <f ca="1">VLOOKUP($A128,IndexLookup,2,FALSE)</f>
        <v>CONS</v>
      </c>
      <c r="C128" t="str">
        <f ca="1">VLOOKUP($B128,ParticipantLookup,2,FALSE)</f>
        <v>Exelon Generation Company, LLC</v>
      </c>
      <c r="D128" t="str">
        <f ca="1">VLOOKUP($A128,IndexLookup,3,FALSE)</f>
        <v>SPCIMP</v>
      </c>
      <c r="E128" t="str">
        <f ca="1">VLOOKUP($D128,FacilityLookup,2,FALSE)</f>
        <v>Alberta-Saskatchewan Intertie - Import</v>
      </c>
      <c r="F128" s="34">
        <f ca="1">IFERROR(VLOOKUP($A128,Lookup2009,53,FALSE),0)</f>
        <v>-385.71999999999997</v>
      </c>
      <c r="G128" s="35">
        <f ca="1">IFERROR(VLOOKUP($A128,Lookup2009,54,FALSE),0)</f>
        <v>-19.28</v>
      </c>
      <c r="H128" s="35">
        <f ca="1">IFERROR(VLOOKUP($A128,Lookup2009,55,FALSE),0)</f>
        <v>-120.16000000000001</v>
      </c>
      <c r="I128" s="36">
        <f ca="1">IFERROR(VLOOKUP($A128,Lookup2009,56,FALSE),0)</f>
        <v>-525.16</v>
      </c>
      <c r="J128" s="34">
        <f ca="1">IFERROR(VLOOKUP($A128,Lookup2008,53,FALSE),0)</f>
        <v>0</v>
      </c>
      <c r="K128" s="35">
        <f ca="1">IFERROR(VLOOKUP($A128,Lookup2008,54,FALSE),0)</f>
        <v>0</v>
      </c>
      <c r="L128" s="35">
        <f ca="1">IFERROR(VLOOKUP($A128,Lookup2008,55,FALSE),0)</f>
        <v>0</v>
      </c>
      <c r="M128" s="36">
        <f ca="1">IFERROR(VLOOKUP($A128,Lookup2008,56,FALSE),0)</f>
        <v>0</v>
      </c>
      <c r="N128" s="34">
        <f ca="1">IFERROR(VLOOKUP($A128,Lookup2007,53,FALSE),0)</f>
        <v>-16.43</v>
      </c>
      <c r="O128" s="35">
        <f ca="1">IFERROR(VLOOKUP($A128,Lookup2007,54,FALSE),0)</f>
        <v>-0.82</v>
      </c>
      <c r="P128" s="35">
        <f ca="1">IFERROR(VLOOKUP($A128,Lookup2007,55,FALSE),0)</f>
        <v>-6.66</v>
      </c>
      <c r="Q128" s="36">
        <f ca="1">IFERROR(VLOOKUP($A128,Lookup2007,56,FALSE),0)</f>
        <v>-23.91</v>
      </c>
      <c r="R128" s="34">
        <f ca="1">IFERROR(VLOOKUP($A128,Lookup2006,53,FALSE),0)</f>
        <v>0</v>
      </c>
      <c r="S128" s="35">
        <f ca="1">IFERROR(VLOOKUP($A128,Lookup2006,54,FALSE),0)</f>
        <v>0</v>
      </c>
      <c r="T128" s="35">
        <f ca="1">IFERROR(VLOOKUP($A128,Lookup2006,55,FALSE),0)</f>
        <v>0</v>
      </c>
      <c r="U128" s="36">
        <f ca="1">IFERROR(VLOOKUP($A128,Lookup2006,56,FALSE),0)</f>
        <v>0</v>
      </c>
      <c r="V128" s="34">
        <f ca="1">F128+J128+N128+R128</f>
        <v>-402.15</v>
      </c>
      <c r="W128" s="35">
        <f ca="1">G128+K128+O128+S128</f>
        <v>-20.100000000000001</v>
      </c>
      <c r="X128" s="35">
        <f ca="1">H128+L128+P128+T128</f>
        <v>-126.82000000000001</v>
      </c>
      <c r="Y128" s="36">
        <f ca="1">I128+M128+Q128+U128</f>
        <v>-549.06999999999994</v>
      </c>
    </row>
    <row r="129" spans="1:25" outlineLevel="1" x14ac:dyDescent="0.25">
      <c r="C129" s="2" t="s">
        <v>870</v>
      </c>
      <c r="F129" s="34">
        <f ca="1">SUBTOTAL(9,F126:F128)</f>
        <v>-728.92000000000007</v>
      </c>
      <c r="G129" s="35">
        <f ca="1">SUBTOTAL(9,G126:G128)</f>
        <v>-36.44</v>
      </c>
      <c r="H129" s="35">
        <f ca="1">SUBTOTAL(9,H126:H128)</f>
        <v>-226.84</v>
      </c>
      <c r="I129" s="36">
        <f ca="1">SUBTOTAL(9,I126:I128)</f>
        <v>-992.2</v>
      </c>
      <c r="J129" s="34">
        <f ca="1">SUBTOTAL(9,J126:J128)</f>
        <v>-311.60000000000008</v>
      </c>
      <c r="K129" s="35">
        <f ca="1">SUBTOTAL(9,K126:K128)</f>
        <v>-15.580000000000002</v>
      </c>
      <c r="L129" s="35">
        <f ca="1">SUBTOTAL(9,L126:L128)</f>
        <v>-112.00999999999999</v>
      </c>
      <c r="M129" s="36">
        <f ca="1">SUBTOTAL(9,M126:M128)</f>
        <v>-439.19000000000005</v>
      </c>
      <c r="N129" s="34">
        <f ca="1">SUBTOTAL(9,N126:N128)</f>
        <v>-765.7299999999999</v>
      </c>
      <c r="O129" s="35">
        <f ca="1">SUBTOTAL(9,O126:O128)</f>
        <v>-38.29</v>
      </c>
      <c r="P129" s="35">
        <f ca="1">SUBTOTAL(9,P126:P128)</f>
        <v>-302.78000000000003</v>
      </c>
      <c r="Q129" s="36">
        <f ca="1">SUBTOTAL(9,Q126:Q128)</f>
        <v>-1106.8</v>
      </c>
      <c r="R129" s="34">
        <f ca="1">SUBTOTAL(9,R126:R128)</f>
        <v>-67.789999999999992</v>
      </c>
      <c r="S129" s="35">
        <f ca="1">SUBTOTAL(9,S126:S128)</f>
        <v>-3.3899999999999997</v>
      </c>
      <c r="T129" s="35">
        <f ca="1">SUBTOTAL(9,T126:T128)</f>
        <v>-32.260000000000005</v>
      </c>
      <c r="U129" s="36">
        <f ca="1">SUBTOTAL(9,U126:U128)</f>
        <v>-103.44</v>
      </c>
      <c r="V129" s="34">
        <f ca="1">SUBTOTAL(9,V126:V128)</f>
        <v>-1874.04</v>
      </c>
      <c r="W129" s="35">
        <f ca="1">SUBTOTAL(9,W126:W128)</f>
        <v>-93.699999999999989</v>
      </c>
      <c r="X129" s="35">
        <f ca="1">SUBTOTAL(9,X126:X128)</f>
        <v>-673.8900000000001</v>
      </c>
      <c r="Y129" s="36">
        <f ca="1">SUBTOTAL(9,Y126:Y128)</f>
        <v>-2641.63</v>
      </c>
    </row>
    <row r="130" spans="1:25" outlineLevel="2" x14ac:dyDescent="0.25">
      <c r="A130" t="s">
        <v>239</v>
      </c>
      <c r="B130" t="str">
        <f ca="1">VLOOKUP($A130,IndexLookup,2,FALSE)</f>
        <v>UNCA</v>
      </c>
      <c r="C130" t="str">
        <f ca="1">VLOOKUP($B130,ParticipantLookup,2,FALSE)</f>
        <v>FortisAlberta Inc.</v>
      </c>
      <c r="D130" t="str">
        <f ca="1">VLOOKUP($A130,IndexLookup,3,FALSE)</f>
        <v>0000001511</v>
      </c>
      <c r="E130" t="str">
        <f ca="1">VLOOKUP($D130,FacilityLookup,2,FALSE)</f>
        <v>FortisAlberta Reversing POD - Fort Macleod (15S)</v>
      </c>
      <c r="F130" s="34">
        <f ca="1">IFERROR(VLOOKUP($A130,Lookup2009,53,FALSE),0)</f>
        <v>400.58999999999992</v>
      </c>
      <c r="G130" s="35">
        <f ca="1">IFERROR(VLOOKUP($A130,Lookup2009,54,FALSE),0)</f>
        <v>20.05</v>
      </c>
      <c r="H130" s="35">
        <f ca="1">IFERROR(VLOOKUP($A130,Lookup2009,55,FALSE),0)</f>
        <v>124.36</v>
      </c>
      <c r="I130" s="36">
        <f ca="1">IFERROR(VLOOKUP($A130,Lookup2009,56,FALSE),0)</f>
        <v>544.99999999999989</v>
      </c>
      <c r="J130" s="34">
        <f ca="1">IFERROR(VLOOKUP($A130,Lookup2008,53,FALSE),0)</f>
        <v>1399.97</v>
      </c>
      <c r="K130" s="35">
        <f ca="1">IFERROR(VLOOKUP($A130,Lookup2008,54,FALSE),0)</f>
        <v>69.999999999999986</v>
      </c>
      <c r="L130" s="35">
        <f ca="1">IFERROR(VLOOKUP($A130,Lookup2008,55,FALSE),0)</f>
        <v>477.38000000000005</v>
      </c>
      <c r="M130" s="36">
        <f ca="1">IFERROR(VLOOKUP($A130,Lookup2008,56,FALSE),0)</f>
        <v>1947.3500000000001</v>
      </c>
      <c r="N130" s="34">
        <f ca="1">IFERROR(VLOOKUP($A130,Lookup2007,53,FALSE),0)</f>
        <v>0</v>
      </c>
      <c r="O130" s="35">
        <f ca="1">IFERROR(VLOOKUP($A130,Lookup2007,54,FALSE),0)</f>
        <v>0</v>
      </c>
      <c r="P130" s="35">
        <f ca="1">IFERROR(VLOOKUP($A130,Lookup2007,55,FALSE),0)</f>
        <v>0</v>
      </c>
      <c r="Q130" s="36">
        <f ca="1">IFERROR(VLOOKUP($A130,Lookup2007,56,FALSE),0)</f>
        <v>0</v>
      </c>
      <c r="R130" s="34">
        <f ca="1">IFERROR(VLOOKUP($A130,Lookup2006,53,FALSE),0)</f>
        <v>0</v>
      </c>
      <c r="S130" s="35">
        <f ca="1">IFERROR(VLOOKUP($A130,Lookup2006,54,FALSE),0)</f>
        <v>0</v>
      </c>
      <c r="T130" s="35">
        <f ca="1">IFERROR(VLOOKUP($A130,Lookup2006,55,FALSE),0)</f>
        <v>0</v>
      </c>
      <c r="U130" s="36">
        <f ca="1">IFERROR(VLOOKUP($A130,Lookup2006,56,FALSE),0)</f>
        <v>0</v>
      </c>
      <c r="V130" s="34">
        <f ca="1">F130+J130+N130+R130</f>
        <v>1800.56</v>
      </c>
      <c r="W130" s="35">
        <f ca="1">G130+K130+O130+S130</f>
        <v>90.049999999999983</v>
      </c>
      <c r="X130" s="35">
        <f ca="1">H130+L130+P130+T130</f>
        <v>601.74</v>
      </c>
      <c r="Y130" s="36">
        <f ca="1">I130+M130+Q130+U130</f>
        <v>2492.35</v>
      </c>
    </row>
    <row r="131" spans="1:25" outlineLevel="2" x14ac:dyDescent="0.25">
      <c r="A131" t="s">
        <v>240</v>
      </c>
      <c r="B131" t="str">
        <f ca="1">VLOOKUP($A131,IndexLookup,2,FALSE)</f>
        <v>UNCA</v>
      </c>
      <c r="C131" t="str">
        <f ca="1">VLOOKUP($B131,ParticipantLookup,2,FALSE)</f>
        <v>FortisAlberta Inc.</v>
      </c>
      <c r="D131" t="str">
        <f ca="1">VLOOKUP($A131,IndexLookup,3,FALSE)</f>
        <v>0000006711</v>
      </c>
      <c r="E131" t="str">
        <f ca="1">VLOOKUP($D131,FacilityLookup,2,FALSE)</f>
        <v>FortisAlberta Reversing POD - Stirling (67S)</v>
      </c>
      <c r="F131" s="34">
        <f ca="1">IFERROR(VLOOKUP($A131,Lookup2009,53,FALSE),0)</f>
        <v>-1316.18</v>
      </c>
      <c r="G131" s="35">
        <f ca="1">IFERROR(VLOOKUP($A131,Lookup2009,54,FALSE),0)</f>
        <v>-65.8</v>
      </c>
      <c r="H131" s="35">
        <f ca="1">IFERROR(VLOOKUP($A131,Lookup2009,55,FALSE),0)</f>
        <v>-408.61</v>
      </c>
      <c r="I131" s="36">
        <f ca="1">IFERROR(VLOOKUP($A131,Lookup2009,56,FALSE),0)</f>
        <v>-1790.5900000000001</v>
      </c>
      <c r="J131" s="34">
        <f ca="1">IFERROR(VLOOKUP($A131,Lookup2008,53,FALSE),0)</f>
        <v>-4664.5599999999995</v>
      </c>
      <c r="K131" s="35">
        <f ca="1">IFERROR(VLOOKUP($A131,Lookup2008,54,FALSE),0)</f>
        <v>-233.23000000000002</v>
      </c>
      <c r="L131" s="35">
        <f ca="1">IFERROR(VLOOKUP($A131,Lookup2008,55,FALSE),0)</f>
        <v>-1613.87</v>
      </c>
      <c r="M131" s="36">
        <f ca="1">IFERROR(VLOOKUP($A131,Lookup2008,56,FALSE),0)</f>
        <v>-6511.6600000000008</v>
      </c>
      <c r="N131" s="34">
        <f ca="1">IFERROR(VLOOKUP($A131,Lookup2007,53,FALSE),0)</f>
        <v>-3695.61</v>
      </c>
      <c r="O131" s="35">
        <f ca="1">IFERROR(VLOOKUP($A131,Lookup2007,54,FALSE),0)</f>
        <v>-184.78000000000003</v>
      </c>
      <c r="P131" s="35">
        <f ca="1">IFERROR(VLOOKUP($A131,Lookup2007,55,FALSE),0)</f>
        <v>-1481.73</v>
      </c>
      <c r="Q131" s="36">
        <f ca="1">IFERROR(VLOOKUP($A131,Lookup2007,56,FALSE),0)</f>
        <v>-5362.1200000000008</v>
      </c>
      <c r="R131" s="34">
        <f ca="1">IFERROR(VLOOKUP($A131,Lookup2006,53,FALSE),0)</f>
        <v>0</v>
      </c>
      <c r="S131" s="35">
        <f ca="1">IFERROR(VLOOKUP($A131,Lookup2006,54,FALSE),0)</f>
        <v>0</v>
      </c>
      <c r="T131" s="35">
        <f ca="1">IFERROR(VLOOKUP($A131,Lookup2006,55,FALSE),0)</f>
        <v>0</v>
      </c>
      <c r="U131" s="36">
        <f ca="1">IFERROR(VLOOKUP($A131,Lookup2006,56,FALSE),0)</f>
        <v>0</v>
      </c>
      <c r="V131" s="34">
        <f ca="1">F131+J131+N131+R131</f>
        <v>-9676.35</v>
      </c>
      <c r="W131" s="35">
        <f ca="1">G131+K131+O131+S131</f>
        <v>-483.81000000000006</v>
      </c>
      <c r="X131" s="35">
        <f ca="1">H131+L131+P131+T131</f>
        <v>-3504.21</v>
      </c>
      <c r="Y131" s="36">
        <f ca="1">I131+M131+Q131+U131</f>
        <v>-13664.37</v>
      </c>
    </row>
    <row r="132" spans="1:25" outlineLevel="2" x14ac:dyDescent="0.25">
      <c r="A132" t="s">
        <v>806</v>
      </c>
      <c r="B132" t="str">
        <f ca="1">VLOOKUP($A132,IndexLookup,2,FALSE)</f>
        <v>UNCA</v>
      </c>
      <c r="C132" t="str">
        <f ca="1">VLOOKUP($B132,ParticipantLookup,2,FALSE)</f>
        <v>FortisAlberta Inc.</v>
      </c>
      <c r="D132" t="str">
        <f ca="1">VLOOKUP($A132,IndexLookup,3,FALSE)</f>
        <v>0000016301</v>
      </c>
      <c r="E132" t="str">
        <f ca="1">VLOOKUP($D132,FacilityLookup,2,FALSE)</f>
        <v>FortisAlberta DOS - BP Empress (163S)</v>
      </c>
      <c r="F132" s="34">
        <f ca="1">IFERROR(VLOOKUP($A132,Lookup2009,53,FALSE),0)</f>
        <v>0</v>
      </c>
      <c r="G132" s="35">
        <f ca="1">IFERROR(VLOOKUP($A132,Lookup2009,54,FALSE),0)</f>
        <v>0</v>
      </c>
      <c r="H132" s="35">
        <f ca="1">IFERROR(VLOOKUP($A132,Lookup2009,55,FALSE),0)</f>
        <v>0</v>
      </c>
      <c r="I132" s="36">
        <f ca="1">IFERROR(VLOOKUP($A132,Lookup2009,56,FALSE),0)</f>
        <v>0</v>
      </c>
      <c r="J132" s="34">
        <f ca="1">IFERROR(VLOOKUP($A132,Lookup2008,53,FALSE),0)</f>
        <v>-74.029999999999916</v>
      </c>
      <c r="K132" s="35">
        <f ca="1">IFERROR(VLOOKUP($A132,Lookup2008,54,FALSE),0)</f>
        <v>-3.7</v>
      </c>
      <c r="L132" s="35">
        <f ca="1">IFERROR(VLOOKUP($A132,Lookup2008,55,FALSE),0)</f>
        <v>-27.15</v>
      </c>
      <c r="M132" s="36">
        <f ca="1">IFERROR(VLOOKUP($A132,Lookup2008,56,FALSE),0)</f>
        <v>-104.87999999999991</v>
      </c>
      <c r="N132" s="34">
        <f ca="1">IFERROR(VLOOKUP($A132,Lookup2007,53,FALSE),0)</f>
        <v>125875.29000000001</v>
      </c>
      <c r="O132" s="35">
        <f ca="1">IFERROR(VLOOKUP($A132,Lookup2007,54,FALSE),0)</f>
        <v>6293.7699999999995</v>
      </c>
      <c r="P132" s="35">
        <f ca="1">IFERROR(VLOOKUP($A132,Lookup2007,55,FALSE),0)</f>
        <v>52596.1</v>
      </c>
      <c r="Q132" s="36">
        <f ca="1">IFERROR(VLOOKUP($A132,Lookup2007,56,FALSE),0)</f>
        <v>184765.16000000003</v>
      </c>
      <c r="R132" s="34">
        <f ca="1">IFERROR(VLOOKUP($A132,Lookup2006,53,FALSE),0)</f>
        <v>146521.30000000002</v>
      </c>
      <c r="S132" s="35">
        <f ca="1">IFERROR(VLOOKUP($A132,Lookup2006,54,FALSE),0)</f>
        <v>7326.07</v>
      </c>
      <c r="T132" s="35">
        <f ca="1">IFERROR(VLOOKUP($A132,Lookup2006,55,FALSE),0)</f>
        <v>69719.430000000008</v>
      </c>
      <c r="U132" s="36">
        <f ca="1">IFERROR(VLOOKUP($A132,Lookup2006,56,FALSE),0)</f>
        <v>223566.80000000005</v>
      </c>
      <c r="V132" s="34">
        <f ca="1">F132+J132+N132+R132</f>
        <v>272322.56000000006</v>
      </c>
      <c r="W132" s="35">
        <f ca="1">G132+K132+O132+S132</f>
        <v>13616.14</v>
      </c>
      <c r="X132" s="35">
        <f ca="1">H132+L132+P132+T132</f>
        <v>122288.38</v>
      </c>
      <c r="Y132" s="36">
        <f ca="1">I132+M132+Q132+U132</f>
        <v>408227.08000000007</v>
      </c>
    </row>
    <row r="133" spans="1:25" outlineLevel="2" x14ac:dyDescent="0.25">
      <c r="A133" t="s">
        <v>241</v>
      </c>
      <c r="B133" t="str">
        <f ca="1">VLOOKUP($A133,IndexLookup,2,FALSE)</f>
        <v>UNCA</v>
      </c>
      <c r="C133" t="str">
        <f ca="1">VLOOKUP($B133,ParticipantLookup,2,FALSE)</f>
        <v>FortisAlberta Inc.</v>
      </c>
      <c r="D133" t="str">
        <f ca="1">VLOOKUP($A133,IndexLookup,3,FALSE)</f>
        <v>0000022911</v>
      </c>
      <c r="E133" t="str">
        <f ca="1">VLOOKUP($D133,FacilityLookup,2,FALSE)</f>
        <v>FortisAlberta Reversing POD - Glenwood (229S)</v>
      </c>
      <c r="F133" s="34">
        <f ca="1">IFERROR(VLOOKUP($A133,Lookup2009,53,FALSE),0)</f>
        <v>1500.98</v>
      </c>
      <c r="G133" s="35">
        <f ca="1">IFERROR(VLOOKUP($A133,Lookup2009,54,FALSE),0)</f>
        <v>75.069999999999993</v>
      </c>
      <c r="H133" s="35">
        <f ca="1">IFERROR(VLOOKUP($A133,Lookup2009,55,FALSE),0)</f>
        <v>466.26999999999992</v>
      </c>
      <c r="I133" s="36">
        <f ca="1">IFERROR(VLOOKUP($A133,Lookup2009,56,FALSE),0)</f>
        <v>2042.3200000000002</v>
      </c>
      <c r="J133" s="34">
        <f ca="1">IFERROR(VLOOKUP($A133,Lookup2008,53,FALSE),0)</f>
        <v>299.66999999999996</v>
      </c>
      <c r="K133" s="35">
        <f ca="1">IFERROR(VLOOKUP($A133,Lookup2008,54,FALSE),0)</f>
        <v>14.98</v>
      </c>
      <c r="L133" s="35">
        <f ca="1">IFERROR(VLOOKUP($A133,Lookup2008,55,FALSE),0)</f>
        <v>101.17999999999999</v>
      </c>
      <c r="M133" s="36">
        <f ca="1">IFERROR(VLOOKUP($A133,Lookup2008,56,FALSE),0)</f>
        <v>415.83</v>
      </c>
      <c r="N133" s="34">
        <f ca="1">IFERROR(VLOOKUP($A133,Lookup2007,53,FALSE),0)</f>
        <v>-1078.29</v>
      </c>
      <c r="O133" s="35">
        <f ca="1">IFERROR(VLOOKUP($A133,Lookup2007,54,FALSE),0)</f>
        <v>-53.92</v>
      </c>
      <c r="P133" s="35">
        <f ca="1">IFERROR(VLOOKUP($A133,Lookup2007,55,FALSE),0)</f>
        <v>-432.61000000000007</v>
      </c>
      <c r="Q133" s="36">
        <f ca="1">IFERROR(VLOOKUP($A133,Lookup2007,56,FALSE),0)</f>
        <v>-1564.82</v>
      </c>
      <c r="R133" s="34">
        <f ca="1">IFERROR(VLOOKUP($A133,Lookup2006,53,FALSE),0)</f>
        <v>-103.24000000000001</v>
      </c>
      <c r="S133" s="35">
        <f ca="1">IFERROR(VLOOKUP($A133,Lookup2006,54,FALSE),0)</f>
        <v>-5.16</v>
      </c>
      <c r="T133" s="35">
        <f ca="1">IFERROR(VLOOKUP($A133,Lookup2006,55,FALSE),0)</f>
        <v>-45.38</v>
      </c>
      <c r="U133" s="36">
        <f ca="1">IFERROR(VLOOKUP($A133,Lookup2006,56,FALSE),0)</f>
        <v>-153.78</v>
      </c>
      <c r="V133" s="34">
        <f ca="1">F133+J133+N133+R133</f>
        <v>619.12000000000012</v>
      </c>
      <c r="W133" s="35">
        <f ca="1">G133+K133+O133+S133</f>
        <v>30.969999999999995</v>
      </c>
      <c r="X133" s="35">
        <f ca="1">H133+L133+P133+T133</f>
        <v>89.459999999999866</v>
      </c>
      <c r="Y133" s="36">
        <f ca="1">I133+M133+Q133+U133</f>
        <v>739.55000000000018</v>
      </c>
    </row>
    <row r="134" spans="1:25" outlineLevel="2" x14ac:dyDescent="0.25">
      <c r="A134" t="s">
        <v>244</v>
      </c>
      <c r="B134" t="str">
        <f ca="1">VLOOKUP($A134,IndexLookup,2,FALSE)</f>
        <v>UNCA</v>
      </c>
      <c r="C134" t="str">
        <f ca="1">VLOOKUP($B134,ParticipantLookup,2,FALSE)</f>
        <v>FortisAlberta Inc.</v>
      </c>
      <c r="D134" t="str">
        <f ca="1">VLOOKUP($A134,IndexLookup,3,FALSE)</f>
        <v>0000034911</v>
      </c>
      <c r="E134" t="str">
        <f ca="1">VLOOKUP($D134,FacilityLookup,2,FALSE)</f>
        <v>FortisAlberta Reversing POD - Stavely (349S)</v>
      </c>
      <c r="F134" s="34">
        <f ca="1">IFERROR(VLOOKUP($A134,Lookup2009,53,FALSE),0)</f>
        <v>0.02</v>
      </c>
      <c r="G134" s="35">
        <f ca="1">IFERROR(VLOOKUP($A134,Lookup2009,54,FALSE),0)</f>
        <v>0</v>
      </c>
      <c r="H134" s="35">
        <f ca="1">IFERROR(VLOOKUP($A134,Lookup2009,55,FALSE),0)</f>
        <v>0.01</v>
      </c>
      <c r="I134" s="36">
        <f ca="1">IFERROR(VLOOKUP($A134,Lookup2009,56,FALSE),0)</f>
        <v>0.03</v>
      </c>
      <c r="J134" s="34">
        <f ca="1">IFERROR(VLOOKUP($A134,Lookup2008,53,FALSE),0)</f>
        <v>3.8000000000000003</v>
      </c>
      <c r="K134" s="35">
        <f ca="1">IFERROR(VLOOKUP($A134,Lookup2008,54,FALSE),0)</f>
        <v>0.19</v>
      </c>
      <c r="L134" s="35">
        <f ca="1">IFERROR(VLOOKUP($A134,Lookup2008,55,FALSE),0)</f>
        <v>1.25</v>
      </c>
      <c r="M134" s="36">
        <f ca="1">IFERROR(VLOOKUP($A134,Lookup2008,56,FALSE),0)</f>
        <v>5.24</v>
      </c>
      <c r="N134" s="34">
        <f ca="1">IFERROR(VLOOKUP($A134,Lookup2007,53,FALSE),0)</f>
        <v>0</v>
      </c>
      <c r="O134" s="35">
        <f ca="1">IFERROR(VLOOKUP($A134,Lookup2007,54,FALSE),0)</f>
        <v>0</v>
      </c>
      <c r="P134" s="35">
        <f ca="1">IFERROR(VLOOKUP($A134,Lookup2007,55,FALSE),0)</f>
        <v>0</v>
      </c>
      <c r="Q134" s="36">
        <f ca="1">IFERROR(VLOOKUP($A134,Lookup2007,56,FALSE),0)</f>
        <v>0</v>
      </c>
      <c r="R134" s="34">
        <f ca="1">IFERROR(VLOOKUP($A134,Lookup2006,53,FALSE),0)</f>
        <v>0</v>
      </c>
      <c r="S134" s="35">
        <f ca="1">IFERROR(VLOOKUP($A134,Lookup2006,54,FALSE),0)</f>
        <v>0</v>
      </c>
      <c r="T134" s="35">
        <f ca="1">IFERROR(VLOOKUP($A134,Lookup2006,55,FALSE),0)</f>
        <v>0</v>
      </c>
      <c r="U134" s="36">
        <f ca="1">IFERROR(VLOOKUP($A134,Lookup2006,56,FALSE),0)</f>
        <v>0</v>
      </c>
      <c r="V134" s="34">
        <f ca="1">F134+J134+N134+R134</f>
        <v>3.8200000000000003</v>
      </c>
      <c r="W134" s="35">
        <f ca="1">G134+K134+O134+S134</f>
        <v>0.19</v>
      </c>
      <c r="X134" s="35">
        <f ca="1">H134+L134+P134+T134</f>
        <v>1.26</v>
      </c>
      <c r="Y134" s="36">
        <f ca="1">I134+M134+Q134+U134</f>
        <v>5.2700000000000005</v>
      </c>
    </row>
    <row r="135" spans="1:25" outlineLevel="2" x14ac:dyDescent="0.25">
      <c r="A135" t="s">
        <v>807</v>
      </c>
      <c r="B135" t="str">
        <f ca="1">VLOOKUP($A135,IndexLookup,2,FALSE)</f>
        <v>UNCA</v>
      </c>
      <c r="C135" t="str">
        <f ca="1">VLOOKUP($B135,ParticipantLookup,2,FALSE)</f>
        <v>FortisAlberta Inc.</v>
      </c>
      <c r="D135" t="str">
        <f ca="1">VLOOKUP($A135,IndexLookup,3,FALSE)</f>
        <v>0000035311</v>
      </c>
      <c r="E135" t="str">
        <f ca="1">VLOOKUP($D135,FacilityLookup,2,FALSE)</f>
        <v>FortisAlberta Reversing POD - Plamondon (353S)</v>
      </c>
      <c r="F135" s="34">
        <f ca="1">IFERROR(VLOOKUP($A135,Lookup2009,53,FALSE),0)</f>
        <v>0</v>
      </c>
      <c r="G135" s="35">
        <f ca="1">IFERROR(VLOOKUP($A135,Lookup2009,54,FALSE),0)</f>
        <v>0</v>
      </c>
      <c r="H135" s="35">
        <f ca="1">IFERROR(VLOOKUP($A135,Lookup2009,55,FALSE),0)</f>
        <v>0</v>
      </c>
      <c r="I135" s="36">
        <f ca="1">IFERROR(VLOOKUP($A135,Lookup2009,56,FALSE),0)</f>
        <v>0</v>
      </c>
      <c r="J135" s="34">
        <f ca="1">IFERROR(VLOOKUP($A135,Lookup2008,53,FALSE),0)</f>
        <v>4850.4699999999993</v>
      </c>
      <c r="K135" s="35">
        <f ca="1">IFERROR(VLOOKUP($A135,Lookup2008,54,FALSE),0)</f>
        <v>242.52</v>
      </c>
      <c r="L135" s="35">
        <f ca="1">IFERROR(VLOOKUP($A135,Lookup2008,55,FALSE),0)</f>
        <v>1748.0600000000002</v>
      </c>
      <c r="M135" s="36">
        <f ca="1">IFERROR(VLOOKUP($A135,Lookup2008,56,FALSE),0)</f>
        <v>6841.05</v>
      </c>
      <c r="N135" s="34">
        <f ca="1">IFERROR(VLOOKUP($A135,Lookup2007,53,FALSE),0)</f>
        <v>718.94999999999982</v>
      </c>
      <c r="O135" s="35">
        <f ca="1">IFERROR(VLOOKUP($A135,Lookup2007,54,FALSE),0)</f>
        <v>35.97</v>
      </c>
      <c r="P135" s="35">
        <f ca="1">IFERROR(VLOOKUP($A135,Lookup2007,55,FALSE),0)</f>
        <v>285.19</v>
      </c>
      <c r="Q135" s="36">
        <f ca="1">IFERROR(VLOOKUP($A135,Lookup2007,56,FALSE),0)</f>
        <v>1040.1099999999999</v>
      </c>
      <c r="R135" s="34">
        <f ca="1">IFERROR(VLOOKUP($A135,Lookup2006,53,FALSE),0)</f>
        <v>4457.6500000000005</v>
      </c>
      <c r="S135" s="35">
        <f ca="1">IFERROR(VLOOKUP($A135,Lookup2006,54,FALSE),0)</f>
        <v>222.9</v>
      </c>
      <c r="T135" s="35">
        <f ca="1">IFERROR(VLOOKUP($A135,Lookup2006,55,FALSE),0)</f>
        <v>2027.55</v>
      </c>
      <c r="U135" s="36">
        <f ca="1">IFERROR(VLOOKUP($A135,Lookup2006,56,FALSE),0)</f>
        <v>6708.1</v>
      </c>
      <c r="V135" s="34">
        <f ca="1">F135+J135+N135+R135</f>
        <v>10027.07</v>
      </c>
      <c r="W135" s="35">
        <f ca="1">G135+K135+O135+S135</f>
        <v>501.39</v>
      </c>
      <c r="X135" s="35">
        <f ca="1">H135+L135+P135+T135</f>
        <v>4060.8</v>
      </c>
      <c r="Y135" s="36">
        <f ca="1">I135+M135+Q135+U135</f>
        <v>14589.26</v>
      </c>
    </row>
    <row r="136" spans="1:25" outlineLevel="2" x14ac:dyDescent="0.25">
      <c r="A136" t="s">
        <v>245</v>
      </c>
      <c r="B136" t="str">
        <f ca="1">VLOOKUP($A136,IndexLookup,2,FALSE)</f>
        <v>UNCA</v>
      </c>
      <c r="C136" t="str">
        <f ca="1">VLOOKUP($B136,ParticipantLookup,2,FALSE)</f>
        <v>FortisAlberta Inc.</v>
      </c>
      <c r="D136" t="str">
        <f ca="1">VLOOKUP($A136,IndexLookup,3,FALSE)</f>
        <v>0000038511</v>
      </c>
      <c r="E136" t="str">
        <f ca="1">VLOOKUP($D136,FacilityLookup,2,FALSE)</f>
        <v>FortisAlberta Reversing POD - Spring Coulee (385S)</v>
      </c>
      <c r="F136" s="34">
        <f ca="1">IFERROR(VLOOKUP($A136,Lookup2009,53,FALSE),0)</f>
        <v>0</v>
      </c>
      <c r="G136" s="35">
        <f ca="1">IFERROR(VLOOKUP($A136,Lookup2009,54,FALSE),0)</f>
        <v>0</v>
      </c>
      <c r="H136" s="35">
        <f ca="1">IFERROR(VLOOKUP($A136,Lookup2009,55,FALSE),0)</f>
        <v>0</v>
      </c>
      <c r="I136" s="36">
        <f ca="1">IFERROR(VLOOKUP($A136,Lookup2009,56,FALSE),0)</f>
        <v>0</v>
      </c>
      <c r="J136" s="34">
        <f ca="1">IFERROR(VLOOKUP($A136,Lookup2008,53,FALSE),0)</f>
        <v>0</v>
      </c>
      <c r="K136" s="35">
        <f ca="1">IFERROR(VLOOKUP($A136,Lookup2008,54,FALSE),0)</f>
        <v>0</v>
      </c>
      <c r="L136" s="35">
        <f ca="1">IFERROR(VLOOKUP($A136,Lookup2008,55,FALSE),0)</f>
        <v>0</v>
      </c>
      <c r="M136" s="36">
        <f ca="1">IFERROR(VLOOKUP($A136,Lookup2008,56,FALSE),0)</f>
        <v>0</v>
      </c>
      <c r="N136" s="34">
        <f ca="1">IFERROR(VLOOKUP($A136,Lookup2007,53,FALSE),0)</f>
        <v>0</v>
      </c>
      <c r="O136" s="35">
        <f ca="1">IFERROR(VLOOKUP($A136,Lookup2007,54,FALSE),0)</f>
        <v>0</v>
      </c>
      <c r="P136" s="35">
        <f ca="1">IFERROR(VLOOKUP($A136,Lookup2007,55,FALSE),0)</f>
        <v>0</v>
      </c>
      <c r="Q136" s="36">
        <f ca="1">IFERROR(VLOOKUP($A136,Lookup2007,56,FALSE),0)</f>
        <v>0</v>
      </c>
      <c r="R136" s="34">
        <f ca="1">IFERROR(VLOOKUP($A136,Lookup2006,53,FALSE),0)</f>
        <v>0</v>
      </c>
      <c r="S136" s="35">
        <f ca="1">IFERROR(VLOOKUP($A136,Lookup2006,54,FALSE),0)</f>
        <v>0</v>
      </c>
      <c r="T136" s="35">
        <f ca="1">IFERROR(VLOOKUP($A136,Lookup2006,55,FALSE),0)</f>
        <v>0</v>
      </c>
      <c r="U136" s="36">
        <f ca="1">IFERROR(VLOOKUP($A136,Lookup2006,56,FALSE),0)</f>
        <v>0</v>
      </c>
      <c r="V136" s="34">
        <f ca="1">F136+J136+N136+R136</f>
        <v>0</v>
      </c>
      <c r="W136" s="35">
        <f ca="1">G136+K136+O136+S136</f>
        <v>0</v>
      </c>
      <c r="X136" s="35">
        <f ca="1">H136+L136+P136+T136</f>
        <v>0</v>
      </c>
      <c r="Y136" s="36">
        <f ca="1">I136+M136+Q136+U136</f>
        <v>0</v>
      </c>
    </row>
    <row r="137" spans="1:25" outlineLevel="2" x14ac:dyDescent="0.25">
      <c r="A137" t="s">
        <v>246</v>
      </c>
      <c r="B137" t="str">
        <f ca="1">VLOOKUP($A137,IndexLookup,2,FALSE)</f>
        <v>UNCA</v>
      </c>
      <c r="C137" t="str">
        <f ca="1">VLOOKUP($B137,ParticipantLookup,2,FALSE)</f>
        <v>FortisAlberta Inc.</v>
      </c>
      <c r="D137" t="str">
        <f ca="1">VLOOKUP($A137,IndexLookup,3,FALSE)</f>
        <v>0000039611</v>
      </c>
      <c r="E137" t="str">
        <f ca="1">VLOOKUP($D137,FacilityLookup,2,FALSE)</f>
        <v>FortisAlberta Reversing POD - Pincher Creek (396S)</v>
      </c>
      <c r="F137" s="34">
        <f ca="1">IFERROR(VLOOKUP($A137,Lookup2009,53,FALSE),0)</f>
        <v>21437.170000000002</v>
      </c>
      <c r="G137" s="35">
        <f ca="1">IFERROR(VLOOKUP($A137,Lookup2009,54,FALSE),0)</f>
        <v>1071.8600000000001</v>
      </c>
      <c r="H137" s="35">
        <f ca="1">IFERROR(VLOOKUP($A137,Lookup2009,55,FALSE),0)</f>
        <v>6635.1500000000005</v>
      </c>
      <c r="I137" s="36">
        <f ca="1">IFERROR(VLOOKUP($A137,Lookup2009,56,FALSE),0)</f>
        <v>29144.179999999997</v>
      </c>
      <c r="J137" s="34">
        <f ca="1">IFERROR(VLOOKUP($A137,Lookup2008,53,FALSE),0)</f>
        <v>29074.839999999997</v>
      </c>
      <c r="K137" s="35">
        <f ca="1">IFERROR(VLOOKUP($A137,Lookup2008,54,FALSE),0)</f>
        <v>1453.72</v>
      </c>
      <c r="L137" s="35">
        <f ca="1">IFERROR(VLOOKUP($A137,Lookup2008,55,FALSE),0)</f>
        <v>10009.909999999998</v>
      </c>
      <c r="M137" s="36">
        <f ca="1">IFERROR(VLOOKUP($A137,Lookup2008,56,FALSE),0)</f>
        <v>40538.47</v>
      </c>
      <c r="N137" s="34">
        <f ca="1">IFERROR(VLOOKUP($A137,Lookup2007,53,FALSE),0)</f>
        <v>-131.53999999999988</v>
      </c>
      <c r="O137" s="35">
        <f ca="1">IFERROR(VLOOKUP($A137,Lookup2007,54,FALSE),0)</f>
        <v>-6.57</v>
      </c>
      <c r="P137" s="35">
        <f ca="1">IFERROR(VLOOKUP($A137,Lookup2007,55,FALSE),0)</f>
        <v>-54.42</v>
      </c>
      <c r="Q137" s="36">
        <f ca="1">IFERROR(VLOOKUP($A137,Lookup2007,56,FALSE),0)</f>
        <v>-192.52999999999986</v>
      </c>
      <c r="R137" s="34">
        <f ca="1">IFERROR(VLOOKUP($A137,Lookup2006,53,FALSE),0)</f>
        <v>-654.13000000000011</v>
      </c>
      <c r="S137" s="35">
        <f ca="1">IFERROR(VLOOKUP($A137,Lookup2006,54,FALSE),0)</f>
        <v>-32.700000000000003</v>
      </c>
      <c r="T137" s="35">
        <f ca="1">IFERROR(VLOOKUP($A137,Lookup2006,55,FALSE),0)</f>
        <v>-286.45999999999998</v>
      </c>
      <c r="U137" s="36">
        <f ca="1">IFERROR(VLOOKUP($A137,Lookup2006,56,FALSE),0)</f>
        <v>-973.29000000000019</v>
      </c>
      <c r="V137" s="34">
        <f ca="1">F137+J137+N137+R137</f>
        <v>49726.34</v>
      </c>
      <c r="W137" s="35">
        <f ca="1">G137+K137+O137+S137</f>
        <v>2486.31</v>
      </c>
      <c r="X137" s="35">
        <f ca="1">H137+L137+P137+T137</f>
        <v>16304.18</v>
      </c>
      <c r="Y137" s="36">
        <f ca="1">I137+M137+Q137+U137</f>
        <v>68516.83</v>
      </c>
    </row>
    <row r="138" spans="1:25" outlineLevel="2" x14ac:dyDescent="0.25">
      <c r="A138" t="s">
        <v>697</v>
      </c>
      <c r="B138" t="str">
        <f ca="1">VLOOKUP($A138,IndexLookup,2,FALSE)</f>
        <v>UNCA</v>
      </c>
      <c r="C138" t="str">
        <f ca="1">VLOOKUP($B138,ParticipantLookup,2,FALSE)</f>
        <v>FortisAlberta Inc.</v>
      </c>
      <c r="D138" t="str">
        <f ca="1">VLOOKUP($A138,IndexLookup,3,FALSE)</f>
        <v>0000040511</v>
      </c>
      <c r="E138" t="str">
        <f ca="1">VLOOKUP($D138,FacilityLookup,2,FALSE)</f>
        <v>FortisAlberta Reversing POD - Waupisoo (405S)</v>
      </c>
      <c r="F138" s="34">
        <f ca="1">IFERROR(VLOOKUP($A138,Lookup2009,53,FALSE),0)</f>
        <v>563.78000000000077</v>
      </c>
      <c r="G138" s="35">
        <f ca="1">IFERROR(VLOOKUP($A138,Lookup2009,54,FALSE),0)</f>
        <v>28.189999999999998</v>
      </c>
      <c r="H138" s="35">
        <f ca="1">IFERROR(VLOOKUP($A138,Lookup2009,55,FALSE),0)</f>
        <v>171.76999999999998</v>
      </c>
      <c r="I138" s="36">
        <f ca="1">IFERROR(VLOOKUP($A138,Lookup2009,56,FALSE),0)</f>
        <v>763.74000000000092</v>
      </c>
      <c r="J138" s="34">
        <f ca="1">IFERROR(VLOOKUP($A138,Lookup2008,53,FALSE),0)</f>
        <v>0</v>
      </c>
      <c r="K138" s="35">
        <f ca="1">IFERROR(VLOOKUP($A138,Lookup2008,54,FALSE),0)</f>
        <v>0</v>
      </c>
      <c r="L138" s="35">
        <f ca="1">IFERROR(VLOOKUP($A138,Lookup2008,55,FALSE),0)</f>
        <v>0</v>
      </c>
      <c r="M138" s="36">
        <f ca="1">IFERROR(VLOOKUP($A138,Lookup2008,56,FALSE),0)</f>
        <v>0</v>
      </c>
      <c r="N138" s="34">
        <f ca="1">IFERROR(VLOOKUP($A138,Lookup2007,53,FALSE),0)</f>
        <v>0</v>
      </c>
      <c r="O138" s="35">
        <f ca="1">IFERROR(VLOOKUP($A138,Lookup2007,54,FALSE),0)</f>
        <v>0</v>
      </c>
      <c r="P138" s="35">
        <f ca="1">IFERROR(VLOOKUP($A138,Lookup2007,55,FALSE),0)</f>
        <v>0</v>
      </c>
      <c r="Q138" s="36">
        <f ca="1">IFERROR(VLOOKUP($A138,Lookup2007,56,FALSE),0)</f>
        <v>0</v>
      </c>
      <c r="R138" s="34">
        <f ca="1">IFERROR(VLOOKUP($A138,Lookup2006,53,FALSE),0)</f>
        <v>0</v>
      </c>
      <c r="S138" s="35">
        <f ca="1">IFERROR(VLOOKUP($A138,Lookup2006,54,FALSE),0)</f>
        <v>0</v>
      </c>
      <c r="T138" s="35">
        <f ca="1">IFERROR(VLOOKUP($A138,Lookup2006,55,FALSE),0)</f>
        <v>0</v>
      </c>
      <c r="U138" s="36">
        <f ca="1">IFERROR(VLOOKUP($A138,Lookup2006,56,FALSE),0)</f>
        <v>0</v>
      </c>
      <c r="V138" s="34">
        <f ca="1">F138+J138+N138+R138</f>
        <v>563.78000000000077</v>
      </c>
      <c r="W138" s="35">
        <f ca="1">G138+K138+O138+S138</f>
        <v>28.189999999999998</v>
      </c>
      <c r="X138" s="35">
        <f ca="1">H138+L138+P138+T138</f>
        <v>171.76999999999998</v>
      </c>
      <c r="Y138" s="36">
        <f ca="1">I138+M138+Q138+U138</f>
        <v>763.74000000000092</v>
      </c>
    </row>
    <row r="139" spans="1:25" outlineLevel="2" x14ac:dyDescent="0.25">
      <c r="A139" t="s">
        <v>247</v>
      </c>
      <c r="B139" t="str">
        <f ca="1">VLOOKUP($A139,IndexLookup,2,FALSE)</f>
        <v>UNCA</v>
      </c>
      <c r="C139" t="str">
        <f ca="1">VLOOKUP($B139,ParticipantLookup,2,FALSE)</f>
        <v>FortisAlberta Inc.</v>
      </c>
      <c r="D139" t="str">
        <f ca="1">VLOOKUP($A139,IndexLookup,3,FALSE)</f>
        <v>0000045411</v>
      </c>
      <c r="E139" t="str">
        <f ca="1">VLOOKUP($D139,FacilityLookup,2,FALSE)</f>
        <v>FortisAlberta Reversing POD - Buck Lake (454S)</v>
      </c>
      <c r="F139" s="34">
        <f ca="1">IFERROR(VLOOKUP($A139,Lookup2009,53,FALSE),0)</f>
        <v>332.71999999999997</v>
      </c>
      <c r="G139" s="35">
        <f ca="1">IFERROR(VLOOKUP($A139,Lookup2009,54,FALSE),0)</f>
        <v>16.649999999999999</v>
      </c>
      <c r="H139" s="35">
        <f ca="1">IFERROR(VLOOKUP($A139,Lookup2009,55,FALSE),0)</f>
        <v>104.26</v>
      </c>
      <c r="I139" s="36">
        <f ca="1">IFERROR(VLOOKUP($A139,Lookup2009,56,FALSE),0)</f>
        <v>453.63</v>
      </c>
      <c r="J139" s="34">
        <f ca="1">IFERROR(VLOOKUP($A139,Lookup2008,53,FALSE),0)</f>
        <v>0.55999999999999994</v>
      </c>
      <c r="K139" s="35">
        <f ca="1">IFERROR(VLOOKUP($A139,Lookup2008,54,FALSE),0)</f>
        <v>0.03</v>
      </c>
      <c r="L139" s="35">
        <f ca="1">IFERROR(VLOOKUP($A139,Lookup2008,55,FALSE),0)</f>
        <v>0.19</v>
      </c>
      <c r="M139" s="36">
        <f ca="1">IFERROR(VLOOKUP($A139,Lookup2008,56,FALSE),0)</f>
        <v>0.78</v>
      </c>
      <c r="N139" s="34">
        <f ca="1">IFERROR(VLOOKUP($A139,Lookup2007,53,FALSE),0)</f>
        <v>-146.62999999999997</v>
      </c>
      <c r="O139" s="35">
        <f ca="1">IFERROR(VLOOKUP($A139,Lookup2007,54,FALSE),0)</f>
        <v>-7.32</v>
      </c>
      <c r="P139" s="35">
        <f ca="1">IFERROR(VLOOKUP($A139,Lookup2007,55,FALSE),0)</f>
        <v>-61.239999999999995</v>
      </c>
      <c r="Q139" s="36">
        <f ca="1">IFERROR(VLOOKUP($A139,Lookup2007,56,FALSE),0)</f>
        <v>-215.18999999999997</v>
      </c>
      <c r="R139" s="34">
        <f ca="1">IFERROR(VLOOKUP($A139,Lookup2006,53,FALSE),0)</f>
        <v>0</v>
      </c>
      <c r="S139" s="35">
        <f ca="1">IFERROR(VLOOKUP($A139,Lookup2006,54,FALSE),0)</f>
        <v>0</v>
      </c>
      <c r="T139" s="35">
        <f ca="1">IFERROR(VLOOKUP($A139,Lookup2006,55,FALSE),0)</f>
        <v>0</v>
      </c>
      <c r="U139" s="36">
        <f ca="1">IFERROR(VLOOKUP($A139,Lookup2006,56,FALSE),0)</f>
        <v>0</v>
      </c>
      <c r="V139" s="34">
        <f ca="1">F139+J139+N139+R139</f>
        <v>186.65</v>
      </c>
      <c r="W139" s="35">
        <f ca="1">G139+K139+O139+S139</f>
        <v>9.36</v>
      </c>
      <c r="X139" s="35">
        <f ca="1">H139+L139+P139+T139</f>
        <v>43.210000000000008</v>
      </c>
      <c r="Y139" s="36">
        <f ca="1">I139+M139+Q139+U139</f>
        <v>239.22</v>
      </c>
    </row>
    <row r="140" spans="1:25" outlineLevel="2" x14ac:dyDescent="0.25">
      <c r="A140" t="s">
        <v>423</v>
      </c>
      <c r="B140" t="str">
        <f ca="1">VLOOKUP($A140,IndexLookup,2,FALSE)</f>
        <v>UNCA</v>
      </c>
      <c r="C140" t="str">
        <f ca="1">VLOOKUP($B140,ParticipantLookup,2,FALSE)</f>
        <v>FortisAlberta Inc.</v>
      </c>
      <c r="D140" t="str">
        <f ca="1">VLOOKUP($A140,IndexLookup,3,FALSE)</f>
        <v>0000079301</v>
      </c>
      <c r="E140" t="str">
        <f ca="1">VLOOKUP($D140,FacilityLookup,2,FALSE)</f>
        <v>FortisAlberta DOS - Cochrane EV Partnership (793S)</v>
      </c>
      <c r="F140" s="34">
        <f ca="1">IFERROR(VLOOKUP($A140,Lookup2009,53,FALSE),0)</f>
        <v>32398.42</v>
      </c>
      <c r="G140" s="35">
        <f ca="1">IFERROR(VLOOKUP($A140,Lookup2009,54,FALSE),0)</f>
        <v>1619.92</v>
      </c>
      <c r="H140" s="35">
        <f ca="1">IFERROR(VLOOKUP($A140,Lookup2009,55,FALSE),0)</f>
        <v>10298.82</v>
      </c>
      <c r="I140" s="36">
        <f ca="1">IFERROR(VLOOKUP($A140,Lookup2009,56,FALSE),0)</f>
        <v>44317.16</v>
      </c>
      <c r="J140" s="34">
        <f ca="1">IFERROR(VLOOKUP($A140,Lookup2008,53,FALSE),0)</f>
        <v>44623.359999999993</v>
      </c>
      <c r="K140" s="35">
        <f ca="1">IFERROR(VLOOKUP($A140,Lookup2008,54,FALSE),0)</f>
        <v>2231.17</v>
      </c>
      <c r="L140" s="35">
        <f ca="1">IFERROR(VLOOKUP($A140,Lookup2008,55,FALSE),0)</f>
        <v>15288.789999999999</v>
      </c>
      <c r="M140" s="36">
        <f ca="1">IFERROR(VLOOKUP($A140,Lookup2008,56,FALSE),0)</f>
        <v>62143.320000000007</v>
      </c>
      <c r="N140" s="34">
        <f ca="1">IFERROR(VLOOKUP($A140,Lookup2007,53,FALSE),0)</f>
        <v>86374.180000000008</v>
      </c>
      <c r="O140" s="35">
        <f ca="1">IFERROR(VLOOKUP($A140,Lookup2007,54,FALSE),0)</f>
        <v>4318.7100000000009</v>
      </c>
      <c r="P140" s="35">
        <f ca="1">IFERROR(VLOOKUP($A140,Lookup2007,55,FALSE),0)</f>
        <v>34594.92</v>
      </c>
      <c r="Q140" s="36">
        <f ca="1">IFERROR(VLOOKUP($A140,Lookup2007,56,FALSE),0)</f>
        <v>125287.81000000001</v>
      </c>
      <c r="R140" s="34">
        <f ca="1">IFERROR(VLOOKUP($A140,Lookup2006,53,FALSE),0)</f>
        <v>212176.13</v>
      </c>
      <c r="S140" s="35">
        <f ca="1">IFERROR(VLOOKUP($A140,Lookup2006,54,FALSE),0)</f>
        <v>10608.82</v>
      </c>
      <c r="T140" s="35">
        <f ca="1">IFERROR(VLOOKUP($A140,Lookup2006,55,FALSE),0)</f>
        <v>99674.550000000017</v>
      </c>
      <c r="U140" s="36">
        <f ca="1">IFERROR(VLOOKUP($A140,Lookup2006,56,FALSE),0)</f>
        <v>322459.49999999994</v>
      </c>
      <c r="V140" s="34">
        <f ca="1">F140+J140+N140+R140</f>
        <v>375572.09</v>
      </c>
      <c r="W140" s="35">
        <f ca="1">G140+K140+O140+S140</f>
        <v>18778.620000000003</v>
      </c>
      <c r="X140" s="35">
        <f ca="1">H140+L140+P140+T140</f>
        <v>159857.08000000002</v>
      </c>
      <c r="Y140" s="36">
        <f ca="1">I140+M140+Q140+U140</f>
        <v>554207.79</v>
      </c>
    </row>
    <row r="141" spans="1:25" outlineLevel="2" x14ac:dyDescent="0.25">
      <c r="A141" t="s">
        <v>808</v>
      </c>
      <c r="B141" t="str">
        <f ca="1">VLOOKUP($A141,IndexLookup,2,FALSE)</f>
        <v>UNCA</v>
      </c>
      <c r="C141" t="str">
        <f ca="1">VLOOKUP($B141,ParticipantLookup,2,FALSE)</f>
        <v>FortisAlberta Inc.</v>
      </c>
      <c r="D141" t="str">
        <f ca="1">VLOOKUP($A141,IndexLookup,3,FALSE)</f>
        <v>DOWLOD15M</v>
      </c>
      <c r="E141" t="str">
        <f ca="1">VLOOKUP($D141,FacilityLookup,2,FALSE)</f>
        <v>FortisAlberta DOS - DOW Fort Saskatchewan (166S)</v>
      </c>
      <c r="F141" s="34">
        <f ca="1">IFERROR(VLOOKUP($A141,Lookup2009,53,FALSE),0)</f>
        <v>0</v>
      </c>
      <c r="G141" s="35">
        <f ca="1">IFERROR(VLOOKUP($A141,Lookup2009,54,FALSE),0)</f>
        <v>0</v>
      </c>
      <c r="H141" s="35">
        <f ca="1">IFERROR(VLOOKUP($A141,Lookup2009,55,FALSE),0)</f>
        <v>0</v>
      </c>
      <c r="I141" s="36">
        <f ca="1">IFERROR(VLOOKUP($A141,Lookup2009,56,FALSE),0)</f>
        <v>0</v>
      </c>
      <c r="J141" s="34">
        <f ca="1">IFERROR(VLOOKUP($A141,Lookup2008,53,FALSE),0)</f>
        <v>0</v>
      </c>
      <c r="K141" s="35">
        <f ca="1">IFERROR(VLOOKUP($A141,Lookup2008,54,FALSE),0)</f>
        <v>0</v>
      </c>
      <c r="L141" s="35">
        <f ca="1">IFERROR(VLOOKUP($A141,Lookup2008,55,FALSE),0)</f>
        <v>0</v>
      </c>
      <c r="M141" s="36">
        <f ca="1">IFERROR(VLOOKUP($A141,Lookup2008,56,FALSE),0)</f>
        <v>0</v>
      </c>
      <c r="N141" s="34">
        <f ca="1">IFERROR(VLOOKUP($A141,Lookup2007,53,FALSE),0)</f>
        <v>0</v>
      </c>
      <c r="O141" s="35">
        <f ca="1">IFERROR(VLOOKUP($A141,Lookup2007,54,FALSE),0)</f>
        <v>0</v>
      </c>
      <c r="P141" s="35">
        <f ca="1">IFERROR(VLOOKUP($A141,Lookup2007,55,FALSE),0)</f>
        <v>0</v>
      </c>
      <c r="Q141" s="36">
        <f ca="1">IFERROR(VLOOKUP($A141,Lookup2007,56,FALSE),0)</f>
        <v>0</v>
      </c>
      <c r="R141" s="34">
        <f ca="1">IFERROR(VLOOKUP($A141,Lookup2006,53,FALSE),0)</f>
        <v>205896.72999999998</v>
      </c>
      <c r="S141" s="35">
        <f ca="1">IFERROR(VLOOKUP($A141,Lookup2006,54,FALSE),0)</f>
        <v>10294.830000000002</v>
      </c>
      <c r="T141" s="35">
        <f ca="1">IFERROR(VLOOKUP($A141,Lookup2006,55,FALSE),0)</f>
        <v>98543.369999999981</v>
      </c>
      <c r="U141" s="36">
        <f ca="1">IFERROR(VLOOKUP($A141,Lookup2006,56,FALSE),0)</f>
        <v>314734.93</v>
      </c>
      <c r="V141" s="34">
        <f ca="1">F141+J141+N141+R141</f>
        <v>205896.72999999998</v>
      </c>
      <c r="W141" s="35">
        <f ca="1">G141+K141+O141+S141</f>
        <v>10294.830000000002</v>
      </c>
      <c r="X141" s="35">
        <f ca="1">H141+L141+P141+T141</f>
        <v>98543.369999999981</v>
      </c>
      <c r="Y141" s="36">
        <f ca="1">I141+M141+Q141+U141</f>
        <v>314734.93</v>
      </c>
    </row>
    <row r="142" spans="1:25" outlineLevel="1" x14ac:dyDescent="0.25">
      <c r="C142" s="2" t="s">
        <v>871</v>
      </c>
      <c r="F142" s="34">
        <f ca="1">SUBTOTAL(9,F130:F141)</f>
        <v>55317.5</v>
      </c>
      <c r="G142" s="35">
        <f ca="1">SUBTOTAL(9,G130:G141)</f>
        <v>2765.9400000000005</v>
      </c>
      <c r="H142" s="35">
        <f ca="1">SUBTOTAL(9,H130:H141)</f>
        <v>17392.03</v>
      </c>
      <c r="I142" s="36">
        <f ca="1">SUBTOTAL(9,I130:I141)</f>
        <v>75475.47</v>
      </c>
      <c r="J142" s="34">
        <f ca="1">SUBTOTAL(9,J130:J141)</f>
        <v>75514.079999999987</v>
      </c>
      <c r="K142" s="35">
        <f ca="1">SUBTOTAL(9,K130:K141)</f>
        <v>3775.6800000000003</v>
      </c>
      <c r="L142" s="35">
        <f ca="1">SUBTOTAL(9,L130:L141)</f>
        <v>25985.739999999998</v>
      </c>
      <c r="M142" s="36">
        <f ca="1">SUBTOTAL(9,M130:M141)</f>
        <v>105275.5</v>
      </c>
      <c r="N142" s="34">
        <f ca="1">SUBTOTAL(9,N130:N141)</f>
        <v>207916.35000000003</v>
      </c>
      <c r="O142" s="35">
        <f ca="1">SUBTOTAL(9,O130:O141)</f>
        <v>10395.86</v>
      </c>
      <c r="P142" s="35">
        <f ca="1">SUBTOTAL(9,P130:P141)</f>
        <v>85446.209999999992</v>
      </c>
      <c r="Q142" s="36">
        <f ca="1">SUBTOTAL(9,Q130:Q141)</f>
        <v>303758.42000000004</v>
      </c>
      <c r="R142" s="34">
        <f ca="1">SUBTOTAL(9,R130:R141)</f>
        <v>568294.43999999994</v>
      </c>
      <c r="S142" s="35">
        <f ca="1">SUBTOTAL(9,S130:S141)</f>
        <v>28414.760000000002</v>
      </c>
      <c r="T142" s="35">
        <f ca="1">SUBTOTAL(9,T130:T141)</f>
        <v>269633.06</v>
      </c>
      <c r="U142" s="36">
        <f ca="1">SUBTOTAL(9,U130:U141)</f>
        <v>866342.26</v>
      </c>
      <c r="V142" s="34">
        <f ca="1">SUBTOTAL(9,V130:V141)</f>
        <v>907042.37000000011</v>
      </c>
      <c r="W142" s="35">
        <f ca="1">SUBTOTAL(9,W130:W141)</f>
        <v>45352.240000000005</v>
      </c>
      <c r="X142" s="35">
        <f ca="1">SUBTOTAL(9,X130:X141)</f>
        <v>398457.04000000004</v>
      </c>
      <c r="Y142" s="36">
        <f ca="1">SUBTOTAL(9,Y130:Y141)</f>
        <v>1350851.6500000001</v>
      </c>
    </row>
    <row r="143" spans="1:25" outlineLevel="2" x14ac:dyDescent="0.25">
      <c r="A143" t="s">
        <v>787</v>
      </c>
      <c r="B143" t="str">
        <f ca="1">VLOOKUP($A143,IndexLookup,2,FALSE)</f>
        <v>GAL</v>
      </c>
      <c r="C143" t="str">
        <f ca="1">VLOOKUP($B143,ParticipantLookup,2,FALSE)</f>
        <v>Glacier Ammonia Ltd.</v>
      </c>
      <c r="D143" t="str">
        <f ca="1">VLOOKUP($A143,IndexLookup,3,FALSE)</f>
        <v>DRW1</v>
      </c>
      <c r="E143" t="str">
        <f ca="1">VLOOKUP($D143,FacilityLookup,2,FALSE)</f>
        <v>Drywood #1</v>
      </c>
      <c r="F143" s="34">
        <f ca="1">IFERROR(VLOOKUP($A143,Lookup2009,53,FALSE),0)</f>
        <v>0</v>
      </c>
      <c r="G143" s="35">
        <f ca="1">IFERROR(VLOOKUP($A143,Lookup2009,54,FALSE),0)</f>
        <v>0</v>
      </c>
      <c r="H143" s="35">
        <f ca="1">IFERROR(VLOOKUP($A143,Lookup2009,55,FALSE),0)</f>
        <v>0</v>
      </c>
      <c r="I143" s="36">
        <f ca="1">IFERROR(VLOOKUP($A143,Lookup2009,56,FALSE),0)</f>
        <v>0</v>
      </c>
      <c r="J143" s="34">
        <f ca="1">IFERROR(VLOOKUP($A143,Lookup2008,53,FALSE),0)</f>
        <v>0</v>
      </c>
      <c r="K143" s="35">
        <f ca="1">IFERROR(VLOOKUP($A143,Lookup2008,54,FALSE),0)</f>
        <v>0</v>
      </c>
      <c r="L143" s="35">
        <f ca="1">IFERROR(VLOOKUP($A143,Lookup2008,55,FALSE),0)</f>
        <v>0</v>
      </c>
      <c r="M143" s="36">
        <f ca="1">IFERROR(VLOOKUP($A143,Lookup2008,56,FALSE),0)</f>
        <v>0</v>
      </c>
      <c r="N143" s="34">
        <f ca="1">IFERROR(VLOOKUP($A143,Lookup2007,53,FALSE),0)</f>
        <v>0</v>
      </c>
      <c r="O143" s="35">
        <f ca="1">IFERROR(VLOOKUP($A143,Lookup2007,54,FALSE),0)</f>
        <v>0</v>
      </c>
      <c r="P143" s="35">
        <f ca="1">IFERROR(VLOOKUP($A143,Lookup2007,55,FALSE),0)</f>
        <v>0</v>
      </c>
      <c r="Q143" s="36">
        <f ca="1">IFERROR(VLOOKUP($A143,Lookup2007,56,FALSE),0)</f>
        <v>0</v>
      </c>
      <c r="R143" s="34">
        <f ca="1">IFERROR(VLOOKUP($A143,Lookup2006,53,FALSE),0)</f>
        <v>0</v>
      </c>
      <c r="S143" s="35">
        <f ca="1">IFERROR(VLOOKUP($A143,Lookup2006,54,FALSE),0)</f>
        <v>0</v>
      </c>
      <c r="T143" s="35">
        <f ca="1">IFERROR(VLOOKUP($A143,Lookup2006,55,FALSE),0)</f>
        <v>0</v>
      </c>
      <c r="U143" s="36">
        <f ca="1">IFERROR(VLOOKUP($A143,Lookup2006,56,FALSE),0)</f>
        <v>0</v>
      </c>
      <c r="V143" s="34">
        <f ca="1">F143+J143+N143+R143</f>
        <v>0</v>
      </c>
      <c r="W143" s="35">
        <f ca="1">G143+K143+O143+S143</f>
        <v>0</v>
      </c>
      <c r="X143" s="35">
        <f ca="1">H143+L143+P143+T143</f>
        <v>0</v>
      </c>
      <c r="Y143" s="36">
        <f ca="1">I143+M143+Q143+U143</f>
        <v>0</v>
      </c>
    </row>
    <row r="144" spans="1:25" outlineLevel="1" x14ac:dyDescent="0.25">
      <c r="C144" s="2" t="s">
        <v>872</v>
      </c>
      <c r="F144" s="34">
        <f ca="1">SUBTOTAL(9,F143:F143)</f>
        <v>0</v>
      </c>
      <c r="G144" s="35">
        <f ca="1">SUBTOTAL(9,G143:G143)</f>
        <v>0</v>
      </c>
      <c r="H144" s="35">
        <f ca="1">SUBTOTAL(9,H143:H143)</f>
        <v>0</v>
      </c>
      <c r="I144" s="36">
        <f ca="1">SUBTOTAL(9,I143:I143)</f>
        <v>0</v>
      </c>
      <c r="J144" s="34">
        <f ca="1">SUBTOTAL(9,J143:J143)</f>
        <v>0</v>
      </c>
      <c r="K144" s="35">
        <f ca="1">SUBTOTAL(9,K143:K143)</f>
        <v>0</v>
      </c>
      <c r="L144" s="35">
        <f ca="1">SUBTOTAL(9,L143:L143)</f>
        <v>0</v>
      </c>
      <c r="M144" s="36">
        <f ca="1">SUBTOTAL(9,M143:M143)</f>
        <v>0</v>
      </c>
      <c r="N144" s="34">
        <f ca="1">SUBTOTAL(9,N143:N143)</f>
        <v>0</v>
      </c>
      <c r="O144" s="35">
        <f ca="1">SUBTOTAL(9,O143:O143)</f>
        <v>0</v>
      </c>
      <c r="P144" s="35">
        <f ca="1">SUBTOTAL(9,P143:P143)</f>
        <v>0</v>
      </c>
      <c r="Q144" s="36">
        <f ca="1">SUBTOTAL(9,Q143:Q143)</f>
        <v>0</v>
      </c>
      <c r="R144" s="34">
        <f ca="1">SUBTOTAL(9,R143:R143)</f>
        <v>0</v>
      </c>
      <c r="S144" s="35">
        <f ca="1">SUBTOTAL(9,S143:S143)</f>
        <v>0</v>
      </c>
      <c r="T144" s="35">
        <f ca="1">SUBTOTAL(9,T143:T143)</f>
        <v>0</v>
      </c>
      <c r="U144" s="36">
        <f ca="1">SUBTOTAL(9,U143:U143)</f>
        <v>0</v>
      </c>
      <c r="V144" s="34">
        <f ca="1">SUBTOTAL(9,V143:V143)</f>
        <v>0</v>
      </c>
      <c r="W144" s="35">
        <f ca="1">SUBTOTAL(9,W143:W143)</f>
        <v>0</v>
      </c>
      <c r="X144" s="35">
        <f ca="1">SUBTOTAL(9,X143:X143)</f>
        <v>0</v>
      </c>
      <c r="Y144" s="36">
        <f ca="1">SUBTOTAL(9,Y143:Y143)</f>
        <v>0</v>
      </c>
    </row>
    <row r="145" spans="1:25" outlineLevel="2" x14ac:dyDescent="0.25">
      <c r="A145" t="s">
        <v>341</v>
      </c>
      <c r="B145" t="str">
        <f ca="1">VLOOKUP($A145,IndexLookup,2,FALSE)</f>
        <v>GPI</v>
      </c>
      <c r="C145" t="str">
        <f ca="1">VLOOKUP($B145,ParticipantLookup,2,FALSE)</f>
        <v>Grande Prairie Generation Inc.</v>
      </c>
      <c r="D145" t="str">
        <f ca="1">VLOOKUP($A145,IndexLookup,3,FALSE)</f>
        <v>NPP1</v>
      </c>
      <c r="E145" t="str">
        <f ca="1">VLOOKUP($D145,FacilityLookup,2,FALSE)</f>
        <v>Northern Prairie Power Project</v>
      </c>
      <c r="F145" s="34">
        <f ca="1">IFERROR(VLOOKUP($A145,Lookup2009,53,FALSE),0)</f>
        <v>-621674.03999999992</v>
      </c>
      <c r="G145" s="35">
        <f ca="1">IFERROR(VLOOKUP($A145,Lookup2009,54,FALSE),0)</f>
        <v>-31083.729999999996</v>
      </c>
      <c r="H145" s="35">
        <f ca="1">IFERROR(VLOOKUP($A145,Lookup2009,55,FALSE),0)</f>
        <v>-194040.5</v>
      </c>
      <c r="I145" s="36">
        <f ca="1">IFERROR(VLOOKUP($A145,Lookup2009,56,FALSE),0)</f>
        <v>-846798.27</v>
      </c>
      <c r="J145" s="34">
        <f ca="1">IFERROR(VLOOKUP($A145,Lookup2008,53,FALSE),0)</f>
        <v>-326.19999999999959</v>
      </c>
      <c r="K145" s="35">
        <f ca="1">IFERROR(VLOOKUP($A145,Lookup2008,54,FALSE),0)</f>
        <v>-16.309999999999999</v>
      </c>
      <c r="L145" s="35">
        <f ca="1">IFERROR(VLOOKUP($A145,Lookup2008,55,FALSE),0)</f>
        <v>-105.99</v>
      </c>
      <c r="M145" s="36">
        <f ca="1">IFERROR(VLOOKUP($A145,Lookup2008,56,FALSE),0)</f>
        <v>-448.4999999999996</v>
      </c>
      <c r="N145" s="34">
        <f ca="1">IFERROR(VLOOKUP($A145,Lookup2007,53,FALSE),0)</f>
        <v>0</v>
      </c>
      <c r="O145" s="35">
        <f ca="1">IFERROR(VLOOKUP($A145,Lookup2007,54,FALSE),0)</f>
        <v>0</v>
      </c>
      <c r="P145" s="35">
        <f ca="1">IFERROR(VLOOKUP($A145,Lookup2007,55,FALSE),0)</f>
        <v>0</v>
      </c>
      <c r="Q145" s="36">
        <f ca="1">IFERROR(VLOOKUP($A145,Lookup2007,56,FALSE),0)</f>
        <v>0</v>
      </c>
      <c r="R145" s="34">
        <f ca="1">IFERROR(VLOOKUP($A145,Lookup2006,53,FALSE),0)</f>
        <v>0</v>
      </c>
      <c r="S145" s="35">
        <f ca="1">IFERROR(VLOOKUP($A145,Lookup2006,54,FALSE),0)</f>
        <v>0</v>
      </c>
      <c r="T145" s="35">
        <f ca="1">IFERROR(VLOOKUP($A145,Lookup2006,55,FALSE),0)</f>
        <v>0</v>
      </c>
      <c r="U145" s="36">
        <f ca="1">IFERROR(VLOOKUP($A145,Lookup2006,56,FALSE),0)</f>
        <v>0</v>
      </c>
      <c r="V145" s="34">
        <f ca="1">F145+J145+N145+R145</f>
        <v>-622000.23999999987</v>
      </c>
      <c r="W145" s="35">
        <f ca="1">G145+K145+O145+S145</f>
        <v>-31100.039999999997</v>
      </c>
      <c r="X145" s="35">
        <f ca="1">H145+L145+P145+T145</f>
        <v>-194146.49</v>
      </c>
      <c r="Y145" s="36">
        <f ca="1">I145+M145+Q145+U145</f>
        <v>-847246.77</v>
      </c>
    </row>
    <row r="146" spans="1:25" outlineLevel="1" x14ac:dyDescent="0.25">
      <c r="C146" s="2" t="s">
        <v>873</v>
      </c>
      <c r="F146" s="34">
        <f ca="1">SUBTOTAL(9,F145:F145)</f>
        <v>-621674.03999999992</v>
      </c>
      <c r="G146" s="35">
        <f ca="1">SUBTOTAL(9,G145:G145)</f>
        <v>-31083.729999999996</v>
      </c>
      <c r="H146" s="35">
        <f ca="1">SUBTOTAL(9,H145:H145)</f>
        <v>-194040.5</v>
      </c>
      <c r="I146" s="36">
        <f ca="1">SUBTOTAL(9,I145:I145)</f>
        <v>-846798.27</v>
      </c>
      <c r="J146" s="34">
        <f ca="1">SUBTOTAL(9,J145:J145)</f>
        <v>-326.19999999999959</v>
      </c>
      <c r="K146" s="35">
        <f ca="1">SUBTOTAL(9,K145:K145)</f>
        <v>-16.309999999999999</v>
      </c>
      <c r="L146" s="35">
        <f ca="1">SUBTOTAL(9,L145:L145)</f>
        <v>-105.99</v>
      </c>
      <c r="M146" s="36">
        <f ca="1">SUBTOTAL(9,M145:M145)</f>
        <v>-448.4999999999996</v>
      </c>
      <c r="N146" s="34">
        <f ca="1">SUBTOTAL(9,N145:N145)</f>
        <v>0</v>
      </c>
      <c r="O146" s="35">
        <f ca="1">SUBTOTAL(9,O145:O145)</f>
        <v>0</v>
      </c>
      <c r="P146" s="35">
        <f ca="1">SUBTOTAL(9,P145:P145)</f>
        <v>0</v>
      </c>
      <c r="Q146" s="36">
        <f ca="1">SUBTOTAL(9,Q145:Q145)</f>
        <v>0</v>
      </c>
      <c r="R146" s="34">
        <f ca="1">SUBTOTAL(9,R145:R145)</f>
        <v>0</v>
      </c>
      <c r="S146" s="35">
        <f ca="1">SUBTOTAL(9,S145:S145)</f>
        <v>0</v>
      </c>
      <c r="T146" s="35">
        <f ca="1">SUBTOTAL(9,T145:T145)</f>
        <v>0</v>
      </c>
      <c r="U146" s="36">
        <f ca="1">SUBTOTAL(9,U145:U145)</f>
        <v>0</v>
      </c>
      <c r="V146" s="34">
        <f ca="1">SUBTOTAL(9,V145:V145)</f>
        <v>-622000.23999999987</v>
      </c>
      <c r="W146" s="35">
        <f ca="1">SUBTOTAL(9,W145:W145)</f>
        <v>-31100.039999999997</v>
      </c>
      <c r="X146" s="35">
        <f ca="1">SUBTOTAL(9,X145:X145)</f>
        <v>-194146.49</v>
      </c>
      <c r="Y146" s="36">
        <f ca="1">SUBTOTAL(9,Y145:Y145)</f>
        <v>-847246.77</v>
      </c>
    </row>
    <row r="147" spans="1:25" outlineLevel="2" x14ac:dyDescent="0.25">
      <c r="A147" t="s">
        <v>321</v>
      </c>
      <c r="B147" t="str">
        <f ca="1">VLOOKUP($A147,IndexLookup,2,FALSE)</f>
        <v>ESSO</v>
      </c>
      <c r="C147" t="str">
        <f ca="1">VLOOKUP($B147,ParticipantLookup,2,FALSE)</f>
        <v>Imperial Oil Resources</v>
      </c>
      <c r="D147" t="str">
        <f ca="1">VLOOKUP($A147,IndexLookup,3,FALSE)</f>
        <v>IOR1</v>
      </c>
      <c r="E147" t="str">
        <f ca="1">VLOOKUP($D147,FacilityLookup,2,FALSE)</f>
        <v>Cold Lake Industrial System</v>
      </c>
      <c r="F147" s="34">
        <f ca="1">IFERROR(VLOOKUP($A147,Lookup2009,53,FALSE),0)</f>
        <v>240008.42999999996</v>
      </c>
      <c r="G147" s="35">
        <f ca="1">IFERROR(VLOOKUP($A147,Lookup2009,54,FALSE),0)</f>
        <v>12000.42</v>
      </c>
      <c r="H147" s="35">
        <f ca="1">IFERROR(VLOOKUP($A147,Lookup2009,55,FALSE),0)</f>
        <v>74950.110000000015</v>
      </c>
      <c r="I147" s="36">
        <f ca="1">IFERROR(VLOOKUP($A147,Lookup2009,56,FALSE),0)</f>
        <v>326958.95999999996</v>
      </c>
      <c r="J147" s="34">
        <f ca="1">IFERROR(VLOOKUP($A147,Lookup2008,53,FALSE),0)</f>
        <v>-414292.21</v>
      </c>
      <c r="K147" s="35">
        <f ca="1">IFERROR(VLOOKUP($A147,Lookup2008,54,FALSE),0)</f>
        <v>-20714.620000000003</v>
      </c>
      <c r="L147" s="35">
        <f ca="1">IFERROR(VLOOKUP($A147,Lookup2008,55,FALSE),0)</f>
        <v>-143198.96</v>
      </c>
      <c r="M147" s="36">
        <f ca="1">IFERROR(VLOOKUP($A147,Lookup2008,56,FALSE),0)</f>
        <v>-578205.79</v>
      </c>
      <c r="N147" s="34">
        <f ca="1">IFERROR(VLOOKUP($A147,Lookup2007,53,FALSE),0)</f>
        <v>-50058.199999999968</v>
      </c>
      <c r="O147" s="35">
        <f ca="1">IFERROR(VLOOKUP($A147,Lookup2007,54,FALSE),0)</f>
        <v>-2502.91</v>
      </c>
      <c r="P147" s="35">
        <f ca="1">IFERROR(VLOOKUP($A147,Lookup2007,55,FALSE),0)</f>
        <v>-20583.63</v>
      </c>
      <c r="Q147" s="36">
        <f ca="1">IFERROR(VLOOKUP($A147,Lookup2007,56,FALSE),0)</f>
        <v>-73144.739999999947</v>
      </c>
      <c r="R147" s="34">
        <f ca="1">IFERROR(VLOOKUP($A147,Lookup2006,53,FALSE),0)</f>
        <v>695809.92</v>
      </c>
      <c r="S147" s="35">
        <f ca="1">IFERROR(VLOOKUP($A147,Lookup2006,54,FALSE),0)</f>
        <v>34790.490000000005</v>
      </c>
      <c r="T147" s="35">
        <f ca="1">IFERROR(VLOOKUP($A147,Lookup2006,55,FALSE),0)</f>
        <v>317195.37</v>
      </c>
      <c r="U147" s="36">
        <f ca="1">IFERROR(VLOOKUP($A147,Lookup2006,56,FALSE),0)</f>
        <v>1047795.78</v>
      </c>
      <c r="V147" s="34">
        <f ca="1">F147+J147+N147+R147</f>
        <v>471467.94</v>
      </c>
      <c r="W147" s="35">
        <f ca="1">G147+K147+O147+S147</f>
        <v>23573.380000000005</v>
      </c>
      <c r="X147" s="35">
        <f ca="1">H147+L147+P147+T147</f>
        <v>228362.89</v>
      </c>
      <c r="Y147" s="36">
        <f ca="1">I147+M147+Q147+U147</f>
        <v>723404.21</v>
      </c>
    </row>
    <row r="148" spans="1:25" outlineLevel="1" x14ac:dyDescent="0.25">
      <c r="C148" s="2" t="s">
        <v>874</v>
      </c>
      <c r="F148" s="34">
        <f ca="1">SUBTOTAL(9,F147:F147)</f>
        <v>240008.42999999996</v>
      </c>
      <c r="G148" s="35">
        <f ca="1">SUBTOTAL(9,G147:G147)</f>
        <v>12000.42</v>
      </c>
      <c r="H148" s="35">
        <f ca="1">SUBTOTAL(9,H147:H147)</f>
        <v>74950.110000000015</v>
      </c>
      <c r="I148" s="36">
        <f ca="1">SUBTOTAL(9,I147:I147)</f>
        <v>326958.95999999996</v>
      </c>
      <c r="J148" s="34">
        <f ca="1">SUBTOTAL(9,J147:J147)</f>
        <v>-414292.21</v>
      </c>
      <c r="K148" s="35">
        <f ca="1">SUBTOTAL(9,K147:K147)</f>
        <v>-20714.620000000003</v>
      </c>
      <c r="L148" s="35">
        <f ca="1">SUBTOTAL(9,L147:L147)</f>
        <v>-143198.96</v>
      </c>
      <c r="M148" s="36">
        <f ca="1">SUBTOTAL(9,M147:M147)</f>
        <v>-578205.79</v>
      </c>
      <c r="N148" s="34">
        <f ca="1">SUBTOTAL(9,N147:N147)</f>
        <v>-50058.199999999968</v>
      </c>
      <c r="O148" s="35">
        <f ca="1">SUBTOTAL(9,O147:O147)</f>
        <v>-2502.91</v>
      </c>
      <c r="P148" s="35">
        <f ca="1">SUBTOTAL(9,P147:P147)</f>
        <v>-20583.63</v>
      </c>
      <c r="Q148" s="36">
        <f ca="1">SUBTOTAL(9,Q147:Q147)</f>
        <v>-73144.739999999947</v>
      </c>
      <c r="R148" s="34">
        <f ca="1">SUBTOTAL(9,R147:R147)</f>
        <v>695809.92</v>
      </c>
      <c r="S148" s="35">
        <f ca="1">SUBTOTAL(9,S147:S147)</f>
        <v>34790.490000000005</v>
      </c>
      <c r="T148" s="35">
        <f ca="1">SUBTOTAL(9,T147:T147)</f>
        <v>317195.37</v>
      </c>
      <c r="U148" s="36">
        <f ca="1">SUBTOTAL(9,U147:U147)</f>
        <v>1047795.78</v>
      </c>
      <c r="V148" s="34">
        <f ca="1">SUBTOTAL(9,V147:V147)</f>
        <v>471467.94</v>
      </c>
      <c r="W148" s="35">
        <f ca="1">SUBTOTAL(9,W147:W147)</f>
        <v>23573.380000000005</v>
      </c>
      <c r="X148" s="35">
        <f ca="1">SUBTOTAL(9,X147:X147)</f>
        <v>228362.89</v>
      </c>
      <c r="Y148" s="36">
        <f ca="1">SUBTOTAL(9,Y147:Y147)</f>
        <v>723404.21</v>
      </c>
    </row>
    <row r="149" spans="1:25" outlineLevel="2" x14ac:dyDescent="0.25">
      <c r="A149" t="s">
        <v>328</v>
      </c>
      <c r="B149" t="str">
        <f ca="1">VLOOKUP($A149,IndexLookup,2,FALSE)</f>
        <v>KHW</v>
      </c>
      <c r="C149" t="str">
        <f ca="1">VLOOKUP($B149,ParticipantLookup,2,FALSE)</f>
        <v>Kettles Hill Wind Energy Inc.</v>
      </c>
      <c r="D149" t="str">
        <f ca="1">VLOOKUP($A149,IndexLookup,3,FALSE)</f>
        <v>KHW1</v>
      </c>
      <c r="E149" t="str">
        <f ca="1">VLOOKUP($D149,FacilityLookup,2,FALSE)</f>
        <v>Kettles Hill Wind Facility</v>
      </c>
      <c r="F149" s="34">
        <f ca="1">IFERROR(VLOOKUP($A149,Lookup2009,53,FALSE),0)</f>
        <v>236241.11999999997</v>
      </c>
      <c r="G149" s="35">
        <f ca="1">IFERROR(VLOOKUP($A149,Lookup2009,54,FALSE),0)</f>
        <v>11812.060000000001</v>
      </c>
      <c r="H149" s="35">
        <f ca="1">IFERROR(VLOOKUP($A149,Lookup2009,55,FALSE),0)</f>
        <v>73874.990000000005</v>
      </c>
      <c r="I149" s="36">
        <f ca="1">IFERROR(VLOOKUP($A149,Lookup2009,56,FALSE),0)</f>
        <v>321928.17000000004</v>
      </c>
      <c r="J149" s="34">
        <f ca="1">IFERROR(VLOOKUP($A149,Lookup2008,53,FALSE),0)</f>
        <v>281898.76</v>
      </c>
      <c r="K149" s="35">
        <f ca="1">IFERROR(VLOOKUP($A149,Lookup2008,54,FALSE),0)</f>
        <v>14094.95</v>
      </c>
      <c r="L149" s="35">
        <f ca="1">IFERROR(VLOOKUP($A149,Lookup2008,55,FALSE),0)</f>
        <v>97198.760000000009</v>
      </c>
      <c r="M149" s="36">
        <f ca="1">IFERROR(VLOOKUP($A149,Lookup2008,56,FALSE),0)</f>
        <v>393192.47000000003</v>
      </c>
      <c r="N149" s="34">
        <f ca="1">IFERROR(VLOOKUP($A149,Lookup2007,53,FALSE),0)</f>
        <v>-104074.73</v>
      </c>
      <c r="O149" s="35">
        <f ca="1">IFERROR(VLOOKUP($A149,Lookup2007,54,FALSE),0)</f>
        <v>-5203.7300000000014</v>
      </c>
      <c r="P149" s="35">
        <f ca="1">IFERROR(VLOOKUP($A149,Lookup2007,55,FALSE),0)</f>
        <v>-40729.800000000003</v>
      </c>
      <c r="Q149" s="36">
        <f ca="1">IFERROR(VLOOKUP($A149,Lookup2007,56,FALSE),0)</f>
        <v>-150008.26</v>
      </c>
      <c r="R149" s="34">
        <f ca="1">IFERROR(VLOOKUP($A149,Lookup2006,53,FALSE),0)</f>
        <v>-22099.8</v>
      </c>
      <c r="S149" s="35">
        <f ca="1">IFERROR(VLOOKUP($A149,Lookup2006,54,FALSE),0)</f>
        <v>-1104.99</v>
      </c>
      <c r="T149" s="35">
        <f ca="1">IFERROR(VLOOKUP($A149,Lookup2006,55,FALSE),0)</f>
        <v>-10002.209999999999</v>
      </c>
      <c r="U149" s="36">
        <f ca="1">IFERROR(VLOOKUP($A149,Lookup2006,56,FALSE),0)</f>
        <v>-33207</v>
      </c>
      <c r="V149" s="34">
        <f ca="1">F149+J149+N149+R149</f>
        <v>391965.35000000003</v>
      </c>
      <c r="W149" s="35">
        <f ca="1">G149+K149+O149+S149</f>
        <v>19598.289999999997</v>
      </c>
      <c r="X149" s="35">
        <f ca="1">H149+L149+P149+T149</f>
        <v>120341.73999999999</v>
      </c>
      <c r="Y149" s="36">
        <f ca="1">I149+M149+Q149+U149</f>
        <v>531905.38000000012</v>
      </c>
    </row>
    <row r="150" spans="1:25" outlineLevel="1" x14ac:dyDescent="0.25">
      <c r="C150" s="2" t="s">
        <v>875</v>
      </c>
      <c r="F150" s="34">
        <f ca="1">SUBTOTAL(9,F149:F149)</f>
        <v>236241.11999999997</v>
      </c>
      <c r="G150" s="35">
        <f ca="1">SUBTOTAL(9,G149:G149)</f>
        <v>11812.060000000001</v>
      </c>
      <c r="H150" s="35">
        <f ca="1">SUBTOTAL(9,H149:H149)</f>
        <v>73874.990000000005</v>
      </c>
      <c r="I150" s="36">
        <f ca="1">SUBTOTAL(9,I149:I149)</f>
        <v>321928.17000000004</v>
      </c>
      <c r="J150" s="34">
        <f ca="1">SUBTOTAL(9,J149:J149)</f>
        <v>281898.76</v>
      </c>
      <c r="K150" s="35">
        <f ca="1">SUBTOTAL(9,K149:K149)</f>
        <v>14094.95</v>
      </c>
      <c r="L150" s="35">
        <f ca="1">SUBTOTAL(9,L149:L149)</f>
        <v>97198.760000000009</v>
      </c>
      <c r="M150" s="36">
        <f ca="1">SUBTOTAL(9,M149:M149)</f>
        <v>393192.47000000003</v>
      </c>
      <c r="N150" s="34">
        <f ca="1">SUBTOTAL(9,N149:N149)</f>
        <v>-104074.73</v>
      </c>
      <c r="O150" s="35">
        <f ca="1">SUBTOTAL(9,O149:O149)</f>
        <v>-5203.7300000000014</v>
      </c>
      <c r="P150" s="35">
        <f ca="1">SUBTOTAL(9,P149:P149)</f>
        <v>-40729.800000000003</v>
      </c>
      <c r="Q150" s="36">
        <f ca="1">SUBTOTAL(9,Q149:Q149)</f>
        <v>-150008.26</v>
      </c>
      <c r="R150" s="34">
        <f ca="1">SUBTOTAL(9,R149:R149)</f>
        <v>-22099.8</v>
      </c>
      <c r="S150" s="35">
        <f ca="1">SUBTOTAL(9,S149:S149)</f>
        <v>-1104.99</v>
      </c>
      <c r="T150" s="35">
        <f ca="1">SUBTOTAL(9,T149:T149)</f>
        <v>-10002.209999999999</v>
      </c>
      <c r="U150" s="36">
        <f ca="1">SUBTOTAL(9,U149:U149)</f>
        <v>-33207</v>
      </c>
      <c r="V150" s="34">
        <f ca="1">SUBTOTAL(9,V149:V149)</f>
        <v>391965.35000000003</v>
      </c>
      <c r="W150" s="35">
        <f ca="1">SUBTOTAL(9,W149:W149)</f>
        <v>19598.289999999997</v>
      </c>
      <c r="X150" s="35">
        <f ca="1">SUBTOTAL(9,X149:X149)</f>
        <v>120341.73999999999</v>
      </c>
      <c r="Y150" s="36">
        <f ca="1">SUBTOTAL(9,Y149:Y149)</f>
        <v>531905.38000000012</v>
      </c>
    </row>
    <row r="151" spans="1:25" outlineLevel="2" x14ac:dyDescent="0.25">
      <c r="A151" t="s">
        <v>330</v>
      </c>
      <c r="B151" t="str">
        <f ca="1">VLOOKUP($A151,IndexLookup,2,FALSE)</f>
        <v>MEGE</v>
      </c>
      <c r="C151" t="str">
        <f ca="1">VLOOKUP($B151,ParticipantLookup,2,FALSE)</f>
        <v>MEG Energy Corp.</v>
      </c>
      <c r="D151" t="str">
        <f ca="1">VLOOKUP($A151,IndexLookup,3,FALSE)</f>
        <v>MEG1</v>
      </c>
      <c r="E151" t="str">
        <f ca="1">VLOOKUP($D151,FacilityLookup,2,FALSE)</f>
        <v>MEG Christina Lake Industrial System</v>
      </c>
      <c r="F151" s="34">
        <f ca="1">IFERROR(VLOOKUP($A151,Lookup2009,53,FALSE),0)</f>
        <v>86719.41</v>
      </c>
      <c r="G151" s="35">
        <f ca="1">IFERROR(VLOOKUP($A151,Lookup2009,54,FALSE),0)</f>
        <v>4335.9699999999993</v>
      </c>
      <c r="H151" s="35">
        <f ca="1">IFERROR(VLOOKUP($A151,Lookup2009,55,FALSE),0)</f>
        <v>26358.18</v>
      </c>
      <c r="I151" s="36">
        <f ca="1">IFERROR(VLOOKUP($A151,Lookup2009,56,FALSE),0)</f>
        <v>117413.56</v>
      </c>
      <c r="J151" s="34">
        <f ca="1">IFERROR(VLOOKUP($A151,Lookup2008,53,FALSE),0)</f>
        <v>0</v>
      </c>
      <c r="K151" s="35">
        <f ca="1">IFERROR(VLOOKUP($A151,Lookup2008,54,FALSE),0)</f>
        <v>0</v>
      </c>
      <c r="L151" s="35">
        <f ca="1">IFERROR(VLOOKUP($A151,Lookup2008,55,FALSE),0)</f>
        <v>0</v>
      </c>
      <c r="M151" s="36">
        <f ca="1">IFERROR(VLOOKUP($A151,Lookup2008,56,FALSE),0)</f>
        <v>0</v>
      </c>
      <c r="N151" s="34">
        <f ca="1">IFERROR(VLOOKUP($A151,Lookup2007,53,FALSE),0)</f>
        <v>0</v>
      </c>
      <c r="O151" s="35">
        <f ca="1">IFERROR(VLOOKUP($A151,Lookup2007,54,FALSE),0)</f>
        <v>0</v>
      </c>
      <c r="P151" s="35">
        <f ca="1">IFERROR(VLOOKUP($A151,Lookup2007,55,FALSE),0)</f>
        <v>0</v>
      </c>
      <c r="Q151" s="36">
        <f ca="1">IFERROR(VLOOKUP($A151,Lookup2007,56,FALSE),0)</f>
        <v>0</v>
      </c>
      <c r="R151" s="34">
        <f ca="1">IFERROR(VLOOKUP($A151,Lookup2006,53,FALSE),0)</f>
        <v>0</v>
      </c>
      <c r="S151" s="35">
        <f ca="1">IFERROR(VLOOKUP($A151,Lookup2006,54,FALSE),0)</f>
        <v>0</v>
      </c>
      <c r="T151" s="35">
        <f ca="1">IFERROR(VLOOKUP($A151,Lookup2006,55,FALSE),0)</f>
        <v>0</v>
      </c>
      <c r="U151" s="36">
        <f ca="1">IFERROR(VLOOKUP($A151,Lookup2006,56,FALSE),0)</f>
        <v>0</v>
      </c>
      <c r="V151" s="34">
        <f ca="1">F151+J151+N151+R151</f>
        <v>86719.41</v>
      </c>
      <c r="W151" s="35">
        <f ca="1">G151+K151+O151+S151</f>
        <v>4335.9699999999993</v>
      </c>
      <c r="X151" s="35">
        <f ca="1">H151+L151+P151+T151</f>
        <v>26358.18</v>
      </c>
      <c r="Y151" s="36">
        <f ca="1">I151+M151+Q151+U151</f>
        <v>117413.56</v>
      </c>
    </row>
    <row r="152" spans="1:25" outlineLevel="1" x14ac:dyDescent="0.25">
      <c r="C152" s="2" t="s">
        <v>876</v>
      </c>
      <c r="F152" s="34">
        <f ca="1">SUBTOTAL(9,F151:F151)</f>
        <v>86719.41</v>
      </c>
      <c r="G152" s="35">
        <f ca="1">SUBTOTAL(9,G151:G151)</f>
        <v>4335.9699999999993</v>
      </c>
      <c r="H152" s="35">
        <f ca="1">SUBTOTAL(9,H151:H151)</f>
        <v>26358.18</v>
      </c>
      <c r="I152" s="36">
        <f ca="1">SUBTOTAL(9,I151:I151)</f>
        <v>117413.56</v>
      </c>
      <c r="J152" s="34">
        <f ca="1">SUBTOTAL(9,J151:J151)</f>
        <v>0</v>
      </c>
      <c r="K152" s="35">
        <f ca="1">SUBTOTAL(9,K151:K151)</f>
        <v>0</v>
      </c>
      <c r="L152" s="35">
        <f ca="1">SUBTOTAL(9,L151:L151)</f>
        <v>0</v>
      </c>
      <c r="M152" s="36">
        <f ca="1">SUBTOTAL(9,M151:M151)</f>
        <v>0</v>
      </c>
      <c r="N152" s="34">
        <f ca="1">SUBTOTAL(9,N151:N151)</f>
        <v>0</v>
      </c>
      <c r="O152" s="35">
        <f ca="1">SUBTOTAL(9,O151:O151)</f>
        <v>0</v>
      </c>
      <c r="P152" s="35">
        <f ca="1">SUBTOTAL(9,P151:P151)</f>
        <v>0</v>
      </c>
      <c r="Q152" s="36">
        <f ca="1">SUBTOTAL(9,Q151:Q151)</f>
        <v>0</v>
      </c>
      <c r="R152" s="34">
        <f ca="1">SUBTOTAL(9,R151:R151)</f>
        <v>0</v>
      </c>
      <c r="S152" s="35">
        <f ca="1">SUBTOTAL(9,S151:S151)</f>
        <v>0</v>
      </c>
      <c r="T152" s="35">
        <f ca="1">SUBTOTAL(9,T151:T151)</f>
        <v>0</v>
      </c>
      <c r="U152" s="36">
        <f ca="1">SUBTOTAL(9,U151:U151)</f>
        <v>0</v>
      </c>
      <c r="V152" s="34">
        <f ca="1">SUBTOTAL(9,V151:V151)</f>
        <v>86719.41</v>
      </c>
      <c r="W152" s="35">
        <f ca="1">SUBTOTAL(9,W151:W151)</f>
        <v>4335.9699999999993</v>
      </c>
      <c r="X152" s="35">
        <f ca="1">SUBTOTAL(9,X151:X151)</f>
        <v>26358.18</v>
      </c>
      <c r="Y152" s="36">
        <f ca="1">SUBTOTAL(9,Y151:Y151)</f>
        <v>117413.56</v>
      </c>
    </row>
    <row r="153" spans="1:25" outlineLevel="2" x14ac:dyDescent="0.25">
      <c r="A153" t="s">
        <v>789</v>
      </c>
      <c r="B153" t="str">
        <f ca="1">VLOOKUP($A153,IndexLookup,2,FALSE)</f>
        <v>MLCC</v>
      </c>
      <c r="C153" t="str">
        <f ca="1">VLOOKUP($B153,ParticipantLookup,2,FALSE)</f>
        <v>Merrill Lynch Commodities Canada ULC</v>
      </c>
      <c r="D153" t="str">
        <f ca="1">VLOOKUP($A153,IndexLookup,3,FALSE)</f>
        <v>BCHIMP</v>
      </c>
      <c r="E153" t="str">
        <f ca="1">VLOOKUP($D153,FacilityLookup,2,FALSE)</f>
        <v>Alberta-BC Intertie - Import</v>
      </c>
      <c r="F153" s="34">
        <f ca="1">IFERROR(VLOOKUP($A153,Lookup2009,53,FALSE),0)</f>
        <v>0</v>
      </c>
      <c r="G153" s="35">
        <f ca="1">IFERROR(VLOOKUP($A153,Lookup2009,54,FALSE),0)</f>
        <v>0</v>
      </c>
      <c r="H153" s="35">
        <f ca="1">IFERROR(VLOOKUP($A153,Lookup2009,55,FALSE),0)</f>
        <v>0</v>
      </c>
      <c r="I153" s="36">
        <f ca="1">IFERROR(VLOOKUP($A153,Lookup2009,56,FALSE),0)</f>
        <v>0</v>
      </c>
      <c r="J153" s="34">
        <f ca="1">IFERROR(VLOOKUP($A153,Lookup2008,53,FALSE),0)</f>
        <v>0</v>
      </c>
      <c r="K153" s="35">
        <f ca="1">IFERROR(VLOOKUP($A153,Lookup2008,54,FALSE),0)</f>
        <v>0</v>
      </c>
      <c r="L153" s="35">
        <f ca="1">IFERROR(VLOOKUP($A153,Lookup2008,55,FALSE),0)</f>
        <v>0</v>
      </c>
      <c r="M153" s="36">
        <f ca="1">IFERROR(VLOOKUP($A153,Lookup2008,56,FALSE),0)</f>
        <v>0</v>
      </c>
      <c r="N153" s="34">
        <f ca="1">IFERROR(VLOOKUP($A153,Lookup2007,53,FALSE),0)</f>
        <v>-3181.69</v>
      </c>
      <c r="O153" s="35">
        <f ca="1">IFERROR(VLOOKUP($A153,Lookup2007,54,FALSE),0)</f>
        <v>-159.07999999999998</v>
      </c>
      <c r="P153" s="35">
        <f ca="1">IFERROR(VLOOKUP($A153,Lookup2007,55,FALSE),0)</f>
        <v>-1350.3400000000001</v>
      </c>
      <c r="Q153" s="36">
        <f ca="1">IFERROR(VLOOKUP($A153,Lookup2007,56,FALSE),0)</f>
        <v>-4691.1100000000006</v>
      </c>
      <c r="R153" s="34">
        <f ca="1">IFERROR(VLOOKUP($A153,Lookup2006,53,FALSE),0)</f>
        <v>-1208.07</v>
      </c>
      <c r="S153" s="35">
        <f ca="1">IFERROR(VLOOKUP($A153,Lookup2006,54,FALSE),0)</f>
        <v>-60.4</v>
      </c>
      <c r="T153" s="35">
        <f ca="1">IFERROR(VLOOKUP($A153,Lookup2006,55,FALSE),0)</f>
        <v>-525.94000000000005</v>
      </c>
      <c r="U153" s="36">
        <f ca="1">IFERROR(VLOOKUP($A153,Lookup2006,56,FALSE),0)</f>
        <v>-1794.41</v>
      </c>
      <c r="V153" s="34">
        <f ca="1">F153+J153+N153+R153</f>
        <v>-4389.76</v>
      </c>
      <c r="W153" s="35">
        <f ca="1">G153+K153+O153+S153</f>
        <v>-219.48</v>
      </c>
      <c r="X153" s="35">
        <f ca="1">H153+L153+P153+T153</f>
        <v>-1876.2800000000002</v>
      </c>
      <c r="Y153" s="36">
        <f ca="1">I153+M153+Q153+U153</f>
        <v>-6485.52</v>
      </c>
    </row>
    <row r="154" spans="1:25" outlineLevel="2" x14ac:dyDescent="0.25">
      <c r="A154" t="s">
        <v>790</v>
      </c>
      <c r="B154" t="str">
        <f ca="1">VLOOKUP($A154,IndexLookup,2,FALSE)</f>
        <v>MLCC</v>
      </c>
      <c r="C154" t="str">
        <f ca="1">VLOOKUP($B154,ParticipantLookup,2,FALSE)</f>
        <v>Merrill Lynch Commodities Canada ULC</v>
      </c>
      <c r="D154" t="str">
        <f ca="1">VLOOKUP($A154,IndexLookup,3,FALSE)</f>
        <v>SPCEXP</v>
      </c>
      <c r="E154" t="str">
        <f ca="1">VLOOKUP($D154,FacilityLookup,2,FALSE)</f>
        <v>Alberta-Saskatchewan Intertie - Export</v>
      </c>
      <c r="F154" s="34">
        <f ca="1">IFERROR(VLOOKUP($A154,Lookup2009,53,FALSE),0)</f>
        <v>0</v>
      </c>
      <c r="G154" s="35">
        <f ca="1">IFERROR(VLOOKUP($A154,Lookup2009,54,FALSE),0)</f>
        <v>0</v>
      </c>
      <c r="H154" s="35">
        <f ca="1">IFERROR(VLOOKUP($A154,Lookup2009,55,FALSE),0)</f>
        <v>0</v>
      </c>
      <c r="I154" s="36">
        <f ca="1">IFERROR(VLOOKUP($A154,Lookup2009,56,FALSE),0)</f>
        <v>0</v>
      </c>
      <c r="J154" s="34">
        <f ca="1">IFERROR(VLOOKUP($A154,Lookup2008,53,FALSE),0)</f>
        <v>0</v>
      </c>
      <c r="K154" s="35">
        <f ca="1">IFERROR(VLOOKUP($A154,Lookup2008,54,FALSE),0)</f>
        <v>0</v>
      </c>
      <c r="L154" s="35">
        <f ca="1">IFERROR(VLOOKUP($A154,Lookup2008,55,FALSE),0)</f>
        <v>0</v>
      </c>
      <c r="M154" s="36">
        <f ca="1">IFERROR(VLOOKUP($A154,Lookup2008,56,FALSE),0)</f>
        <v>0</v>
      </c>
      <c r="N154" s="34">
        <f ca="1">IFERROR(VLOOKUP($A154,Lookup2007,53,FALSE),0)</f>
        <v>-497.49</v>
      </c>
      <c r="O154" s="35">
        <f ca="1">IFERROR(VLOOKUP($A154,Lookup2007,54,FALSE),0)</f>
        <v>-24.880000000000003</v>
      </c>
      <c r="P154" s="35">
        <f ca="1">IFERROR(VLOOKUP($A154,Lookup2007,55,FALSE),0)</f>
        <v>-211.13</v>
      </c>
      <c r="Q154" s="36">
        <f ca="1">IFERROR(VLOOKUP($A154,Lookup2007,56,FALSE),0)</f>
        <v>-733.5</v>
      </c>
      <c r="R154" s="34">
        <f ca="1">IFERROR(VLOOKUP($A154,Lookup2006,53,FALSE),0)</f>
        <v>-811.1400000000001</v>
      </c>
      <c r="S154" s="35">
        <f ca="1">IFERROR(VLOOKUP($A154,Lookup2006,54,FALSE),0)</f>
        <v>-40.549999999999997</v>
      </c>
      <c r="T154" s="35">
        <f ca="1">IFERROR(VLOOKUP($A154,Lookup2006,55,FALSE),0)</f>
        <v>-383.68</v>
      </c>
      <c r="U154" s="36">
        <f ca="1">IFERROR(VLOOKUP($A154,Lookup2006,56,FALSE),0)</f>
        <v>-1235.3699999999999</v>
      </c>
      <c r="V154" s="34">
        <f ca="1">F154+J154+N154+R154</f>
        <v>-1308.6300000000001</v>
      </c>
      <c r="W154" s="35">
        <f ca="1">G154+K154+O154+S154</f>
        <v>-65.430000000000007</v>
      </c>
      <c r="X154" s="35">
        <f ca="1">H154+L154+P154+T154</f>
        <v>-594.80999999999995</v>
      </c>
      <c r="Y154" s="36">
        <f ca="1">I154+M154+Q154+U154</f>
        <v>-1968.87</v>
      </c>
    </row>
    <row r="155" spans="1:25" outlineLevel="2" x14ac:dyDescent="0.25">
      <c r="A155" t="s">
        <v>791</v>
      </c>
      <c r="B155" t="str">
        <f ca="1">VLOOKUP($A155,IndexLookup,2,FALSE)</f>
        <v>MLCC</v>
      </c>
      <c r="C155" t="str">
        <f ca="1">VLOOKUP($B155,ParticipantLookup,2,FALSE)</f>
        <v>Merrill Lynch Commodities Canada ULC</v>
      </c>
      <c r="D155" t="str">
        <f ca="1">VLOOKUP($A155,IndexLookup,3,FALSE)</f>
        <v>SPCIMP</v>
      </c>
      <c r="E155" t="str">
        <f ca="1">VLOOKUP($D155,FacilityLookup,2,FALSE)</f>
        <v>Alberta-Saskatchewan Intertie - Import</v>
      </c>
      <c r="F155" s="34">
        <f ca="1">IFERROR(VLOOKUP($A155,Lookup2009,53,FALSE),0)</f>
        <v>0</v>
      </c>
      <c r="G155" s="35">
        <f ca="1">IFERROR(VLOOKUP($A155,Lookup2009,54,FALSE),0)</f>
        <v>0</v>
      </c>
      <c r="H155" s="35">
        <f ca="1">IFERROR(VLOOKUP($A155,Lookup2009,55,FALSE),0)</f>
        <v>0</v>
      </c>
      <c r="I155" s="36">
        <f ca="1">IFERROR(VLOOKUP($A155,Lookup2009,56,FALSE),0)</f>
        <v>0</v>
      </c>
      <c r="J155" s="34">
        <f ca="1">IFERROR(VLOOKUP($A155,Lookup2008,53,FALSE),0)</f>
        <v>0</v>
      </c>
      <c r="K155" s="35">
        <f ca="1">IFERROR(VLOOKUP($A155,Lookup2008,54,FALSE),0)</f>
        <v>0</v>
      </c>
      <c r="L155" s="35">
        <f ca="1">IFERROR(VLOOKUP($A155,Lookup2008,55,FALSE),0)</f>
        <v>0</v>
      </c>
      <c r="M155" s="36">
        <f ca="1">IFERROR(VLOOKUP($A155,Lookup2008,56,FALSE),0)</f>
        <v>0</v>
      </c>
      <c r="N155" s="34">
        <f ca="1">IFERROR(VLOOKUP($A155,Lookup2007,53,FALSE),0)</f>
        <v>-245.5</v>
      </c>
      <c r="O155" s="35">
        <f ca="1">IFERROR(VLOOKUP($A155,Lookup2007,54,FALSE),0)</f>
        <v>-12.28</v>
      </c>
      <c r="P155" s="35">
        <f ca="1">IFERROR(VLOOKUP($A155,Lookup2007,55,FALSE),0)</f>
        <v>-103.83</v>
      </c>
      <c r="Q155" s="36">
        <f ca="1">IFERROR(VLOOKUP($A155,Lookup2007,56,FALSE),0)</f>
        <v>-361.60999999999996</v>
      </c>
      <c r="R155" s="34">
        <f ca="1">IFERROR(VLOOKUP($A155,Lookup2006,53,FALSE),0)</f>
        <v>-1561.8</v>
      </c>
      <c r="S155" s="35">
        <f ca="1">IFERROR(VLOOKUP($A155,Lookup2006,54,FALSE),0)</f>
        <v>-78.079999999999984</v>
      </c>
      <c r="T155" s="35">
        <f ca="1">IFERROR(VLOOKUP($A155,Lookup2006,55,FALSE),0)</f>
        <v>-754.4</v>
      </c>
      <c r="U155" s="36">
        <f ca="1">IFERROR(VLOOKUP($A155,Lookup2006,56,FALSE),0)</f>
        <v>-2394.2800000000002</v>
      </c>
      <c r="V155" s="34">
        <f ca="1">F155+J155+N155+R155</f>
        <v>-1807.3</v>
      </c>
      <c r="W155" s="35">
        <f ca="1">G155+K155+O155+S155</f>
        <v>-90.359999999999985</v>
      </c>
      <c r="X155" s="35">
        <f ca="1">H155+L155+P155+T155</f>
        <v>-858.23</v>
      </c>
      <c r="Y155" s="36">
        <f ca="1">I155+M155+Q155+U155</f>
        <v>-2755.8900000000003</v>
      </c>
    </row>
    <row r="156" spans="1:25" outlineLevel="1" x14ac:dyDescent="0.25">
      <c r="C156" s="2" t="s">
        <v>877</v>
      </c>
      <c r="F156" s="34">
        <f ca="1">SUBTOTAL(9,F153:F155)</f>
        <v>0</v>
      </c>
      <c r="G156" s="35">
        <f ca="1">SUBTOTAL(9,G153:G155)</f>
        <v>0</v>
      </c>
      <c r="H156" s="35">
        <f ca="1">SUBTOTAL(9,H153:H155)</f>
        <v>0</v>
      </c>
      <c r="I156" s="36">
        <f ca="1">SUBTOTAL(9,I153:I155)</f>
        <v>0</v>
      </c>
      <c r="J156" s="34">
        <f ca="1">SUBTOTAL(9,J153:J155)</f>
        <v>0</v>
      </c>
      <c r="K156" s="35">
        <f ca="1">SUBTOTAL(9,K153:K155)</f>
        <v>0</v>
      </c>
      <c r="L156" s="35">
        <f ca="1">SUBTOTAL(9,L153:L155)</f>
        <v>0</v>
      </c>
      <c r="M156" s="36">
        <f ca="1">SUBTOTAL(9,M153:M155)</f>
        <v>0</v>
      </c>
      <c r="N156" s="34">
        <f ca="1">SUBTOTAL(9,N153:N155)</f>
        <v>-3924.6800000000003</v>
      </c>
      <c r="O156" s="35">
        <f ca="1">SUBTOTAL(9,O153:O155)</f>
        <v>-196.23999999999998</v>
      </c>
      <c r="P156" s="35">
        <f ca="1">SUBTOTAL(9,P153:P155)</f>
        <v>-1665.3000000000002</v>
      </c>
      <c r="Q156" s="36">
        <f ca="1">SUBTOTAL(9,Q153:Q155)</f>
        <v>-5786.22</v>
      </c>
      <c r="R156" s="34">
        <f ca="1">SUBTOTAL(9,R153:R155)</f>
        <v>-3581.01</v>
      </c>
      <c r="S156" s="35">
        <f ca="1">SUBTOTAL(9,S153:S155)</f>
        <v>-179.02999999999997</v>
      </c>
      <c r="T156" s="35">
        <f ca="1">SUBTOTAL(9,T153:T155)</f>
        <v>-1664.02</v>
      </c>
      <c r="U156" s="36">
        <f ca="1">SUBTOTAL(9,U153:U155)</f>
        <v>-5424.0599999999995</v>
      </c>
      <c r="V156" s="34">
        <f ca="1">SUBTOTAL(9,V153:V155)</f>
        <v>-7505.6900000000005</v>
      </c>
      <c r="W156" s="35">
        <f ca="1">SUBTOTAL(9,W153:W155)</f>
        <v>-375.27</v>
      </c>
      <c r="X156" s="35">
        <f ca="1">SUBTOTAL(9,X153:X155)</f>
        <v>-3329.32</v>
      </c>
      <c r="Y156" s="36">
        <f ca="1">SUBTOTAL(9,Y153:Y155)</f>
        <v>-11210.279999999999</v>
      </c>
    </row>
    <row r="157" spans="1:25" outlineLevel="2" x14ac:dyDescent="0.25">
      <c r="A157" t="s">
        <v>792</v>
      </c>
      <c r="B157" t="str">
        <f ca="1">VLOOKUP($A157,IndexLookup,2,FALSE)</f>
        <v>MPI</v>
      </c>
      <c r="C157" t="str">
        <f ca="1">VLOOKUP($B157,ParticipantLookup,2,FALSE)</f>
        <v>Milner Power Inc.</v>
      </c>
      <c r="D157" t="str">
        <f ca="1">VLOOKUP($A157,IndexLookup,3,FALSE)</f>
        <v>HRM</v>
      </c>
      <c r="E157" t="str">
        <f ca="1">VLOOKUP($D157,FacilityLookup,2,FALSE)</f>
        <v>H. R. Milner</v>
      </c>
      <c r="F157" s="34">
        <f ca="1">IFERROR(VLOOKUP($A157,Lookup2009,53,FALSE),0)</f>
        <v>0</v>
      </c>
      <c r="G157" s="35">
        <f ca="1">IFERROR(VLOOKUP($A157,Lookup2009,54,FALSE),0)</f>
        <v>0</v>
      </c>
      <c r="H157" s="35">
        <f ca="1">IFERROR(VLOOKUP($A157,Lookup2009,55,FALSE),0)</f>
        <v>0</v>
      </c>
      <c r="I157" s="36">
        <f ca="1">IFERROR(VLOOKUP($A157,Lookup2009,56,FALSE),0)</f>
        <v>0</v>
      </c>
      <c r="J157" s="34">
        <f ca="1">IFERROR(VLOOKUP($A157,Lookup2008,53,FALSE),0)</f>
        <v>0</v>
      </c>
      <c r="K157" s="35">
        <f ca="1">IFERROR(VLOOKUP($A157,Lookup2008,54,FALSE),0)</f>
        <v>0</v>
      </c>
      <c r="L157" s="35">
        <f ca="1">IFERROR(VLOOKUP($A157,Lookup2008,55,FALSE),0)</f>
        <v>0</v>
      </c>
      <c r="M157" s="36">
        <f ca="1">IFERROR(VLOOKUP($A157,Lookup2008,56,FALSE),0)</f>
        <v>0</v>
      </c>
      <c r="N157" s="34">
        <f ca="1">IFERROR(VLOOKUP($A157,Lookup2007,53,FALSE),0)</f>
        <v>-452397.61</v>
      </c>
      <c r="O157" s="35">
        <f ca="1">IFERROR(VLOOKUP($A157,Lookup2007,54,FALSE),0)</f>
        <v>-22619.88</v>
      </c>
      <c r="P157" s="35">
        <f ca="1">IFERROR(VLOOKUP($A157,Lookup2007,55,FALSE),0)</f>
        <v>-193366.78999999998</v>
      </c>
      <c r="Q157" s="36">
        <f ca="1">IFERROR(VLOOKUP($A157,Lookup2007,56,FALSE),0)</f>
        <v>-668384.28</v>
      </c>
      <c r="R157" s="34">
        <f ca="1">IFERROR(VLOOKUP($A157,Lookup2006,53,FALSE),0)</f>
        <v>-2140600.7799999998</v>
      </c>
      <c r="S157" s="35">
        <f ca="1">IFERROR(VLOOKUP($A157,Lookup2006,54,FALSE),0)</f>
        <v>-107030.04</v>
      </c>
      <c r="T157" s="35">
        <f ca="1">IFERROR(VLOOKUP($A157,Lookup2006,55,FALSE),0)</f>
        <v>-980403.16000000015</v>
      </c>
      <c r="U157" s="36">
        <f ca="1">IFERROR(VLOOKUP($A157,Lookup2006,56,FALSE),0)</f>
        <v>-3228033.98</v>
      </c>
      <c r="V157" s="34">
        <f ca="1">F157+J157+N157+R157</f>
        <v>-2592998.3899999997</v>
      </c>
      <c r="W157" s="35">
        <f ca="1">G157+K157+O157+S157</f>
        <v>-129649.92</v>
      </c>
      <c r="X157" s="35">
        <f ca="1">H157+L157+P157+T157</f>
        <v>-1173769.9500000002</v>
      </c>
      <c r="Y157" s="36">
        <f ca="1">I157+M157+Q157+U157</f>
        <v>-3896418.26</v>
      </c>
    </row>
    <row r="158" spans="1:25" outlineLevel="1" x14ac:dyDescent="0.25">
      <c r="C158" s="2" t="s">
        <v>878</v>
      </c>
      <c r="F158" s="34">
        <f ca="1">SUBTOTAL(9,F157:F157)</f>
        <v>0</v>
      </c>
      <c r="G158" s="35">
        <f ca="1">SUBTOTAL(9,G157:G157)</f>
        <v>0</v>
      </c>
      <c r="H158" s="35">
        <f ca="1">SUBTOTAL(9,H157:H157)</f>
        <v>0</v>
      </c>
      <c r="I158" s="36">
        <f ca="1">SUBTOTAL(9,I157:I157)</f>
        <v>0</v>
      </c>
      <c r="J158" s="34">
        <f ca="1">SUBTOTAL(9,J157:J157)</f>
        <v>0</v>
      </c>
      <c r="K158" s="35">
        <f ca="1">SUBTOTAL(9,K157:K157)</f>
        <v>0</v>
      </c>
      <c r="L158" s="35">
        <f ca="1">SUBTOTAL(9,L157:L157)</f>
        <v>0</v>
      </c>
      <c r="M158" s="36">
        <f ca="1">SUBTOTAL(9,M157:M157)</f>
        <v>0</v>
      </c>
      <c r="N158" s="34">
        <f ca="1">SUBTOTAL(9,N157:N157)</f>
        <v>-452397.61</v>
      </c>
      <c r="O158" s="35">
        <f ca="1">SUBTOTAL(9,O157:O157)</f>
        <v>-22619.88</v>
      </c>
      <c r="P158" s="35">
        <f ca="1">SUBTOTAL(9,P157:P157)</f>
        <v>-193366.78999999998</v>
      </c>
      <c r="Q158" s="36">
        <f ca="1">SUBTOTAL(9,Q157:Q157)</f>
        <v>-668384.28</v>
      </c>
      <c r="R158" s="34">
        <f ca="1">SUBTOTAL(9,R157:R157)</f>
        <v>-2140600.7799999998</v>
      </c>
      <c r="S158" s="35">
        <f ca="1">SUBTOTAL(9,S157:S157)</f>
        <v>-107030.04</v>
      </c>
      <c r="T158" s="35">
        <f ca="1">SUBTOTAL(9,T157:T157)</f>
        <v>-980403.16000000015</v>
      </c>
      <c r="U158" s="36">
        <f ca="1">SUBTOTAL(9,U157:U157)</f>
        <v>-3228033.98</v>
      </c>
      <c r="V158" s="34">
        <f ca="1">SUBTOTAL(9,V157:V157)</f>
        <v>-2592998.3899999997</v>
      </c>
      <c r="W158" s="35">
        <f ca="1">SUBTOTAL(9,W157:W157)</f>
        <v>-129649.92</v>
      </c>
      <c r="X158" s="35">
        <f ca="1">SUBTOTAL(9,X157:X157)</f>
        <v>-1173769.9500000002</v>
      </c>
      <c r="Y158" s="36">
        <f ca="1">SUBTOTAL(9,Y157:Y157)</f>
        <v>-3896418.26</v>
      </c>
    </row>
    <row r="159" spans="1:25" outlineLevel="2" x14ac:dyDescent="0.25">
      <c r="A159" t="s">
        <v>316</v>
      </c>
      <c r="B159" t="str">
        <f ca="1">VLOOKUP($A159,IndexLookup,2,FALSE)</f>
        <v>MPLP</v>
      </c>
      <c r="C159" t="str">
        <f ca="1">VLOOKUP($B159,ParticipantLookup,2,FALSE)</f>
        <v>Milner Power Limited Partnership</v>
      </c>
      <c r="D159" t="str">
        <f ca="1">VLOOKUP($A159,IndexLookup,3,FALSE)</f>
        <v>HRM</v>
      </c>
      <c r="E159" t="str">
        <f ca="1">VLOOKUP($D159,FacilityLookup,2,FALSE)</f>
        <v>H. R. Milner</v>
      </c>
      <c r="F159" s="34">
        <f ca="1">IFERROR(VLOOKUP($A159,Lookup2009,53,FALSE),0)</f>
        <v>-4662939.71</v>
      </c>
      <c r="G159" s="35">
        <f ca="1">IFERROR(VLOOKUP($A159,Lookup2009,54,FALSE),0)</f>
        <v>-233146.97000000003</v>
      </c>
      <c r="H159" s="35">
        <f ca="1">IFERROR(VLOOKUP($A159,Lookup2009,55,FALSE),0)</f>
        <v>-1454638.55</v>
      </c>
      <c r="I159" s="36">
        <f ca="1">IFERROR(VLOOKUP($A159,Lookup2009,56,FALSE),0)</f>
        <v>-6350725.2299999995</v>
      </c>
      <c r="J159" s="34">
        <f ca="1">IFERROR(VLOOKUP($A159,Lookup2008,53,FALSE),0)</f>
        <v>-4621159.9400000004</v>
      </c>
      <c r="K159" s="35">
        <f ca="1">IFERROR(VLOOKUP($A159,Lookup2008,54,FALSE),0)</f>
        <v>-231057.99000000002</v>
      </c>
      <c r="L159" s="35">
        <f ca="1">IFERROR(VLOOKUP($A159,Lookup2008,55,FALSE),0)</f>
        <v>-1589071.92</v>
      </c>
      <c r="M159" s="36">
        <f ca="1">IFERROR(VLOOKUP($A159,Lookup2008,56,FALSE),0)</f>
        <v>-6441289.8500000006</v>
      </c>
      <c r="N159" s="34">
        <f ca="1">IFERROR(VLOOKUP($A159,Lookup2007,53,FALSE),0)</f>
        <v>-1809096.6500000001</v>
      </c>
      <c r="O159" s="35">
        <f ca="1">IFERROR(VLOOKUP($A159,Lookup2007,54,FALSE),0)</f>
        <v>-90454.83</v>
      </c>
      <c r="P159" s="35">
        <f ca="1">IFERROR(VLOOKUP($A159,Lookup2007,55,FALSE),0)</f>
        <v>-714414.64</v>
      </c>
      <c r="Q159" s="36">
        <f ca="1">IFERROR(VLOOKUP($A159,Lookup2007,56,FALSE),0)</f>
        <v>-2613966.12</v>
      </c>
      <c r="R159" s="34">
        <f ca="1">IFERROR(VLOOKUP($A159,Lookup2006,53,FALSE),0)</f>
        <v>0</v>
      </c>
      <c r="S159" s="35">
        <f ca="1">IFERROR(VLOOKUP($A159,Lookup2006,54,FALSE),0)</f>
        <v>0</v>
      </c>
      <c r="T159" s="35">
        <f ca="1">IFERROR(VLOOKUP($A159,Lookup2006,55,FALSE),0)</f>
        <v>0</v>
      </c>
      <c r="U159" s="36">
        <f ca="1">IFERROR(VLOOKUP($A159,Lookup2006,56,FALSE),0)</f>
        <v>0</v>
      </c>
      <c r="V159" s="34">
        <f ca="1">F159+J159+N159+R159</f>
        <v>-11093196.300000001</v>
      </c>
      <c r="W159" s="35">
        <f ca="1">G159+K159+O159+S159</f>
        <v>-554659.79</v>
      </c>
      <c r="X159" s="35">
        <f ca="1">H159+L159+P159+T159</f>
        <v>-3758125.11</v>
      </c>
      <c r="Y159" s="36">
        <f ca="1">I159+M159+Q159+U159</f>
        <v>-15405981.199999999</v>
      </c>
    </row>
    <row r="160" spans="1:25" outlineLevel="1" x14ac:dyDescent="0.25">
      <c r="C160" s="2" t="s">
        <v>879</v>
      </c>
      <c r="F160" s="34">
        <f ca="1">SUBTOTAL(9,F159:F159)</f>
        <v>-4662939.71</v>
      </c>
      <c r="G160" s="35">
        <f ca="1">SUBTOTAL(9,G159:G159)</f>
        <v>-233146.97000000003</v>
      </c>
      <c r="H160" s="35">
        <f ca="1">SUBTOTAL(9,H159:H159)</f>
        <v>-1454638.55</v>
      </c>
      <c r="I160" s="36">
        <f ca="1">SUBTOTAL(9,I159:I159)</f>
        <v>-6350725.2299999995</v>
      </c>
      <c r="J160" s="34">
        <f ca="1">SUBTOTAL(9,J159:J159)</f>
        <v>-4621159.9400000004</v>
      </c>
      <c r="K160" s="35">
        <f ca="1">SUBTOTAL(9,K159:K159)</f>
        <v>-231057.99000000002</v>
      </c>
      <c r="L160" s="35">
        <f ca="1">SUBTOTAL(9,L159:L159)</f>
        <v>-1589071.92</v>
      </c>
      <c r="M160" s="36">
        <f ca="1">SUBTOTAL(9,M159:M159)</f>
        <v>-6441289.8500000006</v>
      </c>
      <c r="N160" s="34">
        <f ca="1">SUBTOTAL(9,N159:N159)</f>
        <v>-1809096.6500000001</v>
      </c>
      <c r="O160" s="35">
        <f ca="1">SUBTOTAL(9,O159:O159)</f>
        <v>-90454.83</v>
      </c>
      <c r="P160" s="35">
        <f ca="1">SUBTOTAL(9,P159:P159)</f>
        <v>-714414.64</v>
      </c>
      <c r="Q160" s="36">
        <f ca="1">SUBTOTAL(9,Q159:Q159)</f>
        <v>-2613966.12</v>
      </c>
      <c r="R160" s="34">
        <f ca="1">SUBTOTAL(9,R159:R159)</f>
        <v>0</v>
      </c>
      <c r="S160" s="35">
        <f ca="1">SUBTOTAL(9,S159:S159)</f>
        <v>0</v>
      </c>
      <c r="T160" s="35">
        <f ca="1">SUBTOTAL(9,T159:T159)</f>
        <v>0</v>
      </c>
      <c r="U160" s="36">
        <f ca="1">SUBTOTAL(9,U159:U159)</f>
        <v>0</v>
      </c>
      <c r="V160" s="34">
        <f ca="1">SUBTOTAL(9,V159:V159)</f>
        <v>-11093196.300000001</v>
      </c>
      <c r="W160" s="35">
        <f ca="1">SUBTOTAL(9,W159:W159)</f>
        <v>-554659.79</v>
      </c>
      <c r="X160" s="35">
        <f ca="1">SUBTOTAL(9,X159:X159)</f>
        <v>-3758125.11</v>
      </c>
      <c r="Y160" s="36">
        <f ca="1">SUBTOTAL(9,Y159:Y159)</f>
        <v>-15405981.199999999</v>
      </c>
    </row>
    <row r="161" spans="1:25" outlineLevel="2" x14ac:dyDescent="0.25">
      <c r="A161" t="s">
        <v>336</v>
      </c>
      <c r="B161" t="str">
        <f ca="1">VLOOKUP($A161,IndexLookup,2,FALSE)</f>
        <v>MSCG</v>
      </c>
      <c r="C161" t="str">
        <f ca="1">VLOOKUP($B161,ParticipantLookup,2,FALSE)</f>
        <v>Morgan Stanley Capital Group Inc.</v>
      </c>
      <c r="D161" t="str">
        <f ca="1">VLOOKUP($A161,IndexLookup,3,FALSE)</f>
        <v>BCHEXP</v>
      </c>
      <c r="E161" t="str">
        <f ca="1">VLOOKUP($D161,FacilityLookup,2,FALSE)</f>
        <v>Alberta-BC Intertie - Export</v>
      </c>
      <c r="F161" s="34">
        <f ca="1">IFERROR(VLOOKUP($A161,Lookup2009,53,FALSE),0)</f>
        <v>0</v>
      </c>
      <c r="G161" s="35">
        <f ca="1">IFERROR(VLOOKUP($A161,Lookup2009,54,FALSE),0)</f>
        <v>0</v>
      </c>
      <c r="H161" s="35">
        <f ca="1">IFERROR(VLOOKUP($A161,Lookup2009,55,FALSE),0)</f>
        <v>0</v>
      </c>
      <c r="I161" s="36">
        <f ca="1">IFERROR(VLOOKUP($A161,Lookup2009,56,FALSE),0)</f>
        <v>0</v>
      </c>
      <c r="J161" s="34">
        <f ca="1">IFERROR(VLOOKUP($A161,Lookup2008,53,FALSE),0)</f>
        <v>0</v>
      </c>
      <c r="K161" s="35">
        <f ca="1">IFERROR(VLOOKUP($A161,Lookup2008,54,FALSE),0)</f>
        <v>0</v>
      </c>
      <c r="L161" s="35">
        <f ca="1">IFERROR(VLOOKUP($A161,Lookup2008,55,FALSE),0)</f>
        <v>0</v>
      </c>
      <c r="M161" s="36">
        <f ca="1">IFERROR(VLOOKUP($A161,Lookup2008,56,FALSE),0)</f>
        <v>0</v>
      </c>
      <c r="N161" s="34">
        <f ca="1">IFERROR(VLOOKUP($A161,Lookup2007,53,FALSE),0)</f>
        <v>-27.930000000000003</v>
      </c>
      <c r="O161" s="35">
        <f ca="1">IFERROR(VLOOKUP($A161,Lookup2007,54,FALSE),0)</f>
        <v>-1.4</v>
      </c>
      <c r="P161" s="35">
        <f ca="1">IFERROR(VLOOKUP($A161,Lookup2007,55,FALSE),0)</f>
        <v>-11.87</v>
      </c>
      <c r="Q161" s="36">
        <f ca="1">IFERROR(VLOOKUP($A161,Lookup2007,56,FALSE),0)</f>
        <v>-41.2</v>
      </c>
      <c r="R161" s="34">
        <f ca="1">IFERROR(VLOOKUP($A161,Lookup2006,53,FALSE),0)</f>
        <v>0</v>
      </c>
      <c r="S161" s="35">
        <f ca="1">IFERROR(VLOOKUP($A161,Lookup2006,54,FALSE),0)</f>
        <v>0</v>
      </c>
      <c r="T161" s="35">
        <f ca="1">IFERROR(VLOOKUP($A161,Lookup2006,55,FALSE),0)</f>
        <v>0</v>
      </c>
      <c r="U161" s="36">
        <f ca="1">IFERROR(VLOOKUP($A161,Lookup2006,56,FALSE),0)</f>
        <v>0</v>
      </c>
      <c r="V161" s="34">
        <f ca="1">F161+J161+N161+R161</f>
        <v>-27.930000000000003</v>
      </c>
      <c r="W161" s="35">
        <f ca="1">G161+K161+O161+S161</f>
        <v>-1.4</v>
      </c>
      <c r="X161" s="35">
        <f ca="1">H161+L161+P161+T161</f>
        <v>-11.87</v>
      </c>
      <c r="Y161" s="36">
        <f ca="1">I161+M161+Q161+U161</f>
        <v>-41.2</v>
      </c>
    </row>
    <row r="162" spans="1:25" outlineLevel="2" x14ac:dyDescent="0.25">
      <c r="A162" t="s">
        <v>334</v>
      </c>
      <c r="B162" t="str">
        <f ca="1">VLOOKUP($A162,IndexLookup,2,FALSE)</f>
        <v>MSCG</v>
      </c>
      <c r="C162" t="str">
        <f ca="1">VLOOKUP($B162,ParticipantLookup,2,FALSE)</f>
        <v>Morgan Stanley Capital Group Inc.</v>
      </c>
      <c r="D162" t="str">
        <f ca="1">VLOOKUP($A162,IndexLookup,3,FALSE)</f>
        <v>BCHIMP</v>
      </c>
      <c r="E162" t="str">
        <f ca="1">VLOOKUP($D162,FacilityLookup,2,FALSE)</f>
        <v>Alberta-BC Intertie - Import</v>
      </c>
      <c r="F162" s="34">
        <f ca="1">IFERROR(VLOOKUP($A162,Lookup2009,53,FALSE),0)</f>
        <v>-3160.84</v>
      </c>
      <c r="G162" s="35">
        <f ca="1">IFERROR(VLOOKUP($A162,Lookup2009,54,FALSE),0)</f>
        <v>-158.04000000000002</v>
      </c>
      <c r="H162" s="35">
        <f ca="1">IFERROR(VLOOKUP($A162,Lookup2009,55,FALSE),0)</f>
        <v>-1017.69</v>
      </c>
      <c r="I162" s="36">
        <f ca="1">IFERROR(VLOOKUP($A162,Lookup2009,56,FALSE),0)</f>
        <v>-4336.5700000000006</v>
      </c>
      <c r="J162" s="34">
        <f ca="1">IFERROR(VLOOKUP($A162,Lookup2008,53,FALSE),0)</f>
        <v>194.97</v>
      </c>
      <c r="K162" s="35">
        <f ca="1">IFERROR(VLOOKUP($A162,Lookup2008,54,FALSE),0)</f>
        <v>9.75</v>
      </c>
      <c r="L162" s="35">
        <f ca="1">IFERROR(VLOOKUP($A162,Lookup2008,55,FALSE),0)</f>
        <v>69.37</v>
      </c>
      <c r="M162" s="36">
        <f ca="1">IFERROR(VLOOKUP($A162,Lookup2008,56,FALSE),0)</f>
        <v>274.08999999999997</v>
      </c>
      <c r="N162" s="34">
        <f ca="1">IFERROR(VLOOKUP($A162,Lookup2007,53,FALSE),0)</f>
        <v>-18476.070000000007</v>
      </c>
      <c r="O162" s="35">
        <f ca="1">IFERROR(VLOOKUP($A162,Lookup2007,54,FALSE),0)</f>
        <v>-923.82000000000016</v>
      </c>
      <c r="P162" s="35">
        <f ca="1">IFERROR(VLOOKUP($A162,Lookup2007,55,FALSE),0)</f>
        <v>-7750.22</v>
      </c>
      <c r="Q162" s="36">
        <f ca="1">IFERROR(VLOOKUP($A162,Lookup2007,56,FALSE),0)</f>
        <v>-27150.11</v>
      </c>
      <c r="R162" s="34">
        <f ca="1">IFERROR(VLOOKUP($A162,Lookup2006,53,FALSE),0)</f>
        <v>-14752.61</v>
      </c>
      <c r="S162" s="35">
        <f ca="1">IFERROR(VLOOKUP($A162,Lookup2006,54,FALSE),0)</f>
        <v>-737.63</v>
      </c>
      <c r="T162" s="35">
        <f ca="1">IFERROR(VLOOKUP($A162,Lookup2006,55,FALSE),0)</f>
        <v>-6471.5300000000007</v>
      </c>
      <c r="U162" s="36">
        <f ca="1">IFERROR(VLOOKUP($A162,Lookup2006,56,FALSE),0)</f>
        <v>-21961.77</v>
      </c>
      <c r="V162" s="34">
        <f ca="1">F162+J162+N162+R162</f>
        <v>-36194.550000000003</v>
      </c>
      <c r="W162" s="35">
        <f ca="1">G162+K162+O162+S162</f>
        <v>-1809.7400000000002</v>
      </c>
      <c r="X162" s="35">
        <f ca="1">H162+L162+P162+T162</f>
        <v>-15170.070000000002</v>
      </c>
      <c r="Y162" s="36">
        <f ca="1">I162+M162+Q162+U162</f>
        <v>-53174.36</v>
      </c>
    </row>
    <row r="163" spans="1:25" outlineLevel="1" x14ac:dyDescent="0.25">
      <c r="C163" s="2" t="s">
        <v>880</v>
      </c>
      <c r="F163" s="34">
        <f ca="1">SUBTOTAL(9,F161:F162)</f>
        <v>-3160.84</v>
      </c>
      <c r="G163" s="35">
        <f ca="1">SUBTOTAL(9,G161:G162)</f>
        <v>-158.04000000000002</v>
      </c>
      <c r="H163" s="35">
        <f ca="1">SUBTOTAL(9,H161:H162)</f>
        <v>-1017.69</v>
      </c>
      <c r="I163" s="36">
        <f ca="1">SUBTOTAL(9,I161:I162)</f>
        <v>-4336.5700000000006</v>
      </c>
      <c r="J163" s="34">
        <f ca="1">SUBTOTAL(9,J161:J162)</f>
        <v>194.97</v>
      </c>
      <c r="K163" s="35">
        <f ca="1">SUBTOTAL(9,K161:K162)</f>
        <v>9.75</v>
      </c>
      <c r="L163" s="35">
        <f ca="1">SUBTOTAL(9,L161:L162)</f>
        <v>69.37</v>
      </c>
      <c r="M163" s="36">
        <f ca="1">SUBTOTAL(9,M161:M162)</f>
        <v>274.08999999999997</v>
      </c>
      <c r="N163" s="34">
        <f ca="1">SUBTOTAL(9,N161:N162)</f>
        <v>-18504.000000000007</v>
      </c>
      <c r="O163" s="35">
        <f ca="1">SUBTOTAL(9,O161:O162)</f>
        <v>-925.22000000000014</v>
      </c>
      <c r="P163" s="35">
        <f ca="1">SUBTOTAL(9,P161:P162)</f>
        <v>-7762.09</v>
      </c>
      <c r="Q163" s="36">
        <f ca="1">SUBTOTAL(9,Q161:Q162)</f>
        <v>-27191.31</v>
      </c>
      <c r="R163" s="34">
        <f ca="1">SUBTOTAL(9,R161:R162)</f>
        <v>-14752.61</v>
      </c>
      <c r="S163" s="35">
        <f ca="1">SUBTOTAL(9,S161:S162)</f>
        <v>-737.63</v>
      </c>
      <c r="T163" s="35">
        <f ca="1">SUBTOTAL(9,T161:T162)</f>
        <v>-6471.5300000000007</v>
      </c>
      <c r="U163" s="36">
        <f ca="1">SUBTOTAL(9,U161:U162)</f>
        <v>-21961.77</v>
      </c>
      <c r="V163" s="34">
        <f ca="1">SUBTOTAL(9,V161:V162)</f>
        <v>-36222.480000000003</v>
      </c>
      <c r="W163" s="35">
        <f ca="1">SUBTOTAL(9,W161:W162)</f>
        <v>-1811.1400000000003</v>
      </c>
      <c r="X163" s="35">
        <f ca="1">SUBTOTAL(9,X161:X162)</f>
        <v>-15181.940000000002</v>
      </c>
      <c r="Y163" s="36">
        <f ca="1">SUBTOTAL(9,Y161:Y162)</f>
        <v>-53215.56</v>
      </c>
    </row>
    <row r="164" spans="1:25" outlineLevel="2" x14ac:dyDescent="0.25">
      <c r="A164" t="s">
        <v>793</v>
      </c>
      <c r="B164" t="str">
        <f ca="1">VLOOKUP($A164,IndexLookup,2,FALSE)</f>
        <v>NXI</v>
      </c>
      <c r="C164" t="str">
        <f ca="1">VLOOKUP($B164,ParticipantLookup,2,FALSE)</f>
        <v>Nexen Energy ULC</v>
      </c>
      <c r="D164" t="str">
        <f ca="1">VLOOKUP($A164,IndexLookup,3,FALSE)</f>
        <v>BCHIMP</v>
      </c>
      <c r="E164" t="str">
        <f ca="1">VLOOKUP($D164,FacilityLookup,2,FALSE)</f>
        <v>Alberta-BC Intertie - Import</v>
      </c>
      <c r="F164" s="34">
        <f ca="1">IFERROR(VLOOKUP($A164,Lookup2009,53,FALSE),0)</f>
        <v>-95.05</v>
      </c>
      <c r="G164" s="35">
        <f ca="1">IFERROR(VLOOKUP($A164,Lookup2009,54,FALSE),0)</f>
        <v>-4.75</v>
      </c>
      <c r="H164" s="35">
        <f ca="1">IFERROR(VLOOKUP($A164,Lookup2009,55,FALSE),0)</f>
        <v>-29.159999999999997</v>
      </c>
      <c r="I164" s="36">
        <f ca="1">IFERROR(VLOOKUP($A164,Lookup2009,56,FALSE),0)</f>
        <v>-128.95999999999998</v>
      </c>
      <c r="J164" s="34">
        <f ca="1">IFERROR(VLOOKUP($A164,Lookup2008,53,FALSE),0)</f>
        <v>0</v>
      </c>
      <c r="K164" s="35">
        <f ca="1">IFERROR(VLOOKUP($A164,Lookup2008,54,FALSE),0)</f>
        <v>0</v>
      </c>
      <c r="L164" s="35">
        <f ca="1">IFERROR(VLOOKUP($A164,Lookup2008,55,FALSE),0)</f>
        <v>0</v>
      </c>
      <c r="M164" s="36">
        <f ca="1">IFERROR(VLOOKUP($A164,Lookup2008,56,FALSE),0)</f>
        <v>0</v>
      </c>
      <c r="N164" s="34">
        <f ca="1">IFERROR(VLOOKUP($A164,Lookup2007,53,FALSE),0)</f>
        <v>0</v>
      </c>
      <c r="O164" s="35">
        <f ca="1">IFERROR(VLOOKUP($A164,Lookup2007,54,FALSE),0)</f>
        <v>0</v>
      </c>
      <c r="P164" s="35">
        <f ca="1">IFERROR(VLOOKUP($A164,Lookup2007,55,FALSE),0)</f>
        <v>0</v>
      </c>
      <c r="Q164" s="36">
        <f ca="1">IFERROR(VLOOKUP($A164,Lookup2007,56,FALSE),0)</f>
        <v>0</v>
      </c>
      <c r="R164" s="34">
        <f ca="1">IFERROR(VLOOKUP($A164,Lookup2006,53,FALSE),0)</f>
        <v>0</v>
      </c>
      <c r="S164" s="35">
        <f ca="1">IFERROR(VLOOKUP($A164,Lookup2006,54,FALSE),0)</f>
        <v>0</v>
      </c>
      <c r="T164" s="35">
        <f ca="1">IFERROR(VLOOKUP($A164,Lookup2006,55,FALSE),0)</f>
        <v>0</v>
      </c>
      <c r="U164" s="36">
        <f ca="1">IFERROR(VLOOKUP($A164,Lookup2006,56,FALSE),0)</f>
        <v>0</v>
      </c>
      <c r="V164" s="34">
        <f ca="1">F164+J164+N164+R164</f>
        <v>-95.05</v>
      </c>
      <c r="W164" s="35">
        <f ca="1">G164+K164+O164+S164</f>
        <v>-4.75</v>
      </c>
      <c r="X164" s="35">
        <f ca="1">H164+L164+P164+T164</f>
        <v>-29.159999999999997</v>
      </c>
      <c r="Y164" s="36">
        <f ca="1">I164+M164+Q164+U164</f>
        <v>-128.95999999999998</v>
      </c>
    </row>
    <row r="165" spans="1:25" outlineLevel="2" x14ac:dyDescent="0.25">
      <c r="A165" t="s">
        <v>410</v>
      </c>
      <c r="B165" t="str">
        <f ca="1">VLOOKUP($A165,IndexLookup,2,FALSE)</f>
        <v>NXI</v>
      </c>
      <c r="C165" t="str">
        <f ca="1">VLOOKUP($B165,ParticipantLookup,2,FALSE)</f>
        <v>Nexen Energy ULC</v>
      </c>
      <c r="D165" t="str">
        <f ca="1">VLOOKUP($A165,IndexLookup,3,FALSE)</f>
        <v>GWW1</v>
      </c>
      <c r="E165" t="str">
        <f ca="1">VLOOKUP($D165,FacilityLookup,2,FALSE)</f>
        <v>Soderglen Wind Facility</v>
      </c>
      <c r="F165" s="34">
        <f ca="1">IFERROR(VLOOKUP($A165,Lookup2009,53,FALSE),0)</f>
        <v>92504.22</v>
      </c>
      <c r="G165" s="35">
        <f ca="1">IFERROR(VLOOKUP($A165,Lookup2009,54,FALSE),0)</f>
        <v>4625.2300000000005</v>
      </c>
      <c r="H165" s="35">
        <f ca="1">IFERROR(VLOOKUP($A165,Lookup2009,55,FALSE),0)</f>
        <v>28956.090000000004</v>
      </c>
      <c r="I165" s="36">
        <f ca="1">IFERROR(VLOOKUP($A165,Lookup2009,56,FALSE),0)</f>
        <v>126085.54000000001</v>
      </c>
      <c r="J165" s="34">
        <f ca="1">IFERROR(VLOOKUP($A165,Lookup2008,53,FALSE),0)</f>
        <v>95722.95</v>
      </c>
      <c r="K165" s="35">
        <f ca="1">IFERROR(VLOOKUP($A165,Lookup2008,54,FALSE),0)</f>
        <v>4786.17</v>
      </c>
      <c r="L165" s="35">
        <f ca="1">IFERROR(VLOOKUP($A165,Lookup2008,55,FALSE),0)</f>
        <v>32486.540000000005</v>
      </c>
      <c r="M165" s="36">
        <f ca="1">IFERROR(VLOOKUP($A165,Lookup2008,56,FALSE),0)</f>
        <v>132995.65999999997</v>
      </c>
      <c r="N165" s="34">
        <f ca="1">IFERROR(VLOOKUP($A165,Lookup2007,53,FALSE),0)</f>
        <v>-404580.3000000001</v>
      </c>
      <c r="O165" s="35">
        <f ca="1">IFERROR(VLOOKUP($A165,Lookup2007,54,FALSE),0)</f>
        <v>-20229</v>
      </c>
      <c r="P165" s="35">
        <f ca="1">IFERROR(VLOOKUP($A165,Lookup2007,55,FALSE),0)</f>
        <v>-163062.25</v>
      </c>
      <c r="Q165" s="36">
        <f ca="1">IFERROR(VLOOKUP($A165,Lookup2007,56,FALSE),0)</f>
        <v>-587871.55000000005</v>
      </c>
      <c r="R165" s="34">
        <f ca="1">IFERROR(VLOOKUP($A165,Lookup2006,53,FALSE),0)</f>
        <v>-110070.59</v>
      </c>
      <c r="S165" s="35">
        <f ca="1">IFERROR(VLOOKUP($A165,Lookup2006,54,FALSE),0)</f>
        <v>-5503.5300000000007</v>
      </c>
      <c r="T165" s="35">
        <f ca="1">IFERROR(VLOOKUP($A165,Lookup2006,55,FALSE),0)</f>
        <v>-48644.27</v>
      </c>
      <c r="U165" s="36">
        <f ca="1">IFERROR(VLOOKUP($A165,Lookup2006,56,FALSE),0)</f>
        <v>-164218.38999999998</v>
      </c>
      <c r="V165" s="34">
        <f ca="1">F165+J165+N165+R165</f>
        <v>-326423.72000000009</v>
      </c>
      <c r="W165" s="35">
        <f ca="1">G165+K165+O165+S165</f>
        <v>-16321.13</v>
      </c>
      <c r="X165" s="35">
        <f ca="1">H165+L165+P165+T165</f>
        <v>-150263.88999999998</v>
      </c>
      <c r="Y165" s="36">
        <f ca="1">I165+M165+Q165+U165</f>
        <v>-493008.74000000011</v>
      </c>
    </row>
    <row r="166" spans="1:25" outlineLevel="2" x14ac:dyDescent="0.25">
      <c r="A166" t="s">
        <v>343</v>
      </c>
      <c r="B166" t="str">
        <f ca="1">VLOOKUP($A166,IndexLookup,2,FALSE)</f>
        <v>NXI</v>
      </c>
      <c r="C166" t="str">
        <f ca="1">VLOOKUP($B166,ParticipantLookup,2,FALSE)</f>
        <v>Nexen Energy ULC</v>
      </c>
      <c r="D166" t="str">
        <f ca="1">VLOOKUP($A166,IndexLookup,3,FALSE)</f>
        <v>NX01</v>
      </c>
      <c r="E166" t="str">
        <f ca="1">VLOOKUP($D166,FacilityLookup,2,FALSE)</f>
        <v>Nexen Balzac</v>
      </c>
      <c r="F166" s="34">
        <f ca="1">IFERROR(VLOOKUP($A166,Lookup2009,53,FALSE),0)</f>
        <v>-947752.59</v>
      </c>
      <c r="G166" s="35">
        <f ca="1">IFERROR(VLOOKUP($A166,Lookup2009,54,FALSE),0)</f>
        <v>-47387.64</v>
      </c>
      <c r="H166" s="35">
        <f ca="1">IFERROR(VLOOKUP($A166,Lookup2009,55,FALSE),0)</f>
        <v>-296345.62</v>
      </c>
      <c r="I166" s="36">
        <f ca="1">IFERROR(VLOOKUP($A166,Lookup2009,56,FALSE),0)</f>
        <v>-1291485.8499999999</v>
      </c>
      <c r="J166" s="34">
        <f ca="1">IFERROR(VLOOKUP($A166,Lookup2008,53,FALSE),0)</f>
        <v>-1799052.1600000001</v>
      </c>
      <c r="K166" s="35">
        <f ca="1">IFERROR(VLOOKUP($A166,Lookup2008,54,FALSE),0)</f>
        <v>-89952.62</v>
      </c>
      <c r="L166" s="35">
        <f ca="1">IFERROR(VLOOKUP($A166,Lookup2008,55,FALSE),0)</f>
        <v>-620345.51</v>
      </c>
      <c r="M166" s="36">
        <f ca="1">IFERROR(VLOOKUP($A166,Lookup2008,56,FALSE),0)</f>
        <v>-2509350.2899999996</v>
      </c>
      <c r="N166" s="34">
        <f ca="1">IFERROR(VLOOKUP($A166,Lookup2007,53,FALSE),0)</f>
        <v>-1388808.8299999998</v>
      </c>
      <c r="O166" s="35">
        <f ca="1">IFERROR(VLOOKUP($A166,Lookup2007,54,FALSE),0)</f>
        <v>-69440.45</v>
      </c>
      <c r="P166" s="35">
        <f ca="1">IFERROR(VLOOKUP($A166,Lookup2007,55,FALSE),0)</f>
        <v>-559265.4</v>
      </c>
      <c r="Q166" s="36">
        <f ca="1">IFERROR(VLOOKUP($A166,Lookup2007,56,FALSE),0)</f>
        <v>-2017514.68</v>
      </c>
      <c r="R166" s="34">
        <f ca="1">IFERROR(VLOOKUP($A166,Lookup2006,53,FALSE),0)</f>
        <v>-1403352.4600000002</v>
      </c>
      <c r="S166" s="35">
        <f ca="1">IFERROR(VLOOKUP($A166,Lookup2006,54,FALSE),0)</f>
        <v>-70167.639999999985</v>
      </c>
      <c r="T166" s="35">
        <f ca="1">IFERROR(VLOOKUP($A166,Lookup2006,55,FALSE),0)</f>
        <v>-634544.31999999995</v>
      </c>
      <c r="U166" s="36">
        <f ca="1">IFERROR(VLOOKUP($A166,Lookup2006,56,FALSE),0)</f>
        <v>-2108064.42</v>
      </c>
      <c r="V166" s="34">
        <f ca="1">F166+J166+N166+R166</f>
        <v>-5538966.04</v>
      </c>
      <c r="W166" s="35">
        <f ca="1">G166+K166+O166+S166</f>
        <v>-276948.34999999998</v>
      </c>
      <c r="X166" s="35">
        <f ca="1">H166+L166+P166+T166</f>
        <v>-2110500.85</v>
      </c>
      <c r="Y166" s="36">
        <f ca="1">I166+M166+Q166+U166</f>
        <v>-7926415.2399999993</v>
      </c>
    </row>
    <row r="167" spans="1:25" outlineLevel="2" x14ac:dyDescent="0.25">
      <c r="A167" t="s">
        <v>344</v>
      </c>
      <c r="B167" t="str">
        <f ca="1">VLOOKUP($A167,IndexLookup,2,FALSE)</f>
        <v>NXI</v>
      </c>
      <c r="C167" t="str">
        <f ca="1">VLOOKUP($B167,ParticipantLookup,2,FALSE)</f>
        <v>Nexen Energy ULC</v>
      </c>
      <c r="D167" t="str">
        <f ca="1">VLOOKUP($A167,IndexLookup,3,FALSE)</f>
        <v>NX02</v>
      </c>
      <c r="E167" t="str">
        <f ca="1">VLOOKUP($D167,FacilityLookup,2,FALSE)</f>
        <v>Nexen Long Lake Industrial System</v>
      </c>
      <c r="F167" s="34">
        <f ca="1">IFERROR(VLOOKUP($A167,Lookup2009,53,FALSE),0)</f>
        <v>311967.71000000008</v>
      </c>
      <c r="G167" s="35">
        <f ca="1">IFERROR(VLOOKUP($A167,Lookup2009,54,FALSE),0)</f>
        <v>15598.38</v>
      </c>
      <c r="H167" s="35">
        <f ca="1">IFERROR(VLOOKUP($A167,Lookup2009,55,FALSE),0)</f>
        <v>97276.31</v>
      </c>
      <c r="I167" s="36">
        <f ca="1">IFERROR(VLOOKUP($A167,Lookup2009,56,FALSE),0)</f>
        <v>424842.4</v>
      </c>
      <c r="J167" s="34">
        <f ca="1">IFERROR(VLOOKUP($A167,Lookup2008,53,FALSE),0)</f>
        <v>1014406.8099999999</v>
      </c>
      <c r="K167" s="35">
        <f ca="1">IFERROR(VLOOKUP($A167,Lookup2008,54,FALSE),0)</f>
        <v>50720.349999999991</v>
      </c>
      <c r="L167" s="35">
        <f ca="1">IFERROR(VLOOKUP($A167,Lookup2008,55,FALSE),0)</f>
        <v>346312.78</v>
      </c>
      <c r="M167" s="36">
        <f ca="1">IFERROR(VLOOKUP($A167,Lookup2008,56,FALSE),0)</f>
        <v>1411439.9399999997</v>
      </c>
      <c r="N167" s="34">
        <f ca="1">IFERROR(VLOOKUP($A167,Lookup2007,53,FALSE),0)</f>
        <v>0</v>
      </c>
      <c r="O167" s="35">
        <f ca="1">IFERROR(VLOOKUP($A167,Lookup2007,54,FALSE),0)</f>
        <v>0</v>
      </c>
      <c r="P167" s="35">
        <f ca="1">IFERROR(VLOOKUP($A167,Lookup2007,55,FALSE),0)</f>
        <v>0</v>
      </c>
      <c r="Q167" s="36">
        <f ca="1">IFERROR(VLOOKUP($A167,Lookup2007,56,FALSE),0)</f>
        <v>0</v>
      </c>
      <c r="R167" s="34">
        <f ca="1">IFERROR(VLOOKUP($A167,Lookup2006,53,FALSE),0)</f>
        <v>0</v>
      </c>
      <c r="S167" s="35">
        <f ca="1">IFERROR(VLOOKUP($A167,Lookup2006,54,FALSE),0)</f>
        <v>0</v>
      </c>
      <c r="T167" s="35">
        <f ca="1">IFERROR(VLOOKUP($A167,Lookup2006,55,FALSE),0)</f>
        <v>0</v>
      </c>
      <c r="U167" s="36">
        <f ca="1">IFERROR(VLOOKUP($A167,Lookup2006,56,FALSE),0)</f>
        <v>0</v>
      </c>
      <c r="V167" s="34">
        <f ca="1">F167+J167+N167+R167</f>
        <v>1326374.52</v>
      </c>
      <c r="W167" s="35">
        <f ca="1">G167+K167+O167+S167</f>
        <v>66318.73</v>
      </c>
      <c r="X167" s="35">
        <f ca="1">H167+L167+P167+T167</f>
        <v>443589.09</v>
      </c>
      <c r="Y167" s="36">
        <f ca="1">I167+M167+Q167+U167</f>
        <v>1836282.3399999999</v>
      </c>
    </row>
    <row r="168" spans="1:25" outlineLevel="1" x14ac:dyDescent="0.25">
      <c r="C168" s="2" t="s">
        <v>881</v>
      </c>
      <c r="F168" s="34">
        <f ca="1">SUBTOTAL(9,F164:F167)</f>
        <v>-543375.70999999985</v>
      </c>
      <c r="G168" s="35">
        <f ca="1">SUBTOTAL(9,G164:G167)</f>
        <v>-27168.78</v>
      </c>
      <c r="H168" s="35">
        <f ca="1">SUBTOTAL(9,H164:H167)</f>
        <v>-170142.38</v>
      </c>
      <c r="I168" s="36">
        <f ca="1">SUBTOTAL(9,I164:I167)</f>
        <v>-740686.86999999976</v>
      </c>
      <c r="J168" s="34">
        <f ca="1">SUBTOTAL(9,J164:J167)</f>
        <v>-688922.40000000026</v>
      </c>
      <c r="K168" s="35">
        <f ca="1">SUBTOTAL(9,K164:K167)</f>
        <v>-34446.100000000006</v>
      </c>
      <c r="L168" s="35">
        <f ca="1">SUBTOTAL(9,L164:L167)</f>
        <v>-241546.18999999994</v>
      </c>
      <c r="M168" s="36">
        <f ca="1">SUBTOTAL(9,M164:M167)</f>
        <v>-964914.68999999971</v>
      </c>
      <c r="N168" s="34">
        <f ca="1">SUBTOTAL(9,N164:N167)</f>
        <v>-1793389.13</v>
      </c>
      <c r="O168" s="35">
        <f ca="1">SUBTOTAL(9,O164:O167)</f>
        <v>-89669.45</v>
      </c>
      <c r="P168" s="35">
        <f ca="1">SUBTOTAL(9,P164:P167)</f>
        <v>-722327.65</v>
      </c>
      <c r="Q168" s="36">
        <f ca="1">SUBTOTAL(9,Q164:Q167)</f>
        <v>-2605386.23</v>
      </c>
      <c r="R168" s="34">
        <f ca="1">SUBTOTAL(9,R164:R167)</f>
        <v>-1513423.0500000003</v>
      </c>
      <c r="S168" s="35">
        <f ca="1">SUBTOTAL(9,S164:S167)</f>
        <v>-75671.169999999984</v>
      </c>
      <c r="T168" s="35">
        <f ca="1">SUBTOTAL(9,T164:T167)</f>
        <v>-683188.59</v>
      </c>
      <c r="U168" s="36">
        <f ca="1">SUBTOTAL(9,U164:U167)</f>
        <v>-2272282.81</v>
      </c>
      <c r="V168" s="34">
        <f ca="1">SUBTOTAL(9,V164:V167)</f>
        <v>-4539110.290000001</v>
      </c>
      <c r="W168" s="35">
        <f ca="1">SUBTOTAL(9,W164:W167)</f>
        <v>-226955.5</v>
      </c>
      <c r="X168" s="35">
        <f ca="1">SUBTOTAL(9,X164:X167)</f>
        <v>-1817204.8099999998</v>
      </c>
      <c r="Y168" s="36">
        <f ca="1">SUBTOTAL(9,Y164:Y167)</f>
        <v>-6583270.5999999996</v>
      </c>
    </row>
    <row r="169" spans="1:25" outlineLevel="2" x14ac:dyDescent="0.25">
      <c r="A169" t="s">
        <v>388</v>
      </c>
      <c r="B169" t="str">
        <f ca="1">VLOOKUP($A169,IndexLookup,2,FALSE)</f>
        <v>NESI</v>
      </c>
      <c r="C169" t="str">
        <f ca="1">VLOOKUP($B169,ParticipantLookup,2,FALSE)</f>
        <v>NorthPoint Energy Solutions Inc.</v>
      </c>
      <c r="D169" t="str">
        <f ca="1">VLOOKUP($A169,IndexLookup,3,FALSE)</f>
        <v>BCHEXP</v>
      </c>
      <c r="E169" t="str">
        <f ca="1">VLOOKUP($D169,FacilityLookup,2,FALSE)</f>
        <v>Alberta-BC Intertie - Export</v>
      </c>
      <c r="F169" s="34">
        <f ca="1">IFERROR(VLOOKUP($A169,Lookup2009,53,FALSE),0)</f>
        <v>0</v>
      </c>
      <c r="G169" s="35">
        <f ca="1">IFERROR(VLOOKUP($A169,Lookup2009,54,FALSE),0)</f>
        <v>0</v>
      </c>
      <c r="H169" s="35">
        <f ca="1">IFERROR(VLOOKUP($A169,Lookup2009,55,FALSE),0)</f>
        <v>0</v>
      </c>
      <c r="I169" s="36">
        <f ca="1">IFERROR(VLOOKUP($A169,Lookup2009,56,FALSE),0)</f>
        <v>0</v>
      </c>
      <c r="J169" s="34">
        <f ca="1">IFERROR(VLOOKUP($A169,Lookup2008,53,FALSE),0)</f>
        <v>-6166.28</v>
      </c>
      <c r="K169" s="35">
        <f ca="1">IFERROR(VLOOKUP($A169,Lookup2008,54,FALSE),0)</f>
        <v>-308.32</v>
      </c>
      <c r="L169" s="35">
        <f ca="1">IFERROR(VLOOKUP($A169,Lookup2008,55,FALSE),0)</f>
        <v>-2196.3999999999996</v>
      </c>
      <c r="M169" s="36">
        <f ca="1">IFERROR(VLOOKUP($A169,Lookup2008,56,FALSE),0)</f>
        <v>-8671</v>
      </c>
      <c r="N169" s="34">
        <f ca="1">IFERROR(VLOOKUP($A169,Lookup2007,53,FALSE),0)</f>
        <v>-3765.54</v>
      </c>
      <c r="O169" s="35">
        <f ca="1">IFERROR(VLOOKUP($A169,Lookup2007,54,FALSE),0)</f>
        <v>-188.28</v>
      </c>
      <c r="P169" s="35">
        <f ca="1">IFERROR(VLOOKUP($A169,Lookup2007,55,FALSE),0)</f>
        <v>-1477.44</v>
      </c>
      <c r="Q169" s="36">
        <f ca="1">IFERROR(VLOOKUP($A169,Lookup2007,56,FALSE),0)</f>
        <v>-5431.2599999999993</v>
      </c>
      <c r="R169" s="34">
        <f ca="1">IFERROR(VLOOKUP($A169,Lookup2006,53,FALSE),0)</f>
        <v>-529.21</v>
      </c>
      <c r="S169" s="35">
        <f ca="1">IFERROR(VLOOKUP($A169,Lookup2006,54,FALSE),0)</f>
        <v>-26.46</v>
      </c>
      <c r="T169" s="35">
        <f ca="1">IFERROR(VLOOKUP($A169,Lookup2006,55,FALSE),0)</f>
        <v>-234.23999999999998</v>
      </c>
      <c r="U169" s="36">
        <f ca="1">IFERROR(VLOOKUP($A169,Lookup2006,56,FALSE),0)</f>
        <v>-789.91</v>
      </c>
      <c r="V169" s="34">
        <f ca="1">F169+J169+N169+R169</f>
        <v>-10461.029999999999</v>
      </c>
      <c r="W169" s="35">
        <f ca="1">G169+K169+O169+S169</f>
        <v>-523.06000000000006</v>
      </c>
      <c r="X169" s="35">
        <f ca="1">H169+L169+P169+T169</f>
        <v>-3908.0799999999995</v>
      </c>
      <c r="Y169" s="36">
        <f ca="1">I169+M169+Q169+U169</f>
        <v>-14892.169999999998</v>
      </c>
    </row>
    <row r="170" spans="1:25" outlineLevel="2" x14ac:dyDescent="0.25">
      <c r="A170" t="s">
        <v>385</v>
      </c>
      <c r="B170" t="str">
        <f ca="1">VLOOKUP($A170,IndexLookup,2,FALSE)</f>
        <v>NESI</v>
      </c>
      <c r="C170" t="str">
        <f ca="1">VLOOKUP($B170,ParticipantLookup,2,FALSE)</f>
        <v>NorthPoint Energy Solutions Inc.</v>
      </c>
      <c r="D170" t="str">
        <f ca="1">VLOOKUP($A170,IndexLookup,3,FALSE)</f>
        <v>BCHIMP</v>
      </c>
      <c r="E170" t="str">
        <f ca="1">VLOOKUP($D170,FacilityLookup,2,FALSE)</f>
        <v>Alberta-BC Intertie - Import</v>
      </c>
      <c r="F170" s="34">
        <f ca="1">IFERROR(VLOOKUP($A170,Lookup2009,53,FALSE),0)</f>
        <v>-133876.59</v>
      </c>
      <c r="G170" s="35">
        <f ca="1">IFERROR(VLOOKUP($A170,Lookup2009,54,FALSE),0)</f>
        <v>-6693.8200000000006</v>
      </c>
      <c r="H170" s="35">
        <f ca="1">IFERROR(VLOOKUP($A170,Lookup2009,55,FALSE),0)</f>
        <v>-42142.170000000006</v>
      </c>
      <c r="I170" s="36">
        <f ca="1">IFERROR(VLOOKUP($A170,Lookup2009,56,FALSE),0)</f>
        <v>-182712.58000000005</v>
      </c>
      <c r="J170" s="34">
        <f ca="1">IFERROR(VLOOKUP($A170,Lookup2008,53,FALSE),0)</f>
        <v>108853.31999999999</v>
      </c>
      <c r="K170" s="35">
        <f ca="1">IFERROR(VLOOKUP($A170,Lookup2008,54,FALSE),0)</f>
        <v>5442.67</v>
      </c>
      <c r="L170" s="35">
        <f ca="1">IFERROR(VLOOKUP($A170,Lookup2008,55,FALSE),0)</f>
        <v>37384.590000000004</v>
      </c>
      <c r="M170" s="36">
        <f ca="1">IFERROR(VLOOKUP($A170,Lookup2008,56,FALSE),0)</f>
        <v>151680.58000000002</v>
      </c>
      <c r="N170" s="34">
        <f ca="1">IFERROR(VLOOKUP($A170,Lookup2007,53,FALSE),0)</f>
        <v>-473701.48</v>
      </c>
      <c r="O170" s="35">
        <f ca="1">IFERROR(VLOOKUP($A170,Lookup2007,54,FALSE),0)</f>
        <v>-23685.07</v>
      </c>
      <c r="P170" s="35">
        <f ca="1">IFERROR(VLOOKUP($A170,Lookup2007,55,FALSE),0)</f>
        <v>-191227.97000000003</v>
      </c>
      <c r="Q170" s="36">
        <f ca="1">IFERROR(VLOOKUP($A170,Lookup2007,56,FALSE),0)</f>
        <v>-688614.52</v>
      </c>
      <c r="R170" s="34">
        <f ca="1">IFERROR(VLOOKUP($A170,Lookup2006,53,FALSE),0)</f>
        <v>-608917.59000000008</v>
      </c>
      <c r="S170" s="35">
        <f ca="1">IFERROR(VLOOKUP($A170,Lookup2006,54,FALSE),0)</f>
        <v>-30445.879999999997</v>
      </c>
      <c r="T170" s="35">
        <f ca="1">IFERROR(VLOOKUP($A170,Lookup2006,55,FALSE),0)</f>
        <v>-278469.09000000003</v>
      </c>
      <c r="U170" s="36">
        <f ca="1">IFERROR(VLOOKUP($A170,Lookup2006,56,FALSE),0)</f>
        <v>-917832.56</v>
      </c>
      <c r="V170" s="34">
        <f ca="1">F170+J170+N170+R170</f>
        <v>-1107642.3400000001</v>
      </c>
      <c r="W170" s="35">
        <f ca="1">G170+K170+O170+S170</f>
        <v>-55382.1</v>
      </c>
      <c r="X170" s="35">
        <f ca="1">H170+L170+P170+T170</f>
        <v>-474454.64000000007</v>
      </c>
      <c r="Y170" s="36">
        <f ca="1">I170+M170+Q170+U170</f>
        <v>-1637479.08</v>
      </c>
    </row>
    <row r="171" spans="1:25" outlineLevel="2" x14ac:dyDescent="0.25">
      <c r="A171" t="s">
        <v>389</v>
      </c>
      <c r="B171" t="str">
        <f ca="1">VLOOKUP($A171,IndexLookup,2,FALSE)</f>
        <v>NESI</v>
      </c>
      <c r="C171" t="str">
        <f ca="1">VLOOKUP($B171,ParticipantLookup,2,FALSE)</f>
        <v>NorthPoint Energy Solutions Inc.</v>
      </c>
      <c r="D171" t="str">
        <f ca="1">VLOOKUP($A171,IndexLookup,3,FALSE)</f>
        <v>SPCEXP</v>
      </c>
      <c r="E171" t="str">
        <f ca="1">VLOOKUP($D171,FacilityLookup,2,FALSE)</f>
        <v>Alberta-Saskatchewan Intertie - Export</v>
      </c>
      <c r="F171" s="34">
        <f ca="1">IFERROR(VLOOKUP($A171,Lookup2009,53,FALSE),0)</f>
        <v>1711.0700000000013</v>
      </c>
      <c r="G171" s="35">
        <f ca="1">IFERROR(VLOOKUP($A171,Lookup2009,54,FALSE),0)</f>
        <v>85.550000000000011</v>
      </c>
      <c r="H171" s="35">
        <f ca="1">IFERROR(VLOOKUP($A171,Lookup2009,55,FALSE),0)</f>
        <v>537.9</v>
      </c>
      <c r="I171" s="36">
        <f ca="1">IFERROR(VLOOKUP($A171,Lookup2009,56,FALSE),0)</f>
        <v>2334.5200000000013</v>
      </c>
      <c r="J171" s="34">
        <f ca="1">IFERROR(VLOOKUP($A171,Lookup2008,53,FALSE),0)</f>
        <v>-73337.38</v>
      </c>
      <c r="K171" s="35">
        <f ca="1">IFERROR(VLOOKUP($A171,Lookup2008,54,FALSE),0)</f>
        <v>-3666.86</v>
      </c>
      <c r="L171" s="35">
        <f ca="1">IFERROR(VLOOKUP($A171,Lookup2008,55,FALSE),0)</f>
        <v>-25667.62</v>
      </c>
      <c r="M171" s="36">
        <f ca="1">IFERROR(VLOOKUP($A171,Lookup2008,56,FALSE),0)</f>
        <v>-102671.86000000002</v>
      </c>
      <c r="N171" s="34">
        <f ca="1">IFERROR(VLOOKUP($A171,Lookup2007,53,FALSE),0)</f>
        <v>-43445.759999999995</v>
      </c>
      <c r="O171" s="35">
        <f ca="1">IFERROR(VLOOKUP($A171,Lookup2007,54,FALSE),0)</f>
        <v>-2172.31</v>
      </c>
      <c r="P171" s="35">
        <f ca="1">IFERROR(VLOOKUP($A171,Lookup2007,55,FALSE),0)</f>
        <v>-17642.769999999997</v>
      </c>
      <c r="Q171" s="36">
        <f ca="1">IFERROR(VLOOKUP($A171,Lookup2007,56,FALSE),0)</f>
        <v>-63260.839999999989</v>
      </c>
      <c r="R171" s="34">
        <f ca="1">IFERROR(VLOOKUP($A171,Lookup2006,53,FALSE),0)</f>
        <v>-35202.919999999991</v>
      </c>
      <c r="S171" s="35">
        <f ca="1">IFERROR(VLOOKUP($A171,Lookup2006,54,FALSE),0)</f>
        <v>-1760.1599999999999</v>
      </c>
      <c r="T171" s="35">
        <f ca="1">IFERROR(VLOOKUP($A171,Lookup2006,55,FALSE),0)</f>
        <v>-16133.97</v>
      </c>
      <c r="U171" s="36">
        <f ca="1">IFERROR(VLOOKUP($A171,Lookup2006,56,FALSE),0)</f>
        <v>-53097.05</v>
      </c>
      <c r="V171" s="34">
        <f ca="1">F171+J171+N171+R171</f>
        <v>-150274.99</v>
      </c>
      <c r="W171" s="35">
        <f ca="1">G171+K171+O171+S171</f>
        <v>-7513.78</v>
      </c>
      <c r="X171" s="35">
        <f ca="1">H171+L171+P171+T171</f>
        <v>-58906.459999999992</v>
      </c>
      <c r="Y171" s="36">
        <f ca="1">I171+M171+Q171+U171</f>
        <v>-216695.22999999998</v>
      </c>
    </row>
    <row r="172" spans="1:25" outlineLevel="2" x14ac:dyDescent="0.25">
      <c r="A172" t="s">
        <v>387</v>
      </c>
      <c r="B172" t="str">
        <f ca="1">VLOOKUP($A172,IndexLookup,2,FALSE)</f>
        <v>NESI</v>
      </c>
      <c r="C172" t="str">
        <f ca="1">VLOOKUP($B172,ParticipantLookup,2,FALSE)</f>
        <v>NorthPoint Energy Solutions Inc.</v>
      </c>
      <c r="D172" t="str">
        <f ca="1">VLOOKUP($A172,IndexLookup,3,FALSE)</f>
        <v>SPCIMP</v>
      </c>
      <c r="E172" t="str">
        <f ca="1">VLOOKUP($D172,FacilityLookup,2,FALSE)</f>
        <v>Alberta-Saskatchewan Intertie - Import</v>
      </c>
      <c r="F172" s="34">
        <f ca="1">IFERROR(VLOOKUP($A172,Lookup2009,53,FALSE),0)</f>
        <v>-452669.44</v>
      </c>
      <c r="G172" s="35">
        <f ca="1">IFERROR(VLOOKUP($A172,Lookup2009,54,FALSE),0)</f>
        <v>-22633.48</v>
      </c>
      <c r="H172" s="35">
        <f ca="1">IFERROR(VLOOKUP($A172,Lookup2009,55,FALSE),0)</f>
        <v>-141940.76</v>
      </c>
      <c r="I172" s="36">
        <f ca="1">IFERROR(VLOOKUP($A172,Lookup2009,56,FALSE),0)</f>
        <v>-617243.67999999993</v>
      </c>
      <c r="J172" s="34">
        <f ca="1">IFERROR(VLOOKUP($A172,Lookup2008,53,FALSE),0)</f>
        <v>2460507.5400000005</v>
      </c>
      <c r="K172" s="35">
        <f ca="1">IFERROR(VLOOKUP($A172,Lookup2008,54,FALSE),0)</f>
        <v>123025.38999999998</v>
      </c>
      <c r="L172" s="35">
        <f ca="1">IFERROR(VLOOKUP($A172,Lookup2008,55,FALSE),0)</f>
        <v>850191.02000000014</v>
      </c>
      <c r="M172" s="36">
        <f ca="1">IFERROR(VLOOKUP($A172,Lookup2008,56,FALSE),0)</f>
        <v>3433723.9500000007</v>
      </c>
      <c r="N172" s="34">
        <f ca="1">IFERROR(VLOOKUP($A172,Lookup2007,53,FALSE),0)</f>
        <v>-453060.19999999995</v>
      </c>
      <c r="O172" s="35">
        <f ca="1">IFERROR(VLOOKUP($A172,Lookup2007,54,FALSE),0)</f>
        <v>-22652.999999999996</v>
      </c>
      <c r="P172" s="35">
        <f ca="1">IFERROR(VLOOKUP($A172,Lookup2007,55,FALSE),0)</f>
        <v>-181663.04</v>
      </c>
      <c r="Q172" s="36">
        <f ca="1">IFERROR(VLOOKUP($A172,Lookup2007,56,FALSE),0)</f>
        <v>-657376.24</v>
      </c>
      <c r="R172" s="34">
        <f ca="1">IFERROR(VLOOKUP($A172,Lookup2006,53,FALSE),0)</f>
        <v>-152084.42000000004</v>
      </c>
      <c r="S172" s="35">
        <f ca="1">IFERROR(VLOOKUP($A172,Lookup2006,54,FALSE),0)</f>
        <v>-7604.24</v>
      </c>
      <c r="T172" s="35">
        <f ca="1">IFERROR(VLOOKUP($A172,Lookup2006,55,FALSE),0)</f>
        <v>-71157.929999999993</v>
      </c>
      <c r="U172" s="36">
        <f ca="1">IFERROR(VLOOKUP($A172,Lookup2006,56,FALSE),0)</f>
        <v>-230846.59000000003</v>
      </c>
      <c r="V172" s="34">
        <f ca="1">F172+J172+N172+R172</f>
        <v>1402693.4800000004</v>
      </c>
      <c r="W172" s="35">
        <f ca="1">G172+K172+O172+S172</f>
        <v>70134.669999999984</v>
      </c>
      <c r="X172" s="35">
        <f ca="1">H172+L172+P172+T172</f>
        <v>455429.2900000001</v>
      </c>
      <c r="Y172" s="36">
        <f ca="1">I172+M172+Q172+U172</f>
        <v>1928257.4400000002</v>
      </c>
    </row>
    <row r="173" spans="1:25" outlineLevel="1" x14ac:dyDescent="0.25">
      <c r="C173" s="2" t="s">
        <v>882</v>
      </c>
      <c r="F173" s="34">
        <f ca="1">SUBTOTAL(9,F169:F172)</f>
        <v>-584834.96</v>
      </c>
      <c r="G173" s="35">
        <f ca="1">SUBTOTAL(9,G169:G172)</f>
        <v>-29241.75</v>
      </c>
      <c r="H173" s="35">
        <f ca="1">SUBTOTAL(9,H169:H172)</f>
        <v>-183545.03000000003</v>
      </c>
      <c r="I173" s="36">
        <f ca="1">SUBTOTAL(9,I169:I172)</f>
        <v>-797621.74</v>
      </c>
      <c r="J173" s="34">
        <f ca="1">SUBTOTAL(9,J169:J172)</f>
        <v>2489857.2000000007</v>
      </c>
      <c r="K173" s="35">
        <f ca="1">SUBTOTAL(9,K169:K172)</f>
        <v>124492.87999999999</v>
      </c>
      <c r="L173" s="35">
        <f ca="1">SUBTOTAL(9,L169:L172)</f>
        <v>859711.59000000008</v>
      </c>
      <c r="M173" s="36">
        <f ca="1">SUBTOTAL(9,M169:M172)</f>
        <v>3474061.6700000009</v>
      </c>
      <c r="N173" s="34">
        <f ca="1">SUBTOTAL(9,N169:N172)</f>
        <v>-973972.98</v>
      </c>
      <c r="O173" s="35">
        <f ca="1">SUBTOTAL(9,O169:O172)</f>
        <v>-48698.659999999996</v>
      </c>
      <c r="P173" s="35">
        <f ca="1">SUBTOTAL(9,P169:P172)</f>
        <v>-392011.22000000003</v>
      </c>
      <c r="Q173" s="36">
        <f ca="1">SUBTOTAL(9,Q169:Q172)</f>
        <v>-1414682.8599999999</v>
      </c>
      <c r="R173" s="34">
        <f ca="1">SUBTOTAL(9,R169:R172)</f>
        <v>-796734.14000000013</v>
      </c>
      <c r="S173" s="35">
        <f ca="1">SUBTOTAL(9,S169:S172)</f>
        <v>-39836.74</v>
      </c>
      <c r="T173" s="35">
        <f ca="1">SUBTOTAL(9,T169:T172)</f>
        <v>-365995.23</v>
      </c>
      <c r="U173" s="36">
        <f ca="1">SUBTOTAL(9,U169:U172)</f>
        <v>-1202566.1100000001</v>
      </c>
      <c r="V173" s="34">
        <f ca="1">SUBTOTAL(9,V169:V172)</f>
        <v>134315.12000000034</v>
      </c>
      <c r="W173" s="35">
        <f ca="1">SUBTOTAL(9,W169:W172)</f>
        <v>6715.7299999999886</v>
      </c>
      <c r="X173" s="35">
        <f ca="1">SUBTOTAL(9,X169:X172)</f>
        <v>-81839.889999999956</v>
      </c>
      <c r="Y173" s="36">
        <f ca="1">SUBTOTAL(9,Y169:Y172)</f>
        <v>59190.960000000196</v>
      </c>
    </row>
    <row r="174" spans="1:25" outlineLevel="2" x14ac:dyDescent="0.25">
      <c r="A174" t="s">
        <v>340</v>
      </c>
      <c r="B174" t="str">
        <f ca="1">VLOOKUP($A174,IndexLookup,2,FALSE)</f>
        <v>NPC</v>
      </c>
      <c r="C174" t="str">
        <f ca="1">VLOOKUP($B174,ParticipantLookup,2,FALSE)</f>
        <v>Northstone Power Corp.</v>
      </c>
      <c r="D174" t="str">
        <f ca="1">VLOOKUP($A174,IndexLookup,3,FALSE)</f>
        <v>NPC1</v>
      </c>
      <c r="E174" t="str">
        <f ca="1">VLOOKUP($D174,FacilityLookup,2,FALSE)</f>
        <v>Northstone Power</v>
      </c>
      <c r="F174" s="34">
        <f ca="1">IFERROR(VLOOKUP($A174,Lookup2009,53,FALSE),0)</f>
        <v>-41722.129999999997</v>
      </c>
      <c r="G174" s="35">
        <f ca="1">IFERROR(VLOOKUP($A174,Lookup2009,54,FALSE),0)</f>
        <v>-2086.1</v>
      </c>
      <c r="H174" s="35">
        <f ca="1">IFERROR(VLOOKUP($A174,Lookup2009,55,FALSE),0)</f>
        <v>-12996.009999999998</v>
      </c>
      <c r="I174" s="36">
        <f ca="1">IFERROR(VLOOKUP($A174,Lookup2009,56,FALSE),0)</f>
        <v>-56804.240000000005</v>
      </c>
      <c r="J174" s="34">
        <f ca="1">IFERROR(VLOOKUP($A174,Lookup2008,53,FALSE),0)</f>
        <v>-14805.829999999998</v>
      </c>
      <c r="K174" s="35">
        <f ca="1">IFERROR(VLOOKUP($A174,Lookup2008,54,FALSE),0)</f>
        <v>-740.29000000000008</v>
      </c>
      <c r="L174" s="35">
        <f ca="1">IFERROR(VLOOKUP($A174,Lookup2008,55,FALSE),0)</f>
        <v>-5256.63</v>
      </c>
      <c r="M174" s="36">
        <f ca="1">IFERROR(VLOOKUP($A174,Lookup2008,56,FALSE),0)</f>
        <v>-20802.75</v>
      </c>
      <c r="N174" s="34">
        <f ca="1">IFERROR(VLOOKUP($A174,Lookup2007,53,FALSE),0)</f>
        <v>11718.149999999998</v>
      </c>
      <c r="O174" s="35">
        <f ca="1">IFERROR(VLOOKUP($A174,Lookup2007,54,FALSE),0)</f>
        <v>585.91</v>
      </c>
      <c r="P174" s="35">
        <f ca="1">IFERROR(VLOOKUP($A174,Lookup2007,55,FALSE),0)</f>
        <v>4705.7199999999993</v>
      </c>
      <c r="Q174" s="36">
        <f ca="1">IFERROR(VLOOKUP($A174,Lookup2007,56,FALSE),0)</f>
        <v>17009.779999999995</v>
      </c>
      <c r="R174" s="34">
        <f ca="1">IFERROR(VLOOKUP($A174,Lookup2006,53,FALSE),0)</f>
        <v>40271.900000000009</v>
      </c>
      <c r="S174" s="35">
        <f ca="1">IFERROR(VLOOKUP($A174,Lookup2006,54,FALSE),0)</f>
        <v>2013.6000000000001</v>
      </c>
      <c r="T174" s="35">
        <f ca="1">IFERROR(VLOOKUP($A174,Lookup2006,55,FALSE),0)</f>
        <v>18175.55</v>
      </c>
      <c r="U174" s="36">
        <f ca="1">IFERROR(VLOOKUP($A174,Lookup2006,56,FALSE),0)</f>
        <v>60461.049999999996</v>
      </c>
      <c r="V174" s="34">
        <f ca="1">F174+J174+N174+R174</f>
        <v>-4537.9099999999889</v>
      </c>
      <c r="W174" s="35">
        <f ca="1">G174+K174+O174+S174</f>
        <v>-226.87999999999988</v>
      </c>
      <c r="X174" s="35">
        <f ca="1">H174+L174+P174+T174</f>
        <v>4628.6299999999992</v>
      </c>
      <c r="Y174" s="36">
        <f ca="1">I174+M174+Q174+U174</f>
        <v>-136.16000000001077</v>
      </c>
    </row>
    <row r="175" spans="1:25" outlineLevel="1" x14ac:dyDescent="0.25">
      <c r="C175" s="2" t="s">
        <v>883</v>
      </c>
      <c r="F175" s="34">
        <f ca="1">SUBTOTAL(9,F174:F174)</f>
        <v>-41722.129999999997</v>
      </c>
      <c r="G175" s="35">
        <f ca="1">SUBTOTAL(9,G174:G174)</f>
        <v>-2086.1</v>
      </c>
      <c r="H175" s="35">
        <f ca="1">SUBTOTAL(9,H174:H174)</f>
        <v>-12996.009999999998</v>
      </c>
      <c r="I175" s="36">
        <f ca="1">SUBTOTAL(9,I174:I174)</f>
        <v>-56804.240000000005</v>
      </c>
      <c r="J175" s="34">
        <f ca="1">SUBTOTAL(9,J174:J174)</f>
        <v>-14805.829999999998</v>
      </c>
      <c r="K175" s="35">
        <f ca="1">SUBTOTAL(9,K174:K174)</f>
        <v>-740.29000000000008</v>
      </c>
      <c r="L175" s="35">
        <f ca="1">SUBTOTAL(9,L174:L174)</f>
        <v>-5256.63</v>
      </c>
      <c r="M175" s="36">
        <f ca="1">SUBTOTAL(9,M174:M174)</f>
        <v>-20802.75</v>
      </c>
      <c r="N175" s="34">
        <f ca="1">SUBTOTAL(9,N174:N174)</f>
        <v>11718.149999999998</v>
      </c>
      <c r="O175" s="35">
        <f ca="1">SUBTOTAL(9,O174:O174)</f>
        <v>585.91</v>
      </c>
      <c r="P175" s="35">
        <f ca="1">SUBTOTAL(9,P174:P174)</f>
        <v>4705.7199999999993</v>
      </c>
      <c r="Q175" s="36">
        <f ca="1">SUBTOTAL(9,Q174:Q174)</f>
        <v>17009.779999999995</v>
      </c>
      <c r="R175" s="34">
        <f ca="1">SUBTOTAL(9,R174:R174)</f>
        <v>40271.900000000009</v>
      </c>
      <c r="S175" s="35">
        <f ca="1">SUBTOTAL(9,S174:S174)</f>
        <v>2013.6000000000001</v>
      </c>
      <c r="T175" s="35">
        <f ca="1">SUBTOTAL(9,T174:T174)</f>
        <v>18175.55</v>
      </c>
      <c r="U175" s="36">
        <f ca="1">SUBTOTAL(9,U174:U174)</f>
        <v>60461.049999999996</v>
      </c>
      <c r="V175" s="34">
        <f ca="1">SUBTOTAL(9,V174:V174)</f>
        <v>-4537.9099999999889</v>
      </c>
      <c r="W175" s="35">
        <f ca="1">SUBTOTAL(9,W174:W174)</f>
        <v>-226.87999999999988</v>
      </c>
      <c r="X175" s="35">
        <f ca="1">SUBTOTAL(9,X174:X174)</f>
        <v>4628.6299999999992</v>
      </c>
      <c r="Y175" s="36">
        <f ca="1">SUBTOTAL(9,Y174:Y174)</f>
        <v>-136.16000000001077</v>
      </c>
    </row>
    <row r="176" spans="1:25" outlineLevel="2" x14ac:dyDescent="0.25">
      <c r="A176" t="s">
        <v>351</v>
      </c>
      <c r="B176" t="str">
        <f ca="1">VLOOKUP($A176,IndexLookup,2,FALSE)</f>
        <v>PWX</v>
      </c>
      <c r="C176" t="str">
        <f ca="1">VLOOKUP($B176,ParticipantLookup,2,FALSE)</f>
        <v>Powerex Corp.</v>
      </c>
      <c r="D176" t="str">
        <f ca="1">VLOOKUP($A176,IndexLookup,3,FALSE)</f>
        <v>BCHEXP</v>
      </c>
      <c r="E176" t="str">
        <f ca="1">VLOOKUP($D176,FacilityLookup,2,FALSE)</f>
        <v>Alberta-BC Intertie - Export</v>
      </c>
      <c r="F176" s="34">
        <f ca="1">IFERROR(VLOOKUP($A176,Lookup2009,53,FALSE),0)</f>
        <v>6168.7199999999993</v>
      </c>
      <c r="G176" s="35">
        <f ca="1">IFERROR(VLOOKUP($A176,Lookup2009,54,FALSE),0)</f>
        <v>308.43</v>
      </c>
      <c r="H176" s="35">
        <f ca="1">IFERROR(VLOOKUP($A176,Lookup2009,55,FALSE),0)</f>
        <v>1896.6000000000004</v>
      </c>
      <c r="I176" s="36">
        <f ca="1">IFERROR(VLOOKUP($A176,Lookup2009,56,FALSE),0)</f>
        <v>8373.75</v>
      </c>
      <c r="J176" s="34">
        <f ca="1">IFERROR(VLOOKUP($A176,Lookup2008,53,FALSE),0)</f>
        <v>-614022.01</v>
      </c>
      <c r="K176" s="35">
        <f ca="1">IFERROR(VLOOKUP($A176,Lookup2008,54,FALSE),0)</f>
        <v>-30701.11</v>
      </c>
      <c r="L176" s="35">
        <f ca="1">IFERROR(VLOOKUP($A176,Lookup2008,55,FALSE),0)</f>
        <v>-215529.06999999998</v>
      </c>
      <c r="M176" s="36">
        <f ca="1">IFERROR(VLOOKUP($A176,Lookup2008,56,FALSE),0)</f>
        <v>-860252.19</v>
      </c>
      <c r="N176" s="34">
        <f ca="1">IFERROR(VLOOKUP($A176,Lookup2007,53,FALSE),0)</f>
        <v>-503389.84</v>
      </c>
      <c r="O176" s="35">
        <f ca="1">IFERROR(VLOOKUP($A176,Lookup2007,54,FALSE),0)</f>
        <v>-25169.489999999998</v>
      </c>
      <c r="P176" s="35">
        <f ca="1">IFERROR(VLOOKUP($A176,Lookup2007,55,FALSE),0)</f>
        <v>-205434.88000000003</v>
      </c>
      <c r="Q176" s="36">
        <f ca="1">IFERROR(VLOOKUP($A176,Lookup2007,56,FALSE),0)</f>
        <v>-733994.21000000008</v>
      </c>
      <c r="R176" s="34">
        <f ca="1">IFERROR(VLOOKUP($A176,Lookup2006,53,FALSE),0)</f>
        <v>-563693.78</v>
      </c>
      <c r="S176" s="35">
        <f ca="1">IFERROR(VLOOKUP($A176,Lookup2006,54,FALSE),0)</f>
        <v>-28184.690000000002</v>
      </c>
      <c r="T176" s="35">
        <f ca="1">IFERROR(VLOOKUP($A176,Lookup2006,55,FALSE),0)</f>
        <v>-254132.61000000004</v>
      </c>
      <c r="U176" s="36">
        <f ca="1">IFERROR(VLOOKUP($A176,Lookup2006,56,FALSE),0)</f>
        <v>-846011.07999999984</v>
      </c>
      <c r="V176" s="34">
        <f ca="1">F176+J176+N176+R176</f>
        <v>-1674936.9100000001</v>
      </c>
      <c r="W176" s="35">
        <f ca="1">G176+K176+O176+S176</f>
        <v>-83746.86</v>
      </c>
      <c r="X176" s="35">
        <f ca="1">H176+L176+P176+T176</f>
        <v>-673199.96</v>
      </c>
      <c r="Y176" s="36">
        <f ca="1">I176+M176+Q176+U176</f>
        <v>-2431883.7299999995</v>
      </c>
    </row>
    <row r="177" spans="1:25" outlineLevel="2" x14ac:dyDescent="0.25">
      <c r="A177" t="s">
        <v>352</v>
      </c>
      <c r="B177" t="str">
        <f ca="1">VLOOKUP($A177,IndexLookup,2,FALSE)</f>
        <v>PWX</v>
      </c>
      <c r="C177" t="str">
        <f ca="1">VLOOKUP($B177,ParticipantLookup,2,FALSE)</f>
        <v>Powerex Corp.</v>
      </c>
      <c r="D177" t="str">
        <f ca="1">VLOOKUP($A177,IndexLookup,3,FALSE)</f>
        <v>BCHIMP</v>
      </c>
      <c r="E177" t="str">
        <f ca="1">VLOOKUP($D177,FacilityLookup,2,FALSE)</f>
        <v>Alberta-BC Intertie - Import</v>
      </c>
      <c r="F177" s="34">
        <f ca="1">IFERROR(VLOOKUP($A177,Lookup2009,53,FALSE),0)</f>
        <v>-958260.53999999992</v>
      </c>
      <c r="G177" s="35">
        <f ca="1">IFERROR(VLOOKUP($A177,Lookup2009,54,FALSE),0)</f>
        <v>-47913.030000000006</v>
      </c>
      <c r="H177" s="35">
        <f ca="1">IFERROR(VLOOKUP($A177,Lookup2009,55,FALSE),0)</f>
        <v>-302378.08</v>
      </c>
      <c r="I177" s="36">
        <f ca="1">IFERROR(VLOOKUP($A177,Lookup2009,56,FALSE),0)</f>
        <v>-1308551.6499999999</v>
      </c>
      <c r="J177" s="34">
        <f ca="1">IFERROR(VLOOKUP($A177,Lookup2008,53,FALSE),0)</f>
        <v>812499.02</v>
      </c>
      <c r="K177" s="35">
        <f ca="1">IFERROR(VLOOKUP($A177,Lookup2008,54,FALSE),0)</f>
        <v>40624.94</v>
      </c>
      <c r="L177" s="35">
        <f ca="1">IFERROR(VLOOKUP($A177,Lookup2008,55,FALSE),0)</f>
        <v>273428.78000000003</v>
      </c>
      <c r="M177" s="36">
        <f ca="1">IFERROR(VLOOKUP($A177,Lookup2008,56,FALSE),0)</f>
        <v>1126552.74</v>
      </c>
      <c r="N177" s="34">
        <f ca="1">IFERROR(VLOOKUP($A177,Lookup2007,53,FALSE),0)</f>
        <v>-1741739.1000000003</v>
      </c>
      <c r="O177" s="35">
        <f ca="1">IFERROR(VLOOKUP($A177,Lookup2007,54,FALSE),0)</f>
        <v>-87086.969999999987</v>
      </c>
      <c r="P177" s="35">
        <f ca="1">IFERROR(VLOOKUP($A177,Lookup2007,55,FALSE),0)</f>
        <v>-695530.65</v>
      </c>
      <c r="Q177" s="36">
        <f ca="1">IFERROR(VLOOKUP($A177,Lookup2007,56,FALSE),0)</f>
        <v>-2524356.7199999997</v>
      </c>
      <c r="R177" s="34">
        <f ca="1">IFERROR(VLOOKUP($A177,Lookup2006,53,FALSE),0)</f>
        <v>-2447524.9799999995</v>
      </c>
      <c r="S177" s="35">
        <f ca="1">IFERROR(VLOOKUP($A177,Lookup2006,54,FALSE),0)</f>
        <v>-122376.27</v>
      </c>
      <c r="T177" s="35">
        <f ca="1">IFERROR(VLOOKUP($A177,Lookup2006,55,FALSE),0)</f>
        <v>-1117412.0899999999</v>
      </c>
      <c r="U177" s="36">
        <f ca="1">IFERROR(VLOOKUP($A177,Lookup2006,56,FALSE),0)</f>
        <v>-3687313.34</v>
      </c>
      <c r="V177" s="34">
        <f ca="1">F177+J177+N177+R177</f>
        <v>-4335025.5999999996</v>
      </c>
      <c r="W177" s="35">
        <f ca="1">G177+K177+O177+S177</f>
        <v>-216751.33000000002</v>
      </c>
      <c r="X177" s="35">
        <f ca="1">H177+L177+P177+T177</f>
        <v>-1841892.0399999998</v>
      </c>
      <c r="Y177" s="36">
        <f ca="1">I177+M177+Q177+U177</f>
        <v>-6393668.9699999997</v>
      </c>
    </row>
    <row r="178" spans="1:25" outlineLevel="2" x14ac:dyDescent="0.25">
      <c r="A178" t="s">
        <v>308</v>
      </c>
      <c r="B178" t="str">
        <f ca="1">VLOOKUP($A178,IndexLookup,2,FALSE)</f>
        <v>PWX</v>
      </c>
      <c r="C178" t="str">
        <f ca="1">VLOOKUP($B178,ParticipantLookup,2,FALSE)</f>
        <v>Powerex Corp.</v>
      </c>
      <c r="D178" t="str">
        <f ca="1">VLOOKUP($A178,IndexLookup,3,FALSE)</f>
        <v>FNG1</v>
      </c>
      <c r="E178" t="str">
        <f ca="1">VLOOKUP($D178,FacilityLookup,2,FALSE)</f>
        <v>Fort Nelson</v>
      </c>
      <c r="F178" s="34">
        <f ca="1">IFERROR(VLOOKUP($A178,Lookup2009,53,FALSE),0)</f>
        <v>-1247079.8600000001</v>
      </c>
      <c r="G178" s="35">
        <f ca="1">IFERROR(VLOOKUP($A178,Lookup2009,54,FALSE),0)</f>
        <v>-62354</v>
      </c>
      <c r="H178" s="35">
        <f ca="1">IFERROR(VLOOKUP($A178,Lookup2009,55,FALSE),0)</f>
        <v>-390937.7</v>
      </c>
      <c r="I178" s="36">
        <f ca="1">IFERROR(VLOOKUP($A178,Lookup2009,56,FALSE),0)</f>
        <v>-1700371.56</v>
      </c>
      <c r="J178" s="34">
        <f ca="1">IFERROR(VLOOKUP($A178,Lookup2008,53,FALSE),0)</f>
        <v>-652859.64</v>
      </c>
      <c r="K178" s="35">
        <f ca="1">IFERROR(VLOOKUP($A178,Lookup2008,54,FALSE),0)</f>
        <v>-32642.979999999996</v>
      </c>
      <c r="L178" s="35">
        <f ca="1">IFERROR(VLOOKUP($A178,Lookup2008,55,FALSE),0)</f>
        <v>-225726.24</v>
      </c>
      <c r="M178" s="36">
        <f ca="1">IFERROR(VLOOKUP($A178,Lookup2008,56,FALSE),0)</f>
        <v>-911228.85999999987</v>
      </c>
      <c r="N178" s="34">
        <f ca="1">IFERROR(VLOOKUP($A178,Lookup2007,53,FALSE),0)</f>
        <v>-592294.2300000001</v>
      </c>
      <c r="O178" s="35">
        <f ca="1">IFERROR(VLOOKUP($A178,Lookup2007,54,FALSE),0)</f>
        <v>-29614.730000000003</v>
      </c>
      <c r="P178" s="35">
        <f ca="1">IFERROR(VLOOKUP($A178,Lookup2007,55,FALSE),0)</f>
        <v>-238130.69</v>
      </c>
      <c r="Q178" s="36">
        <f ca="1">IFERROR(VLOOKUP($A178,Lookup2007,56,FALSE),0)</f>
        <v>-860039.65</v>
      </c>
      <c r="R178" s="34">
        <f ca="1">IFERROR(VLOOKUP($A178,Lookup2006,53,FALSE),0)</f>
        <v>-412456.06999999995</v>
      </c>
      <c r="S178" s="35">
        <f ca="1">IFERROR(VLOOKUP($A178,Lookup2006,54,FALSE),0)</f>
        <v>-20622.82</v>
      </c>
      <c r="T178" s="35">
        <f ca="1">IFERROR(VLOOKUP($A178,Lookup2006,55,FALSE),0)</f>
        <v>-189275.1</v>
      </c>
      <c r="U178" s="36">
        <f ca="1">IFERROR(VLOOKUP($A178,Lookup2006,56,FALSE),0)</f>
        <v>-622353.99</v>
      </c>
      <c r="V178" s="34">
        <f ca="1">F178+J178+N178+R178</f>
        <v>-2904689.8</v>
      </c>
      <c r="W178" s="35">
        <f ca="1">G178+K178+O178+S178</f>
        <v>-145234.53</v>
      </c>
      <c r="X178" s="35">
        <f ca="1">H178+L178+P178+T178</f>
        <v>-1044069.7299999999</v>
      </c>
      <c r="Y178" s="36">
        <f ca="1">I178+M178+Q178+U178</f>
        <v>-4093994.0599999996</v>
      </c>
    </row>
    <row r="179" spans="1:25" outlineLevel="2" x14ac:dyDescent="0.25">
      <c r="A179" t="s">
        <v>414</v>
      </c>
      <c r="B179" t="str">
        <f ca="1">VLOOKUP($A179,IndexLookup,2,FALSE)</f>
        <v>PWX</v>
      </c>
      <c r="C179" t="str">
        <f ca="1">VLOOKUP($B179,ParticipantLookup,2,FALSE)</f>
        <v>Powerex Corp.</v>
      </c>
      <c r="D179" t="str">
        <f ca="1">VLOOKUP($A179,IndexLookup,3,FALSE)</f>
        <v>SPCEXP</v>
      </c>
      <c r="E179" t="str">
        <f ca="1">VLOOKUP($D179,FacilityLookup,2,FALSE)</f>
        <v>Alberta-Saskatchewan Intertie - Export</v>
      </c>
      <c r="F179" s="34">
        <f ca="1">IFERROR(VLOOKUP($A179,Lookup2009,53,FALSE),0)</f>
        <v>153.22999999999993</v>
      </c>
      <c r="G179" s="35">
        <f ca="1">IFERROR(VLOOKUP($A179,Lookup2009,54,FALSE),0)</f>
        <v>7.660000000000001</v>
      </c>
      <c r="H179" s="35">
        <f ca="1">IFERROR(VLOOKUP($A179,Lookup2009,55,FALSE),0)</f>
        <v>48.290000000000006</v>
      </c>
      <c r="I179" s="36">
        <f ca="1">IFERROR(VLOOKUP($A179,Lookup2009,56,FALSE),0)</f>
        <v>209.17999999999992</v>
      </c>
      <c r="J179" s="34">
        <f ca="1">IFERROR(VLOOKUP($A179,Lookup2008,53,FALSE),0)</f>
        <v>-17402.66</v>
      </c>
      <c r="K179" s="35">
        <f ca="1">IFERROR(VLOOKUP($A179,Lookup2008,54,FALSE),0)</f>
        <v>-870.12</v>
      </c>
      <c r="L179" s="35">
        <f ca="1">IFERROR(VLOOKUP($A179,Lookup2008,55,FALSE),0)</f>
        <v>-6195.37</v>
      </c>
      <c r="M179" s="36">
        <f ca="1">IFERROR(VLOOKUP($A179,Lookup2008,56,FALSE),0)</f>
        <v>-24468.15</v>
      </c>
      <c r="N179" s="34">
        <f ca="1">IFERROR(VLOOKUP($A179,Lookup2007,53,FALSE),0)</f>
        <v>-27691.110000000004</v>
      </c>
      <c r="O179" s="35">
        <f ca="1">IFERROR(VLOOKUP($A179,Lookup2007,54,FALSE),0)</f>
        <v>-1384.5700000000002</v>
      </c>
      <c r="P179" s="35">
        <f ca="1">IFERROR(VLOOKUP($A179,Lookup2007,55,FALSE),0)</f>
        <v>-11148.839999999998</v>
      </c>
      <c r="Q179" s="36">
        <f ca="1">IFERROR(VLOOKUP($A179,Lookup2007,56,FALSE),0)</f>
        <v>-40224.519999999997</v>
      </c>
      <c r="R179" s="34">
        <f ca="1">IFERROR(VLOOKUP($A179,Lookup2006,53,FALSE),0)</f>
        <v>-5007.0599999999995</v>
      </c>
      <c r="S179" s="35">
        <f ca="1">IFERROR(VLOOKUP($A179,Lookup2006,54,FALSE),0)</f>
        <v>-250.36</v>
      </c>
      <c r="T179" s="35">
        <f ca="1">IFERROR(VLOOKUP($A179,Lookup2006,55,FALSE),0)</f>
        <v>-2272.2200000000003</v>
      </c>
      <c r="U179" s="36">
        <f ca="1">IFERROR(VLOOKUP($A179,Lookup2006,56,FALSE),0)</f>
        <v>-7529.6399999999994</v>
      </c>
      <c r="V179" s="34">
        <f ca="1">F179+J179+N179+R179</f>
        <v>-49947.600000000006</v>
      </c>
      <c r="W179" s="35">
        <f ca="1">G179+K179+O179+S179</f>
        <v>-2497.3900000000003</v>
      </c>
      <c r="X179" s="35">
        <f ca="1">H179+L179+P179+T179</f>
        <v>-19568.14</v>
      </c>
      <c r="Y179" s="36">
        <f ca="1">I179+M179+Q179+U179</f>
        <v>-72013.13</v>
      </c>
    </row>
    <row r="180" spans="1:25" outlineLevel="2" x14ac:dyDescent="0.25">
      <c r="A180" t="s">
        <v>416</v>
      </c>
      <c r="B180" t="str">
        <f ca="1">VLOOKUP($A180,IndexLookup,2,FALSE)</f>
        <v>PWX</v>
      </c>
      <c r="C180" t="str">
        <f ca="1">VLOOKUP($B180,ParticipantLookup,2,FALSE)</f>
        <v>Powerex Corp.</v>
      </c>
      <c r="D180" t="str">
        <f ca="1">VLOOKUP($A180,IndexLookup,3,FALSE)</f>
        <v>SPCIMP</v>
      </c>
      <c r="E180" t="str">
        <f ca="1">VLOOKUP($D180,FacilityLookup,2,FALSE)</f>
        <v>Alberta-Saskatchewan Intertie - Import</v>
      </c>
      <c r="F180" s="34">
        <f ca="1">IFERROR(VLOOKUP($A180,Lookup2009,53,FALSE),0)</f>
        <v>-205645.78</v>
      </c>
      <c r="G180" s="35">
        <f ca="1">IFERROR(VLOOKUP($A180,Lookup2009,54,FALSE),0)</f>
        <v>-10282.289999999999</v>
      </c>
      <c r="H180" s="35">
        <f ca="1">IFERROR(VLOOKUP($A180,Lookup2009,55,FALSE),0)</f>
        <v>-63390.94</v>
      </c>
      <c r="I180" s="36">
        <f ca="1">IFERROR(VLOOKUP($A180,Lookup2009,56,FALSE),0)</f>
        <v>-279319.01</v>
      </c>
      <c r="J180" s="34">
        <f ca="1">IFERROR(VLOOKUP($A180,Lookup2008,53,FALSE),0)</f>
        <v>818875.94000000006</v>
      </c>
      <c r="K180" s="35">
        <f ca="1">IFERROR(VLOOKUP($A180,Lookup2008,54,FALSE),0)</f>
        <v>40943.799999999996</v>
      </c>
      <c r="L180" s="35">
        <f ca="1">IFERROR(VLOOKUP($A180,Lookup2008,55,FALSE),0)</f>
        <v>282379.98000000004</v>
      </c>
      <c r="M180" s="36">
        <f ca="1">IFERROR(VLOOKUP($A180,Lookup2008,56,FALSE),0)</f>
        <v>1142199.72</v>
      </c>
      <c r="N180" s="34">
        <f ca="1">IFERROR(VLOOKUP($A180,Lookup2007,53,FALSE),0)</f>
        <v>-29168.660000000003</v>
      </c>
      <c r="O180" s="35">
        <f ca="1">IFERROR(VLOOKUP($A180,Lookup2007,54,FALSE),0)</f>
        <v>-1458.42</v>
      </c>
      <c r="P180" s="35">
        <f ca="1">IFERROR(VLOOKUP($A180,Lookup2007,55,FALSE),0)</f>
        <v>-11294.859999999999</v>
      </c>
      <c r="Q180" s="36">
        <f ca="1">IFERROR(VLOOKUP($A180,Lookup2007,56,FALSE),0)</f>
        <v>-41921.94</v>
      </c>
      <c r="R180" s="34">
        <f ca="1">IFERROR(VLOOKUP($A180,Lookup2006,53,FALSE),0)</f>
        <v>-2387.2000000000003</v>
      </c>
      <c r="S180" s="35">
        <f ca="1">IFERROR(VLOOKUP($A180,Lookup2006,54,FALSE),0)</f>
        <v>-119.37</v>
      </c>
      <c r="T180" s="35">
        <f ca="1">IFERROR(VLOOKUP($A180,Lookup2006,55,FALSE),0)</f>
        <v>-1097</v>
      </c>
      <c r="U180" s="36">
        <f ca="1">IFERROR(VLOOKUP($A180,Lookup2006,56,FALSE),0)</f>
        <v>-3603.57</v>
      </c>
      <c r="V180" s="34">
        <f ca="1">F180+J180+N180+R180</f>
        <v>581674.30000000005</v>
      </c>
      <c r="W180" s="35">
        <f ca="1">G180+K180+O180+S180</f>
        <v>29083.719999999998</v>
      </c>
      <c r="X180" s="35">
        <f ca="1">H180+L180+P180+T180</f>
        <v>206597.18000000005</v>
      </c>
      <c r="Y180" s="36">
        <f ca="1">I180+M180+Q180+U180</f>
        <v>817355.20000000007</v>
      </c>
    </row>
    <row r="181" spans="1:25" outlineLevel="1" x14ac:dyDescent="0.25">
      <c r="C181" s="2" t="s">
        <v>884</v>
      </c>
      <c r="F181" s="34">
        <f ca="1">SUBTOTAL(9,F176:F180)</f>
        <v>-2404664.23</v>
      </c>
      <c r="G181" s="35">
        <f ca="1">SUBTOTAL(9,G176:G180)</f>
        <v>-120233.23</v>
      </c>
      <c r="H181" s="35">
        <f ca="1">SUBTOTAL(9,H176:H180)</f>
        <v>-754761.83000000007</v>
      </c>
      <c r="I181" s="36">
        <f ca="1">SUBTOTAL(9,I176:I180)</f>
        <v>-3279659.29</v>
      </c>
      <c r="J181" s="34">
        <f ca="1">SUBTOTAL(9,J176:J180)</f>
        <v>347090.65000000008</v>
      </c>
      <c r="K181" s="35">
        <f ca="1">SUBTOTAL(9,K176:K180)</f>
        <v>17354.530000000002</v>
      </c>
      <c r="L181" s="35">
        <f ca="1">SUBTOTAL(9,L176:L180)</f>
        <v>108358.0800000001</v>
      </c>
      <c r="M181" s="36">
        <f ca="1">SUBTOTAL(9,M176:M180)</f>
        <v>472803.26000000013</v>
      </c>
      <c r="N181" s="34">
        <f ca="1">SUBTOTAL(9,N176:N180)</f>
        <v>-2894282.9400000004</v>
      </c>
      <c r="O181" s="35">
        <f ca="1">SUBTOTAL(9,O176:O180)</f>
        <v>-144714.18000000002</v>
      </c>
      <c r="P181" s="35">
        <f ca="1">SUBTOTAL(9,P176:P180)</f>
        <v>-1161539.9200000002</v>
      </c>
      <c r="Q181" s="36">
        <f ca="1">SUBTOTAL(9,Q176:Q180)</f>
        <v>-4200537.04</v>
      </c>
      <c r="R181" s="34">
        <f ca="1">SUBTOTAL(9,R176:R180)</f>
        <v>-3431069.09</v>
      </c>
      <c r="S181" s="35">
        <f ca="1">SUBTOTAL(9,S176:S180)</f>
        <v>-171553.51</v>
      </c>
      <c r="T181" s="35">
        <f ca="1">SUBTOTAL(9,T176:T180)</f>
        <v>-1564189.02</v>
      </c>
      <c r="U181" s="36">
        <f ca="1">SUBTOTAL(9,U176:U180)</f>
        <v>-5166811.62</v>
      </c>
      <c r="V181" s="34">
        <f ca="1">SUBTOTAL(9,V176:V180)</f>
        <v>-8382925.6099999985</v>
      </c>
      <c r="W181" s="35">
        <f ca="1">SUBTOTAL(9,W176:W180)</f>
        <v>-419146.39</v>
      </c>
      <c r="X181" s="35">
        <f ca="1">SUBTOTAL(9,X176:X180)</f>
        <v>-3372132.69</v>
      </c>
      <c r="Y181" s="36">
        <f ca="1">SUBTOTAL(9,Y176:Y180)</f>
        <v>-12174204.689999999</v>
      </c>
    </row>
    <row r="182" spans="1:25" outlineLevel="2" x14ac:dyDescent="0.25">
      <c r="A182" t="s">
        <v>795</v>
      </c>
      <c r="B182" t="str">
        <f ca="1">VLOOKUP($A182,IndexLookup,2,FALSE)</f>
        <v>STC</v>
      </c>
      <c r="C182" t="str">
        <f ca="1">VLOOKUP($B182,ParticipantLookup,2,FALSE)</f>
        <v>Sempra Energy Trading LLC</v>
      </c>
      <c r="D182" t="str">
        <f ca="1">VLOOKUP($A182,IndexLookup,3,FALSE)</f>
        <v>BCHIMP</v>
      </c>
      <c r="E182" t="str">
        <f ca="1">VLOOKUP($D182,FacilityLookup,2,FALSE)</f>
        <v>Alberta-BC Intertie - Import</v>
      </c>
      <c r="F182" s="34">
        <f ca="1">IFERROR(VLOOKUP($A182,Lookup2009,53,FALSE),0)</f>
        <v>-43.82</v>
      </c>
      <c r="G182" s="35">
        <f ca="1">IFERROR(VLOOKUP($A182,Lookup2009,54,FALSE),0)</f>
        <v>-2.19</v>
      </c>
      <c r="H182" s="35">
        <f ca="1">IFERROR(VLOOKUP($A182,Lookup2009,55,FALSE),0)</f>
        <v>-13.62</v>
      </c>
      <c r="I182" s="36">
        <f ca="1">IFERROR(VLOOKUP($A182,Lookup2009,56,FALSE),0)</f>
        <v>-59.629999999999995</v>
      </c>
      <c r="J182" s="34">
        <f ca="1">IFERROR(VLOOKUP($A182,Lookup2008,53,FALSE),0)</f>
        <v>221.34999999999988</v>
      </c>
      <c r="K182" s="35">
        <f ca="1">IFERROR(VLOOKUP($A182,Lookup2008,54,FALSE),0)</f>
        <v>11.069999999999999</v>
      </c>
      <c r="L182" s="35">
        <f ca="1">IFERROR(VLOOKUP($A182,Lookup2008,55,FALSE),0)</f>
        <v>79.58</v>
      </c>
      <c r="M182" s="36">
        <f ca="1">IFERROR(VLOOKUP($A182,Lookup2008,56,FALSE),0)</f>
        <v>311.99999999999989</v>
      </c>
      <c r="N182" s="34">
        <f ca="1">IFERROR(VLOOKUP($A182,Lookup2007,53,FALSE),0)</f>
        <v>-27693.070000000007</v>
      </c>
      <c r="O182" s="35">
        <f ca="1">IFERROR(VLOOKUP($A182,Lookup2007,54,FALSE),0)</f>
        <v>-1384.66</v>
      </c>
      <c r="P182" s="35">
        <f ca="1">IFERROR(VLOOKUP($A182,Lookup2007,55,FALSE),0)</f>
        <v>-11605.13</v>
      </c>
      <c r="Q182" s="36">
        <f ca="1">IFERROR(VLOOKUP($A182,Lookup2007,56,FALSE),0)</f>
        <v>-40682.86</v>
      </c>
      <c r="R182" s="34">
        <f ca="1">IFERROR(VLOOKUP($A182,Lookup2006,53,FALSE),0)</f>
        <v>-60458.06</v>
      </c>
      <c r="S182" s="35">
        <f ca="1">IFERROR(VLOOKUP($A182,Lookup2006,54,FALSE),0)</f>
        <v>-3022.89</v>
      </c>
      <c r="T182" s="35">
        <f ca="1">IFERROR(VLOOKUP($A182,Lookup2006,55,FALSE),0)</f>
        <v>-27869.65</v>
      </c>
      <c r="U182" s="36">
        <f ca="1">IFERROR(VLOOKUP($A182,Lookup2006,56,FALSE),0)</f>
        <v>-91350.6</v>
      </c>
      <c r="V182" s="34">
        <f ca="1">F182+J182+N182+R182</f>
        <v>-87973.6</v>
      </c>
      <c r="W182" s="35">
        <f ca="1">G182+K182+O182+S182</f>
        <v>-4398.67</v>
      </c>
      <c r="X182" s="35">
        <f ca="1">H182+L182+P182+T182</f>
        <v>-39408.82</v>
      </c>
      <c r="Y182" s="36">
        <f ca="1">I182+M182+Q182+U182</f>
        <v>-131781.09</v>
      </c>
    </row>
    <row r="183" spans="1:25" outlineLevel="1" x14ac:dyDescent="0.25">
      <c r="C183" s="2" t="s">
        <v>885</v>
      </c>
      <c r="F183" s="34">
        <f ca="1">SUBTOTAL(9,F182:F182)</f>
        <v>-43.82</v>
      </c>
      <c r="G183" s="35">
        <f ca="1">SUBTOTAL(9,G182:G182)</f>
        <v>-2.19</v>
      </c>
      <c r="H183" s="35">
        <f ca="1">SUBTOTAL(9,H182:H182)</f>
        <v>-13.62</v>
      </c>
      <c r="I183" s="36">
        <f ca="1">SUBTOTAL(9,I182:I182)</f>
        <v>-59.629999999999995</v>
      </c>
      <c r="J183" s="34">
        <f ca="1">SUBTOTAL(9,J182:J182)</f>
        <v>221.34999999999988</v>
      </c>
      <c r="K183" s="35">
        <f ca="1">SUBTOTAL(9,K182:K182)</f>
        <v>11.069999999999999</v>
      </c>
      <c r="L183" s="35">
        <f ca="1">SUBTOTAL(9,L182:L182)</f>
        <v>79.58</v>
      </c>
      <c r="M183" s="36">
        <f ca="1">SUBTOTAL(9,M182:M182)</f>
        <v>311.99999999999989</v>
      </c>
      <c r="N183" s="34">
        <f ca="1">SUBTOTAL(9,N182:N182)</f>
        <v>-27693.070000000007</v>
      </c>
      <c r="O183" s="35">
        <f ca="1">SUBTOTAL(9,O182:O182)</f>
        <v>-1384.66</v>
      </c>
      <c r="P183" s="35">
        <f ca="1">SUBTOTAL(9,P182:P182)</f>
        <v>-11605.13</v>
      </c>
      <c r="Q183" s="36">
        <f ca="1">SUBTOTAL(9,Q182:Q182)</f>
        <v>-40682.86</v>
      </c>
      <c r="R183" s="34">
        <f ca="1">SUBTOTAL(9,R182:R182)</f>
        <v>-60458.06</v>
      </c>
      <c r="S183" s="35">
        <f ca="1">SUBTOTAL(9,S182:S182)</f>
        <v>-3022.89</v>
      </c>
      <c r="T183" s="35">
        <f ca="1">SUBTOTAL(9,T182:T182)</f>
        <v>-27869.65</v>
      </c>
      <c r="U183" s="36">
        <f ca="1">SUBTOTAL(9,U182:U182)</f>
        <v>-91350.6</v>
      </c>
      <c r="V183" s="34">
        <f ca="1">SUBTOTAL(9,V182:V182)</f>
        <v>-87973.6</v>
      </c>
      <c r="W183" s="35">
        <f ca="1">SUBTOTAL(9,W182:W182)</f>
        <v>-4398.67</v>
      </c>
      <c r="X183" s="35">
        <f ca="1">SUBTOTAL(9,X182:X182)</f>
        <v>-39408.82</v>
      </c>
      <c r="Y183" s="36">
        <f ca="1">SUBTOTAL(9,Y182:Y182)</f>
        <v>-131781.09</v>
      </c>
    </row>
    <row r="184" spans="1:25" outlineLevel="2" x14ac:dyDescent="0.25">
      <c r="A184" t="s">
        <v>332</v>
      </c>
      <c r="B184" t="str">
        <f ca="1">VLOOKUP($A184,IndexLookup,2,FALSE)</f>
        <v>SCE</v>
      </c>
      <c r="C184" t="str">
        <f ca="1">VLOOKUP($B184,ParticipantLookup,2,FALSE)</f>
        <v>Shell Canada Energy</v>
      </c>
      <c r="D184" t="str">
        <f ca="1">VLOOKUP($A184,IndexLookup,3,FALSE)</f>
        <v>MKR1</v>
      </c>
      <c r="E184" t="str">
        <f ca="1">VLOOKUP($D184,FacilityLookup,2,FALSE)</f>
        <v>Muskeg River Industrial System</v>
      </c>
      <c r="F184" s="34">
        <f ca="1">IFERROR(VLOOKUP($A184,Lookup2009,53,FALSE),0)</f>
        <v>570235.59</v>
      </c>
      <c r="G184" s="35">
        <f ca="1">IFERROR(VLOOKUP($A184,Lookup2009,54,FALSE),0)</f>
        <v>28511.79</v>
      </c>
      <c r="H184" s="35">
        <f ca="1">IFERROR(VLOOKUP($A184,Lookup2009,55,FALSE),0)</f>
        <v>176785.41999999998</v>
      </c>
      <c r="I184" s="36">
        <f ca="1">IFERROR(VLOOKUP($A184,Lookup2009,56,FALSE),0)</f>
        <v>775532.79999999993</v>
      </c>
      <c r="J184" s="34">
        <f ca="1">IFERROR(VLOOKUP($A184,Lookup2008,53,FALSE),0)</f>
        <v>0</v>
      </c>
      <c r="K184" s="35">
        <f ca="1">IFERROR(VLOOKUP($A184,Lookup2008,54,FALSE),0)</f>
        <v>0</v>
      </c>
      <c r="L184" s="35">
        <f ca="1">IFERROR(VLOOKUP($A184,Lookup2008,55,FALSE),0)</f>
        <v>0</v>
      </c>
      <c r="M184" s="36">
        <f ca="1">IFERROR(VLOOKUP($A184,Lookup2008,56,FALSE),0)</f>
        <v>0</v>
      </c>
      <c r="N184" s="34">
        <f ca="1">IFERROR(VLOOKUP($A184,Lookup2007,53,FALSE),0)</f>
        <v>0</v>
      </c>
      <c r="O184" s="35">
        <f ca="1">IFERROR(VLOOKUP($A184,Lookup2007,54,FALSE),0)</f>
        <v>0</v>
      </c>
      <c r="P184" s="35">
        <f ca="1">IFERROR(VLOOKUP($A184,Lookup2007,55,FALSE),0)</f>
        <v>0</v>
      </c>
      <c r="Q184" s="36">
        <f ca="1">IFERROR(VLOOKUP($A184,Lookup2007,56,FALSE),0)</f>
        <v>0</v>
      </c>
      <c r="R184" s="34">
        <f ca="1">IFERROR(VLOOKUP($A184,Lookup2006,53,FALSE),0)</f>
        <v>0</v>
      </c>
      <c r="S184" s="35">
        <f ca="1">IFERROR(VLOOKUP($A184,Lookup2006,54,FALSE),0)</f>
        <v>0</v>
      </c>
      <c r="T184" s="35">
        <f ca="1">IFERROR(VLOOKUP($A184,Lookup2006,55,FALSE),0)</f>
        <v>0</v>
      </c>
      <c r="U184" s="36">
        <f ca="1">IFERROR(VLOOKUP($A184,Lookup2006,56,FALSE),0)</f>
        <v>0</v>
      </c>
      <c r="V184" s="34">
        <f ca="1">F184+J184+N184+R184</f>
        <v>570235.59</v>
      </c>
      <c r="W184" s="35">
        <f ca="1">G184+K184+O184+S184</f>
        <v>28511.79</v>
      </c>
      <c r="X184" s="35">
        <f ca="1">H184+L184+P184+T184</f>
        <v>176785.41999999998</v>
      </c>
      <c r="Y184" s="36">
        <f ca="1">I184+M184+Q184+U184</f>
        <v>775532.79999999993</v>
      </c>
    </row>
    <row r="185" spans="1:25" outlineLevel="1" x14ac:dyDescent="0.25">
      <c r="C185" s="2" t="s">
        <v>886</v>
      </c>
      <c r="F185" s="34">
        <f ca="1">SUBTOTAL(9,F184:F184)</f>
        <v>570235.59</v>
      </c>
      <c r="G185" s="35">
        <f ca="1">SUBTOTAL(9,G184:G184)</f>
        <v>28511.79</v>
      </c>
      <c r="H185" s="35">
        <f ca="1">SUBTOTAL(9,H184:H184)</f>
        <v>176785.41999999998</v>
      </c>
      <c r="I185" s="36">
        <f ca="1">SUBTOTAL(9,I184:I184)</f>
        <v>775532.79999999993</v>
      </c>
      <c r="J185" s="34">
        <f ca="1">SUBTOTAL(9,J184:J184)</f>
        <v>0</v>
      </c>
      <c r="K185" s="35">
        <f ca="1">SUBTOTAL(9,K184:K184)</f>
        <v>0</v>
      </c>
      <c r="L185" s="35">
        <f ca="1">SUBTOTAL(9,L184:L184)</f>
        <v>0</v>
      </c>
      <c r="M185" s="36">
        <f ca="1">SUBTOTAL(9,M184:M184)</f>
        <v>0</v>
      </c>
      <c r="N185" s="34">
        <f ca="1">SUBTOTAL(9,N184:N184)</f>
        <v>0</v>
      </c>
      <c r="O185" s="35">
        <f ca="1">SUBTOTAL(9,O184:O184)</f>
        <v>0</v>
      </c>
      <c r="P185" s="35">
        <f ca="1">SUBTOTAL(9,P184:P184)</f>
        <v>0</v>
      </c>
      <c r="Q185" s="36">
        <f ca="1">SUBTOTAL(9,Q184:Q184)</f>
        <v>0</v>
      </c>
      <c r="R185" s="34">
        <f ca="1">SUBTOTAL(9,R184:R184)</f>
        <v>0</v>
      </c>
      <c r="S185" s="35">
        <f ca="1">SUBTOTAL(9,S184:S184)</f>
        <v>0</v>
      </c>
      <c r="T185" s="35">
        <f ca="1">SUBTOTAL(9,T184:T184)</f>
        <v>0</v>
      </c>
      <c r="U185" s="36">
        <f ca="1">SUBTOTAL(9,U184:U184)</f>
        <v>0</v>
      </c>
      <c r="V185" s="34">
        <f ca="1">SUBTOTAL(9,V184:V184)</f>
        <v>570235.59</v>
      </c>
      <c r="W185" s="35">
        <f ca="1">SUBTOTAL(9,W184:W184)</f>
        <v>28511.79</v>
      </c>
      <c r="X185" s="35">
        <f ca="1">SUBTOTAL(9,X184:X184)</f>
        <v>176785.41999999998</v>
      </c>
      <c r="Y185" s="36">
        <f ca="1">SUBTOTAL(9,Y184:Y184)</f>
        <v>775532.79999999993</v>
      </c>
    </row>
    <row r="186" spans="1:25" outlineLevel="2" x14ac:dyDescent="0.25">
      <c r="A186" t="s">
        <v>364</v>
      </c>
      <c r="B186" t="str">
        <f ca="1">VLOOKUP($A186,IndexLookup,2,FALSE)</f>
        <v>SHEL</v>
      </c>
      <c r="C186" t="str">
        <f ca="1">VLOOKUP($B186,ParticipantLookup,2,FALSE)</f>
        <v>Shell Canada Limited</v>
      </c>
      <c r="D186" t="str">
        <f ca="1">VLOOKUP($A186,IndexLookup,3,FALSE)</f>
        <v>SCTG</v>
      </c>
      <c r="E186" t="str">
        <f ca="1">VLOOKUP($D186,FacilityLookup,2,FALSE)</f>
        <v>Scotford Industrial System</v>
      </c>
      <c r="F186" s="34">
        <f ca="1">IFERROR(VLOOKUP($A186,Lookup2009,53,FALSE),0)</f>
        <v>22734.350000000013</v>
      </c>
      <c r="G186" s="35">
        <f ca="1">IFERROR(VLOOKUP($A186,Lookup2009,54,FALSE),0)</f>
        <v>1136.7200000000003</v>
      </c>
      <c r="H186" s="35">
        <f ca="1">IFERROR(VLOOKUP($A186,Lookup2009,55,FALSE),0)</f>
        <v>6991.5199999999995</v>
      </c>
      <c r="I186" s="36">
        <f ca="1">IFERROR(VLOOKUP($A186,Lookup2009,56,FALSE),0)</f>
        <v>30862.590000000011</v>
      </c>
      <c r="J186" s="34">
        <f ca="1">IFERROR(VLOOKUP($A186,Lookup2008,53,FALSE),0)</f>
        <v>4235.050000000002</v>
      </c>
      <c r="K186" s="35">
        <f ca="1">IFERROR(VLOOKUP($A186,Lookup2008,54,FALSE),0)</f>
        <v>211.75</v>
      </c>
      <c r="L186" s="35">
        <f ca="1">IFERROR(VLOOKUP($A186,Lookup2008,55,FALSE),0)</f>
        <v>1484.9</v>
      </c>
      <c r="M186" s="36">
        <f ca="1">IFERROR(VLOOKUP($A186,Lookup2008,56,FALSE),0)</f>
        <v>5931.7000000000007</v>
      </c>
      <c r="N186" s="34">
        <f ca="1">IFERROR(VLOOKUP($A186,Lookup2007,53,FALSE),0)</f>
        <v>45984.009999999995</v>
      </c>
      <c r="O186" s="35">
        <f ca="1">IFERROR(VLOOKUP($A186,Lookup2007,54,FALSE),0)</f>
        <v>2299.2200000000003</v>
      </c>
      <c r="P186" s="35">
        <f ca="1">IFERROR(VLOOKUP($A186,Lookup2007,55,FALSE),0)</f>
        <v>17725.010000000002</v>
      </c>
      <c r="Q186" s="36">
        <f ca="1">IFERROR(VLOOKUP($A186,Lookup2007,56,FALSE),0)</f>
        <v>66008.239999999991</v>
      </c>
      <c r="R186" s="34">
        <f ca="1">IFERROR(VLOOKUP($A186,Lookup2006,53,FALSE),0)</f>
        <v>2031.6799999999994</v>
      </c>
      <c r="S186" s="35">
        <f ca="1">IFERROR(VLOOKUP($A186,Lookup2006,54,FALSE),0)</f>
        <v>101.60000000000001</v>
      </c>
      <c r="T186" s="35">
        <f ca="1">IFERROR(VLOOKUP($A186,Lookup2006,55,FALSE),0)</f>
        <v>926.21</v>
      </c>
      <c r="U186" s="36">
        <f ca="1">IFERROR(VLOOKUP($A186,Lookup2006,56,FALSE),0)</f>
        <v>3059.49</v>
      </c>
      <c r="V186" s="34">
        <f ca="1">F186+J186+N186+R186</f>
        <v>74985.09</v>
      </c>
      <c r="W186" s="35">
        <f ca="1">G186+K186+O186+S186</f>
        <v>3749.2900000000004</v>
      </c>
      <c r="X186" s="35">
        <f ca="1">H186+L186+P186+T186</f>
        <v>27127.64</v>
      </c>
      <c r="Y186" s="36">
        <f ca="1">I186+M186+Q186+U186</f>
        <v>105862.02</v>
      </c>
    </row>
    <row r="187" spans="1:25" outlineLevel="2" x14ac:dyDescent="0.25">
      <c r="A187" t="s">
        <v>382</v>
      </c>
      <c r="B187" t="str">
        <f ca="1">VLOOKUP($A187,IndexLookup,2,FALSE)</f>
        <v>SHEL</v>
      </c>
      <c r="C187" t="str">
        <f ca="1">VLOOKUP($B187,ParticipantLookup,2,FALSE)</f>
        <v>Shell Canada Limited</v>
      </c>
      <c r="D187" t="str">
        <f ca="1">VLOOKUP($A187,IndexLookup,3,FALSE)</f>
        <v>SHCG</v>
      </c>
      <c r="E187" t="str">
        <f ca="1">VLOOKUP($D187,FacilityLookup,2,FALSE)</f>
        <v>Shell Caroline</v>
      </c>
      <c r="F187" s="34">
        <f ca="1">IFERROR(VLOOKUP($A187,Lookup2009,53,FALSE),0)</f>
        <v>-4391.13</v>
      </c>
      <c r="G187" s="35">
        <f ca="1">IFERROR(VLOOKUP($A187,Lookup2009,54,FALSE),0)</f>
        <v>-219.53999999999996</v>
      </c>
      <c r="H187" s="35">
        <f ca="1">IFERROR(VLOOKUP($A187,Lookup2009,55,FALSE),0)</f>
        <v>-1390.2900000000002</v>
      </c>
      <c r="I187" s="36">
        <f ca="1">IFERROR(VLOOKUP($A187,Lookup2009,56,FALSE),0)</f>
        <v>-6000.96</v>
      </c>
      <c r="J187" s="34">
        <f ca="1">IFERROR(VLOOKUP($A187,Lookup2008,53,FALSE),0)</f>
        <v>-57343.610000000008</v>
      </c>
      <c r="K187" s="35">
        <f ca="1">IFERROR(VLOOKUP($A187,Lookup2008,54,FALSE),0)</f>
        <v>-2867.18</v>
      </c>
      <c r="L187" s="35">
        <f ca="1">IFERROR(VLOOKUP($A187,Lookup2008,55,FALSE),0)</f>
        <v>-19786.169999999998</v>
      </c>
      <c r="M187" s="36">
        <f ca="1">IFERROR(VLOOKUP($A187,Lookup2008,56,FALSE),0)</f>
        <v>-79996.960000000006</v>
      </c>
      <c r="N187" s="34">
        <f ca="1">IFERROR(VLOOKUP($A187,Lookup2007,53,FALSE),0)</f>
        <v>0</v>
      </c>
      <c r="O187" s="35">
        <f ca="1">IFERROR(VLOOKUP($A187,Lookup2007,54,FALSE),0)</f>
        <v>0</v>
      </c>
      <c r="P187" s="35">
        <f ca="1">IFERROR(VLOOKUP($A187,Lookup2007,55,FALSE),0)</f>
        <v>0</v>
      </c>
      <c r="Q187" s="36">
        <f ca="1">IFERROR(VLOOKUP($A187,Lookup2007,56,FALSE),0)</f>
        <v>0</v>
      </c>
      <c r="R187" s="34">
        <f ca="1">IFERROR(VLOOKUP($A187,Lookup2006,53,FALSE),0)</f>
        <v>0</v>
      </c>
      <c r="S187" s="35">
        <f ca="1">IFERROR(VLOOKUP($A187,Lookup2006,54,FALSE),0)</f>
        <v>0</v>
      </c>
      <c r="T187" s="35">
        <f ca="1">IFERROR(VLOOKUP($A187,Lookup2006,55,FALSE),0)</f>
        <v>0</v>
      </c>
      <c r="U187" s="36">
        <f ca="1">IFERROR(VLOOKUP($A187,Lookup2006,56,FALSE),0)</f>
        <v>0</v>
      </c>
      <c r="V187" s="34">
        <f ca="1">F187+J187+N187+R187</f>
        <v>-61734.740000000005</v>
      </c>
      <c r="W187" s="35">
        <f ca="1">G187+K187+O187+S187</f>
        <v>-3086.72</v>
      </c>
      <c r="X187" s="35">
        <f ca="1">H187+L187+P187+T187</f>
        <v>-21176.46</v>
      </c>
      <c r="Y187" s="36">
        <f ca="1">I187+M187+Q187+U187</f>
        <v>-85997.920000000013</v>
      </c>
    </row>
    <row r="188" spans="1:25" outlineLevel="1" x14ac:dyDescent="0.25">
      <c r="C188" s="2" t="s">
        <v>887</v>
      </c>
      <c r="F188" s="34">
        <f ca="1">SUBTOTAL(9,F186:F187)</f>
        <v>18343.220000000012</v>
      </c>
      <c r="G188" s="35">
        <f ca="1">SUBTOTAL(9,G186:G187)</f>
        <v>917.18000000000029</v>
      </c>
      <c r="H188" s="35">
        <f ca="1">SUBTOTAL(9,H186:H187)</f>
        <v>5601.23</v>
      </c>
      <c r="I188" s="36">
        <f ca="1">SUBTOTAL(9,I186:I187)</f>
        <v>24861.630000000012</v>
      </c>
      <c r="J188" s="34">
        <f ca="1">SUBTOTAL(9,J186:J187)</f>
        <v>-53108.560000000005</v>
      </c>
      <c r="K188" s="35">
        <f ca="1">SUBTOTAL(9,K186:K187)</f>
        <v>-2655.43</v>
      </c>
      <c r="L188" s="35">
        <f ca="1">SUBTOTAL(9,L186:L187)</f>
        <v>-18301.269999999997</v>
      </c>
      <c r="M188" s="36">
        <f ca="1">SUBTOTAL(9,M186:M187)</f>
        <v>-74065.260000000009</v>
      </c>
      <c r="N188" s="34">
        <f ca="1">SUBTOTAL(9,N186:N187)</f>
        <v>45984.009999999995</v>
      </c>
      <c r="O188" s="35">
        <f ca="1">SUBTOTAL(9,O186:O187)</f>
        <v>2299.2200000000003</v>
      </c>
      <c r="P188" s="35">
        <f ca="1">SUBTOTAL(9,P186:P187)</f>
        <v>17725.010000000002</v>
      </c>
      <c r="Q188" s="36">
        <f ca="1">SUBTOTAL(9,Q186:Q187)</f>
        <v>66008.239999999991</v>
      </c>
      <c r="R188" s="34">
        <f ca="1">SUBTOTAL(9,R186:R187)</f>
        <v>2031.6799999999994</v>
      </c>
      <c r="S188" s="35">
        <f ca="1">SUBTOTAL(9,S186:S187)</f>
        <v>101.60000000000001</v>
      </c>
      <c r="T188" s="35">
        <f ca="1">SUBTOTAL(9,T186:T187)</f>
        <v>926.21</v>
      </c>
      <c r="U188" s="36">
        <f ca="1">SUBTOTAL(9,U186:U187)</f>
        <v>3059.49</v>
      </c>
      <c r="V188" s="34">
        <f ca="1">SUBTOTAL(9,V186:V187)</f>
        <v>13250.349999999991</v>
      </c>
      <c r="W188" s="35">
        <f ca="1">SUBTOTAL(9,W186:W187)</f>
        <v>662.57000000000062</v>
      </c>
      <c r="X188" s="35">
        <f ca="1">SUBTOTAL(9,X186:X187)</f>
        <v>5951.18</v>
      </c>
      <c r="Y188" s="36">
        <f ca="1">SUBTOTAL(9,Y186:Y187)</f>
        <v>19864.099999999991</v>
      </c>
    </row>
    <row r="189" spans="1:25" outlineLevel="2" x14ac:dyDescent="0.25">
      <c r="A189" t="s">
        <v>360</v>
      </c>
      <c r="B189" t="str">
        <f ca="1">VLOOKUP($A189,IndexLookup,2,FALSE)</f>
        <v>SCR</v>
      </c>
      <c r="C189" t="str">
        <f ca="1">VLOOKUP($B189,ParticipantLookup,2,FALSE)</f>
        <v>Suncor Energy Inc.</v>
      </c>
      <c r="D189" t="str">
        <f ca="1">VLOOKUP($A189,IndexLookup,3,FALSE)</f>
        <v>SCR1</v>
      </c>
      <c r="E189" t="str">
        <f ca="1">VLOOKUP($D189,FacilityLookup,2,FALSE)</f>
        <v>Suncor Industrial System</v>
      </c>
      <c r="F189" s="34">
        <f ca="1">IFERROR(VLOOKUP($A189,Lookup2009,53,FALSE),0)</f>
        <v>857144.70000000007</v>
      </c>
      <c r="G189" s="35">
        <f ca="1">IFERROR(VLOOKUP($A189,Lookup2009,54,FALSE),0)</f>
        <v>42857.220000000008</v>
      </c>
      <c r="H189" s="35">
        <f ca="1">IFERROR(VLOOKUP($A189,Lookup2009,55,FALSE),0)</f>
        <v>269062.93</v>
      </c>
      <c r="I189" s="36">
        <f ca="1">IFERROR(VLOOKUP($A189,Lookup2009,56,FALSE),0)</f>
        <v>1169064.8500000003</v>
      </c>
      <c r="J189" s="34">
        <f ca="1">IFERROR(VLOOKUP($A189,Lookup2008,53,FALSE),0)</f>
        <v>1550060.69</v>
      </c>
      <c r="K189" s="35">
        <f ca="1">IFERROR(VLOOKUP($A189,Lookup2008,54,FALSE),0)</f>
        <v>77503.040000000008</v>
      </c>
      <c r="L189" s="35">
        <f ca="1">IFERROR(VLOOKUP($A189,Lookup2008,55,FALSE),0)</f>
        <v>529831.6</v>
      </c>
      <c r="M189" s="36">
        <f ca="1">IFERROR(VLOOKUP($A189,Lookup2008,56,FALSE),0)</f>
        <v>2157395.33</v>
      </c>
      <c r="N189" s="34">
        <f ca="1">IFERROR(VLOOKUP($A189,Lookup2007,53,FALSE),0)</f>
        <v>2562307.52</v>
      </c>
      <c r="O189" s="35">
        <f ca="1">IFERROR(VLOOKUP($A189,Lookup2007,54,FALSE),0)</f>
        <v>128115.37000000001</v>
      </c>
      <c r="P189" s="35">
        <f ca="1">IFERROR(VLOOKUP($A189,Lookup2007,55,FALSE),0)</f>
        <v>1026022.71</v>
      </c>
      <c r="Q189" s="36">
        <f ca="1">IFERROR(VLOOKUP($A189,Lookup2007,56,FALSE),0)</f>
        <v>3716445.6</v>
      </c>
      <c r="R189" s="34">
        <f ca="1">IFERROR(VLOOKUP($A189,Lookup2006,53,FALSE),0)</f>
        <v>1674212.57</v>
      </c>
      <c r="S189" s="35">
        <f ca="1">IFERROR(VLOOKUP($A189,Lookup2006,54,FALSE),0)</f>
        <v>83710.62</v>
      </c>
      <c r="T189" s="35">
        <f ca="1">IFERROR(VLOOKUP($A189,Lookup2006,55,FALSE),0)</f>
        <v>760929.65999999992</v>
      </c>
      <c r="U189" s="36">
        <f ca="1">IFERROR(VLOOKUP($A189,Lookup2006,56,FALSE),0)</f>
        <v>2518852.85</v>
      </c>
      <c r="V189" s="34">
        <f ca="1">F189+J189+N189+R189</f>
        <v>6643725.4800000004</v>
      </c>
      <c r="W189" s="35">
        <f ca="1">G189+K189+O189+S189</f>
        <v>332186.25</v>
      </c>
      <c r="X189" s="35">
        <f ca="1">H189+L189+P189+T189</f>
        <v>2585846.9</v>
      </c>
      <c r="Y189" s="36">
        <f ca="1">I189+M189+Q189+U189</f>
        <v>9561758.6300000008</v>
      </c>
    </row>
    <row r="190" spans="1:25" outlineLevel="1" x14ac:dyDescent="0.25">
      <c r="C190" s="2" t="s">
        <v>888</v>
      </c>
      <c r="F190" s="34">
        <f ca="1">SUBTOTAL(9,F189:F189)</f>
        <v>857144.70000000007</v>
      </c>
      <c r="G190" s="35">
        <f ca="1">SUBTOTAL(9,G189:G189)</f>
        <v>42857.220000000008</v>
      </c>
      <c r="H190" s="35">
        <f ca="1">SUBTOTAL(9,H189:H189)</f>
        <v>269062.93</v>
      </c>
      <c r="I190" s="36">
        <f ca="1">SUBTOTAL(9,I189:I189)</f>
        <v>1169064.8500000003</v>
      </c>
      <c r="J190" s="34">
        <f ca="1">SUBTOTAL(9,J189:J189)</f>
        <v>1550060.69</v>
      </c>
      <c r="K190" s="35">
        <f ca="1">SUBTOTAL(9,K189:K189)</f>
        <v>77503.040000000008</v>
      </c>
      <c r="L190" s="35">
        <f ca="1">SUBTOTAL(9,L189:L189)</f>
        <v>529831.6</v>
      </c>
      <c r="M190" s="36">
        <f ca="1">SUBTOTAL(9,M189:M189)</f>
        <v>2157395.33</v>
      </c>
      <c r="N190" s="34">
        <f ca="1">SUBTOTAL(9,N189:N189)</f>
        <v>2562307.52</v>
      </c>
      <c r="O190" s="35">
        <f ca="1">SUBTOTAL(9,O189:O189)</f>
        <v>128115.37000000001</v>
      </c>
      <c r="P190" s="35">
        <f ca="1">SUBTOTAL(9,P189:P189)</f>
        <v>1026022.71</v>
      </c>
      <c r="Q190" s="36">
        <f ca="1">SUBTOTAL(9,Q189:Q189)</f>
        <v>3716445.6</v>
      </c>
      <c r="R190" s="34">
        <f ca="1">SUBTOTAL(9,R189:R189)</f>
        <v>1674212.57</v>
      </c>
      <c r="S190" s="35">
        <f ca="1">SUBTOTAL(9,S189:S189)</f>
        <v>83710.62</v>
      </c>
      <c r="T190" s="35">
        <f ca="1">SUBTOTAL(9,T189:T189)</f>
        <v>760929.65999999992</v>
      </c>
      <c r="U190" s="36">
        <f ca="1">SUBTOTAL(9,U189:U189)</f>
        <v>2518852.85</v>
      </c>
      <c r="V190" s="34">
        <f ca="1">SUBTOTAL(9,V189:V189)</f>
        <v>6643725.4800000004</v>
      </c>
      <c r="W190" s="35">
        <f ca="1">SUBTOTAL(9,W189:W189)</f>
        <v>332186.25</v>
      </c>
      <c r="X190" s="35">
        <f ca="1">SUBTOTAL(9,X189:X189)</f>
        <v>2585846.9</v>
      </c>
      <c r="Y190" s="36">
        <f ca="1">SUBTOTAL(9,Y189:Y189)</f>
        <v>9561758.6300000008</v>
      </c>
    </row>
    <row r="191" spans="1:25" outlineLevel="2" x14ac:dyDescent="0.25">
      <c r="A191" t="s">
        <v>361</v>
      </c>
      <c r="B191" t="str">
        <f ca="1">VLOOKUP($A191,IndexLookup,2,FALSE)</f>
        <v>SEPI</v>
      </c>
      <c r="C191" t="str">
        <f ca="1">VLOOKUP($B191,ParticipantLookup,2,FALSE)</f>
        <v>Suncor Energy Products Inc.</v>
      </c>
      <c r="D191" t="str">
        <f ca="1">VLOOKUP($A191,IndexLookup,3,FALSE)</f>
        <v>SCR2</v>
      </c>
      <c r="E191" t="str">
        <f ca="1">VLOOKUP($D191,FacilityLookup,2,FALSE)</f>
        <v>Magrath Wind Facility</v>
      </c>
      <c r="F191" s="34">
        <f ca="1">IFERROR(VLOOKUP($A191,Lookup2009,53,FALSE),0)</f>
        <v>-76665.59</v>
      </c>
      <c r="G191" s="35">
        <f ca="1">IFERROR(VLOOKUP($A191,Lookup2009,54,FALSE),0)</f>
        <v>-3833.2800000000007</v>
      </c>
      <c r="H191" s="35">
        <f ca="1">IFERROR(VLOOKUP($A191,Lookup2009,55,FALSE),0)</f>
        <v>-23951.67</v>
      </c>
      <c r="I191" s="36">
        <f ca="1">IFERROR(VLOOKUP($A191,Lookup2009,56,FALSE),0)</f>
        <v>-104450.54000000001</v>
      </c>
      <c r="J191" s="34">
        <f ca="1">IFERROR(VLOOKUP($A191,Lookup2008,53,FALSE),0)</f>
        <v>-118231.42</v>
      </c>
      <c r="K191" s="35">
        <f ca="1">IFERROR(VLOOKUP($A191,Lookup2008,54,FALSE),0)</f>
        <v>-5911.5599999999995</v>
      </c>
      <c r="L191" s="35">
        <f ca="1">IFERROR(VLOOKUP($A191,Lookup2008,55,FALSE),0)</f>
        <v>-41253.75</v>
      </c>
      <c r="M191" s="36">
        <f ca="1">IFERROR(VLOOKUP($A191,Lookup2008,56,FALSE),0)</f>
        <v>-165396.73000000001</v>
      </c>
      <c r="N191" s="34">
        <f ca="1">IFERROR(VLOOKUP($A191,Lookup2007,53,FALSE),0)</f>
        <v>-296195.20999999996</v>
      </c>
      <c r="O191" s="35">
        <f ca="1">IFERROR(VLOOKUP($A191,Lookup2007,54,FALSE),0)</f>
        <v>-14809.770000000002</v>
      </c>
      <c r="P191" s="35">
        <f ca="1">IFERROR(VLOOKUP($A191,Lookup2007,55,FALSE),0)</f>
        <v>-119401.38</v>
      </c>
      <c r="Q191" s="36">
        <f ca="1">IFERROR(VLOOKUP($A191,Lookup2007,56,FALSE),0)</f>
        <v>-430406.3600000001</v>
      </c>
      <c r="R191" s="34">
        <f ca="1">IFERROR(VLOOKUP($A191,Lookup2006,53,FALSE),0)</f>
        <v>-352367.85</v>
      </c>
      <c r="S191" s="35">
        <f ca="1">IFERROR(VLOOKUP($A191,Lookup2006,54,FALSE),0)</f>
        <v>-17618.39</v>
      </c>
      <c r="T191" s="35">
        <f ca="1">IFERROR(VLOOKUP($A191,Lookup2006,55,FALSE),0)</f>
        <v>-162143.39000000004</v>
      </c>
      <c r="U191" s="36">
        <f ca="1">IFERROR(VLOOKUP($A191,Lookup2006,56,FALSE),0)</f>
        <v>-532129.63</v>
      </c>
      <c r="V191" s="34">
        <f ca="1">F191+J191+N191+R191</f>
        <v>-843460.07</v>
      </c>
      <c r="W191" s="35">
        <f ca="1">G191+K191+O191+S191</f>
        <v>-42173</v>
      </c>
      <c r="X191" s="35">
        <f ca="1">H191+L191+P191+T191</f>
        <v>-346750.19000000006</v>
      </c>
      <c r="Y191" s="36">
        <f ca="1">I191+M191+Q191+U191</f>
        <v>-1232383.2600000002</v>
      </c>
    </row>
    <row r="192" spans="1:25" outlineLevel="2" x14ac:dyDescent="0.25">
      <c r="A192" t="s">
        <v>362</v>
      </c>
      <c r="B192" t="str">
        <f ca="1">VLOOKUP($A192,IndexLookup,2,FALSE)</f>
        <v>SEPI</v>
      </c>
      <c r="C192" t="str">
        <f ca="1">VLOOKUP($B192,ParticipantLookup,2,FALSE)</f>
        <v>Suncor Energy Products Inc.</v>
      </c>
      <c r="D192" t="str">
        <f ca="1">VLOOKUP($A192,IndexLookup,3,FALSE)</f>
        <v>SCR3</v>
      </c>
      <c r="E192" t="str">
        <f ca="1">VLOOKUP($D192,FacilityLookup,2,FALSE)</f>
        <v>Chin Chute Wind Facility</v>
      </c>
      <c r="F192" s="34">
        <f ca="1">IFERROR(VLOOKUP($A192,Lookup2009,53,FALSE),0)</f>
        <v>-141581.99</v>
      </c>
      <c r="G192" s="35">
        <f ca="1">IFERROR(VLOOKUP($A192,Lookup2009,54,FALSE),0)</f>
        <v>-7079.0800000000008</v>
      </c>
      <c r="H192" s="35">
        <f ca="1">IFERROR(VLOOKUP($A192,Lookup2009,55,FALSE),0)</f>
        <v>-44227.839999999997</v>
      </c>
      <c r="I192" s="36">
        <f ca="1">IFERROR(VLOOKUP($A192,Lookup2009,56,FALSE),0)</f>
        <v>-192888.91000000003</v>
      </c>
      <c r="J192" s="34">
        <f ca="1">IFERROR(VLOOKUP($A192,Lookup2008,53,FALSE),0)</f>
        <v>-187950.08000000002</v>
      </c>
      <c r="K192" s="35">
        <f ca="1">IFERROR(VLOOKUP($A192,Lookup2008,54,FALSE),0)</f>
        <v>-9397.51</v>
      </c>
      <c r="L192" s="35">
        <f ca="1">IFERROR(VLOOKUP($A192,Lookup2008,55,FALSE),0)</f>
        <v>-65367.539999999994</v>
      </c>
      <c r="M192" s="36">
        <f ca="1">IFERROR(VLOOKUP($A192,Lookup2008,56,FALSE),0)</f>
        <v>-262715.13</v>
      </c>
      <c r="N192" s="34">
        <f ca="1">IFERROR(VLOOKUP($A192,Lookup2007,53,FALSE),0)</f>
        <v>-301026.27</v>
      </c>
      <c r="O192" s="35">
        <f ca="1">IFERROR(VLOOKUP($A192,Lookup2007,54,FALSE),0)</f>
        <v>-15051.32</v>
      </c>
      <c r="P192" s="35">
        <f ca="1">IFERROR(VLOOKUP($A192,Lookup2007,55,FALSE),0)</f>
        <v>-121285.57</v>
      </c>
      <c r="Q192" s="36">
        <f ca="1">IFERROR(VLOOKUP($A192,Lookup2007,56,FALSE),0)</f>
        <v>-437363.16000000009</v>
      </c>
      <c r="R192" s="34">
        <f ca="1">IFERROR(VLOOKUP($A192,Lookup2006,53,FALSE),0)</f>
        <v>-55445.790000000008</v>
      </c>
      <c r="S192" s="35">
        <f ca="1">IFERROR(VLOOKUP($A192,Lookup2006,54,FALSE),0)</f>
        <v>-2772.29</v>
      </c>
      <c r="T192" s="35">
        <f ca="1">IFERROR(VLOOKUP($A192,Lookup2006,55,FALSE),0)</f>
        <v>-24258.46</v>
      </c>
      <c r="U192" s="36">
        <f ca="1">IFERROR(VLOOKUP($A192,Lookup2006,56,FALSE),0)</f>
        <v>-82476.540000000008</v>
      </c>
      <c r="V192" s="34">
        <f ca="1">F192+J192+N192+R192</f>
        <v>-686004.13000000012</v>
      </c>
      <c r="W192" s="35">
        <f ca="1">G192+K192+O192+S192</f>
        <v>-34300.199999999997</v>
      </c>
      <c r="X192" s="35">
        <f ca="1">H192+L192+P192+T192</f>
        <v>-255139.41</v>
      </c>
      <c r="Y192" s="36">
        <f ca="1">I192+M192+Q192+U192</f>
        <v>-975443.74000000022</v>
      </c>
    </row>
    <row r="193" spans="1:25" outlineLevel="1" x14ac:dyDescent="0.25">
      <c r="C193" s="2" t="s">
        <v>889</v>
      </c>
      <c r="F193" s="34">
        <f ca="1">SUBTOTAL(9,F191:F192)</f>
        <v>-218247.58</v>
      </c>
      <c r="G193" s="35">
        <f ca="1">SUBTOTAL(9,G191:G192)</f>
        <v>-10912.36</v>
      </c>
      <c r="H193" s="35">
        <f ca="1">SUBTOTAL(9,H191:H192)</f>
        <v>-68179.509999999995</v>
      </c>
      <c r="I193" s="36">
        <f ca="1">SUBTOTAL(9,I191:I192)</f>
        <v>-297339.45000000007</v>
      </c>
      <c r="J193" s="34">
        <f ca="1">SUBTOTAL(9,J191:J192)</f>
        <v>-306181.5</v>
      </c>
      <c r="K193" s="35">
        <f ca="1">SUBTOTAL(9,K191:K192)</f>
        <v>-15309.07</v>
      </c>
      <c r="L193" s="35">
        <f ca="1">SUBTOTAL(9,L191:L192)</f>
        <v>-106621.29</v>
      </c>
      <c r="M193" s="36">
        <f ca="1">SUBTOTAL(9,M191:M192)</f>
        <v>-428111.86</v>
      </c>
      <c r="N193" s="34">
        <f ca="1">SUBTOTAL(9,N191:N192)</f>
        <v>-597221.48</v>
      </c>
      <c r="O193" s="35">
        <f ca="1">SUBTOTAL(9,O191:O192)</f>
        <v>-29861.090000000004</v>
      </c>
      <c r="P193" s="35">
        <f ca="1">SUBTOTAL(9,P191:P192)</f>
        <v>-240686.95</v>
      </c>
      <c r="Q193" s="36">
        <f ca="1">SUBTOTAL(9,Q191:Q192)</f>
        <v>-867769.52000000025</v>
      </c>
      <c r="R193" s="34">
        <f ca="1">SUBTOTAL(9,R191:R192)</f>
        <v>-407813.64</v>
      </c>
      <c r="S193" s="35">
        <f ca="1">SUBTOTAL(9,S191:S192)</f>
        <v>-20390.68</v>
      </c>
      <c r="T193" s="35">
        <f ca="1">SUBTOTAL(9,T191:T192)</f>
        <v>-186401.85000000003</v>
      </c>
      <c r="U193" s="36">
        <f ca="1">SUBTOTAL(9,U191:U192)</f>
        <v>-614606.17000000004</v>
      </c>
      <c r="V193" s="34">
        <f ca="1">SUBTOTAL(9,V191:V192)</f>
        <v>-1529464.2000000002</v>
      </c>
      <c r="W193" s="35">
        <f ca="1">SUBTOTAL(9,W191:W192)</f>
        <v>-76473.2</v>
      </c>
      <c r="X193" s="35">
        <f ca="1">SUBTOTAL(9,X191:X192)</f>
        <v>-601889.60000000009</v>
      </c>
      <c r="Y193" s="36">
        <f ca="1">SUBTOTAL(9,Y191:Y192)</f>
        <v>-2207827.0000000005</v>
      </c>
    </row>
    <row r="194" spans="1:25" outlineLevel="2" x14ac:dyDescent="0.25">
      <c r="A194" t="s">
        <v>694</v>
      </c>
      <c r="B194" t="str">
        <f ca="1">VLOOKUP($A194,IndexLookup,2,FALSE)</f>
        <v>SCL</v>
      </c>
      <c r="C194" t="str">
        <f ca="1">VLOOKUP($B194,ParticipantLookup,2,FALSE)</f>
        <v>Syncrude Canada Ltd.</v>
      </c>
      <c r="D194" t="str">
        <f ca="1">VLOOKUP($A194,IndexLookup,3,FALSE)</f>
        <v>341S025</v>
      </c>
      <c r="E194" t="str">
        <f ca="1">VLOOKUP($D194,FacilityLookup,2,FALSE)</f>
        <v>Syncrude Industrial System DOS</v>
      </c>
      <c r="F194" s="34">
        <f ca="1">IFERROR(VLOOKUP($A194,Lookup2009,53,FALSE),0)</f>
        <v>2328.9800000000014</v>
      </c>
      <c r="G194" s="35">
        <f ca="1">IFERROR(VLOOKUP($A194,Lookup2009,54,FALSE),0)</f>
        <v>116.44999999999999</v>
      </c>
      <c r="H194" s="35">
        <f ca="1">IFERROR(VLOOKUP($A194,Lookup2009,55,FALSE),0)</f>
        <v>730.87</v>
      </c>
      <c r="I194" s="36">
        <f ca="1">IFERROR(VLOOKUP($A194,Lookup2009,56,FALSE),0)</f>
        <v>3176.3000000000015</v>
      </c>
      <c r="J194" s="34">
        <f ca="1">IFERROR(VLOOKUP($A194,Lookup2008,53,FALSE),0)</f>
        <v>-2213.6700000000019</v>
      </c>
      <c r="K194" s="35">
        <f ca="1">IFERROR(VLOOKUP($A194,Lookup2008,54,FALSE),0)</f>
        <v>-110.68000000000002</v>
      </c>
      <c r="L194" s="35">
        <f ca="1">IFERROR(VLOOKUP($A194,Lookup2008,55,FALSE),0)</f>
        <v>-795.43999999999994</v>
      </c>
      <c r="M194" s="36">
        <f ca="1">IFERROR(VLOOKUP($A194,Lookup2008,56,FALSE),0)</f>
        <v>-3119.7900000000013</v>
      </c>
      <c r="N194" s="34">
        <f ca="1">IFERROR(VLOOKUP($A194,Lookup2007,53,FALSE),0)</f>
        <v>9100.1800000000021</v>
      </c>
      <c r="O194" s="35">
        <f ca="1">IFERROR(VLOOKUP($A194,Lookup2007,54,FALSE),0)</f>
        <v>455</v>
      </c>
      <c r="P194" s="35">
        <f ca="1">IFERROR(VLOOKUP($A194,Lookup2007,55,FALSE),0)</f>
        <v>3659.69</v>
      </c>
      <c r="Q194" s="36">
        <f ca="1">IFERROR(VLOOKUP($A194,Lookup2007,56,FALSE),0)</f>
        <v>13214.87</v>
      </c>
      <c r="R194" s="34">
        <f ca="1">IFERROR(VLOOKUP($A194,Lookup2006,53,FALSE),0)</f>
        <v>14525.350000000002</v>
      </c>
      <c r="S194" s="35">
        <f ca="1">IFERROR(VLOOKUP($A194,Lookup2006,54,FALSE),0)</f>
        <v>726.28</v>
      </c>
      <c r="T194" s="35">
        <f ca="1">IFERROR(VLOOKUP($A194,Lookup2006,55,FALSE),0)</f>
        <v>6702.0599999999995</v>
      </c>
      <c r="U194" s="36">
        <f ca="1">IFERROR(VLOOKUP($A194,Lookup2006,56,FALSE),0)</f>
        <v>21953.690000000002</v>
      </c>
      <c r="V194" s="34">
        <f ca="1">F194+J194+N194+R194</f>
        <v>23740.840000000004</v>
      </c>
      <c r="W194" s="35">
        <f ca="1">G194+K194+O194+S194</f>
        <v>1187.05</v>
      </c>
      <c r="X194" s="35">
        <f ca="1">H194+L194+P194+T194</f>
        <v>10297.18</v>
      </c>
      <c r="Y194" s="36">
        <f ca="1">I194+M194+Q194+U194</f>
        <v>35225.070000000007</v>
      </c>
    </row>
    <row r="195" spans="1:25" outlineLevel="2" x14ac:dyDescent="0.25">
      <c r="A195" t="s">
        <v>359</v>
      </c>
      <c r="B195" t="str">
        <f ca="1">VLOOKUP($A195,IndexLookup,2,FALSE)</f>
        <v>SCL</v>
      </c>
      <c r="C195" t="str">
        <f ca="1">VLOOKUP($B195,ParticipantLookup,2,FALSE)</f>
        <v>Syncrude Canada Ltd.</v>
      </c>
      <c r="D195" t="str">
        <f ca="1">VLOOKUP($A195,IndexLookup,3,FALSE)</f>
        <v>SCL1</v>
      </c>
      <c r="E195" t="str">
        <f ca="1">VLOOKUP($D195,FacilityLookup,2,FALSE)</f>
        <v>Syncrude Industrial System</v>
      </c>
      <c r="F195" s="34">
        <f ca="1">IFERROR(VLOOKUP($A195,Lookup2009,53,FALSE),0)</f>
        <v>417232.72</v>
      </c>
      <c r="G195" s="35">
        <f ca="1">IFERROR(VLOOKUP($A195,Lookup2009,54,FALSE),0)</f>
        <v>20861.64</v>
      </c>
      <c r="H195" s="35">
        <f ca="1">IFERROR(VLOOKUP($A195,Lookup2009,55,FALSE),0)</f>
        <v>130706.38</v>
      </c>
      <c r="I195" s="36">
        <f ca="1">IFERROR(VLOOKUP($A195,Lookup2009,56,FALSE),0)</f>
        <v>568800.74</v>
      </c>
      <c r="J195" s="34">
        <f ca="1">IFERROR(VLOOKUP($A195,Lookup2008,53,FALSE),0)</f>
        <v>659742.51</v>
      </c>
      <c r="K195" s="35">
        <f ca="1">IFERROR(VLOOKUP($A195,Lookup2008,54,FALSE),0)</f>
        <v>32987.130000000005</v>
      </c>
      <c r="L195" s="35">
        <f ca="1">IFERROR(VLOOKUP($A195,Lookup2008,55,FALSE),0)</f>
        <v>225150.77</v>
      </c>
      <c r="M195" s="36">
        <f ca="1">IFERROR(VLOOKUP($A195,Lookup2008,56,FALSE),0)</f>
        <v>917880.40999999992</v>
      </c>
      <c r="N195" s="34">
        <f ca="1">IFERROR(VLOOKUP($A195,Lookup2007,53,FALSE),0)</f>
        <v>799890.12</v>
      </c>
      <c r="O195" s="35">
        <f ca="1">IFERROR(VLOOKUP($A195,Lookup2007,54,FALSE),0)</f>
        <v>39994.500000000007</v>
      </c>
      <c r="P195" s="35">
        <f ca="1">IFERROR(VLOOKUP($A195,Lookup2007,55,FALSE),0)</f>
        <v>321641.37</v>
      </c>
      <c r="Q195" s="36">
        <f ca="1">IFERROR(VLOOKUP($A195,Lookup2007,56,FALSE),0)</f>
        <v>1161525.99</v>
      </c>
      <c r="R195" s="34">
        <f ca="1">IFERROR(VLOOKUP($A195,Lookup2006,53,FALSE),0)</f>
        <v>712365.27000000014</v>
      </c>
      <c r="S195" s="35">
        <f ca="1">IFERROR(VLOOKUP($A195,Lookup2006,54,FALSE),0)</f>
        <v>35618.25</v>
      </c>
      <c r="T195" s="35">
        <f ca="1">IFERROR(VLOOKUP($A195,Lookup2006,55,FALSE),0)</f>
        <v>321800.07999999996</v>
      </c>
      <c r="U195" s="36">
        <f ca="1">IFERROR(VLOOKUP($A195,Lookup2006,56,FALSE),0)</f>
        <v>1069783.6000000001</v>
      </c>
      <c r="V195" s="34">
        <f ca="1">F195+J195+N195+R195</f>
        <v>2589230.62</v>
      </c>
      <c r="W195" s="35">
        <f ca="1">G195+K195+O195+S195</f>
        <v>129461.52000000002</v>
      </c>
      <c r="X195" s="35">
        <f ca="1">H195+L195+P195+T195</f>
        <v>999298.6</v>
      </c>
      <c r="Y195" s="36">
        <f ca="1">I195+M195+Q195+U195</f>
        <v>3717990.7399999998</v>
      </c>
    </row>
    <row r="196" spans="1:25" outlineLevel="1" x14ac:dyDescent="0.25">
      <c r="C196" s="2" t="s">
        <v>890</v>
      </c>
      <c r="F196" s="34">
        <f ca="1">SUBTOTAL(9,F194:F195)</f>
        <v>419561.69999999995</v>
      </c>
      <c r="G196" s="35">
        <f ca="1">SUBTOTAL(9,G194:G195)</f>
        <v>20978.09</v>
      </c>
      <c r="H196" s="35">
        <f ca="1">SUBTOTAL(9,H194:H195)</f>
        <v>131437.25</v>
      </c>
      <c r="I196" s="36">
        <f ca="1">SUBTOTAL(9,I194:I195)</f>
        <v>571977.04</v>
      </c>
      <c r="J196" s="34">
        <f ca="1">SUBTOTAL(9,J194:J195)</f>
        <v>657528.84</v>
      </c>
      <c r="K196" s="35">
        <f ca="1">SUBTOTAL(9,K194:K195)</f>
        <v>32876.450000000004</v>
      </c>
      <c r="L196" s="35">
        <f ca="1">SUBTOTAL(9,L194:L195)</f>
        <v>224355.33</v>
      </c>
      <c r="M196" s="36">
        <f ca="1">SUBTOTAL(9,M194:M195)</f>
        <v>914760.61999999988</v>
      </c>
      <c r="N196" s="34">
        <f ca="1">SUBTOTAL(9,N194:N195)</f>
        <v>808990.3</v>
      </c>
      <c r="O196" s="35">
        <f ca="1">SUBTOTAL(9,O194:O195)</f>
        <v>40449.500000000007</v>
      </c>
      <c r="P196" s="35">
        <f ca="1">SUBTOTAL(9,P194:P195)</f>
        <v>325301.06</v>
      </c>
      <c r="Q196" s="36">
        <f ca="1">SUBTOTAL(9,Q194:Q195)</f>
        <v>1174740.8600000001</v>
      </c>
      <c r="R196" s="34">
        <f ca="1">SUBTOTAL(9,R194:R195)</f>
        <v>726890.62000000011</v>
      </c>
      <c r="S196" s="35">
        <f ca="1">SUBTOTAL(9,S194:S195)</f>
        <v>36344.53</v>
      </c>
      <c r="T196" s="35">
        <f ca="1">SUBTOTAL(9,T194:T195)</f>
        <v>328502.13999999996</v>
      </c>
      <c r="U196" s="36">
        <f ca="1">SUBTOTAL(9,U194:U195)</f>
        <v>1091737.29</v>
      </c>
      <c r="V196" s="34">
        <f ca="1">SUBTOTAL(9,V194:V195)</f>
        <v>2612971.46</v>
      </c>
      <c r="W196" s="35">
        <f ca="1">SUBTOTAL(9,W194:W195)</f>
        <v>130648.57000000002</v>
      </c>
      <c r="X196" s="35">
        <f ca="1">SUBTOTAL(9,X194:X195)</f>
        <v>1009595.78</v>
      </c>
      <c r="Y196" s="36">
        <f ca="1">SUBTOTAL(9,Y194:Y195)</f>
        <v>3753215.8099999996</v>
      </c>
    </row>
    <row r="197" spans="1:25" outlineLevel="2" x14ac:dyDescent="0.25">
      <c r="A197" t="s">
        <v>796</v>
      </c>
      <c r="B197" t="str">
        <f ca="1">VLOOKUP($A197,IndexLookup,2,FALSE)</f>
        <v>SYPM</v>
      </c>
      <c r="C197" t="str">
        <f ca="1">VLOOKUP($B197,ParticipantLookup,2,FALSE)</f>
        <v>Synergy Power Marketing Inc.</v>
      </c>
      <c r="D197" t="str">
        <f ca="1">VLOOKUP($A197,IndexLookup,3,FALSE)</f>
        <v>BCHIMP</v>
      </c>
      <c r="E197" t="str">
        <f ca="1">VLOOKUP($D197,FacilityLookup,2,FALSE)</f>
        <v>Alberta-BC Intertie - Import</v>
      </c>
      <c r="F197" s="34">
        <f ca="1">IFERROR(VLOOKUP($A197,Lookup2009,53,FALSE),0)</f>
        <v>0</v>
      </c>
      <c r="G197" s="35">
        <f ca="1">IFERROR(VLOOKUP($A197,Lookup2009,54,FALSE),0)</f>
        <v>0</v>
      </c>
      <c r="H197" s="35">
        <f ca="1">IFERROR(VLOOKUP($A197,Lookup2009,55,FALSE),0)</f>
        <v>0</v>
      </c>
      <c r="I197" s="36">
        <f ca="1">IFERROR(VLOOKUP($A197,Lookup2009,56,FALSE),0)</f>
        <v>0</v>
      </c>
      <c r="J197" s="34">
        <f ca="1">IFERROR(VLOOKUP($A197,Lookup2008,53,FALSE),0)</f>
        <v>3313.6299999999992</v>
      </c>
      <c r="K197" s="35">
        <f ca="1">IFERROR(VLOOKUP($A197,Lookup2008,54,FALSE),0)</f>
        <v>165.69</v>
      </c>
      <c r="L197" s="35">
        <f ca="1">IFERROR(VLOOKUP($A197,Lookup2008,55,FALSE),0)</f>
        <v>1146.71</v>
      </c>
      <c r="M197" s="36">
        <f ca="1">IFERROR(VLOOKUP($A197,Lookup2008,56,FALSE),0)</f>
        <v>4626.03</v>
      </c>
      <c r="N197" s="34">
        <f ca="1">IFERROR(VLOOKUP($A197,Lookup2007,53,FALSE),0)</f>
        <v>0</v>
      </c>
      <c r="O197" s="35">
        <f ca="1">IFERROR(VLOOKUP($A197,Lookup2007,54,FALSE),0)</f>
        <v>0</v>
      </c>
      <c r="P197" s="35">
        <f ca="1">IFERROR(VLOOKUP($A197,Lookup2007,55,FALSE),0)</f>
        <v>0</v>
      </c>
      <c r="Q197" s="36">
        <f ca="1">IFERROR(VLOOKUP($A197,Lookup2007,56,FALSE),0)</f>
        <v>0</v>
      </c>
      <c r="R197" s="34">
        <f ca="1">IFERROR(VLOOKUP($A197,Lookup2006,53,FALSE),0)</f>
        <v>0</v>
      </c>
      <c r="S197" s="35">
        <f ca="1">IFERROR(VLOOKUP($A197,Lookup2006,54,FALSE),0)</f>
        <v>0</v>
      </c>
      <c r="T197" s="35">
        <f ca="1">IFERROR(VLOOKUP($A197,Lookup2006,55,FALSE),0)</f>
        <v>0</v>
      </c>
      <c r="U197" s="36">
        <f ca="1">IFERROR(VLOOKUP($A197,Lookup2006,56,FALSE),0)</f>
        <v>0</v>
      </c>
      <c r="V197" s="34">
        <f ca="1">F197+J197+N197+R197</f>
        <v>3313.6299999999992</v>
      </c>
      <c r="W197" s="35">
        <f ca="1">G197+K197+O197+S197</f>
        <v>165.69</v>
      </c>
      <c r="X197" s="35">
        <f ca="1">H197+L197+P197+T197</f>
        <v>1146.71</v>
      </c>
      <c r="Y197" s="36">
        <f ca="1">I197+M197+Q197+U197</f>
        <v>4626.03</v>
      </c>
    </row>
    <row r="198" spans="1:25" outlineLevel="1" x14ac:dyDescent="0.25">
      <c r="C198" s="2" t="s">
        <v>891</v>
      </c>
      <c r="F198" s="34">
        <f ca="1">SUBTOTAL(9,F197:F197)</f>
        <v>0</v>
      </c>
      <c r="G198" s="35">
        <f ca="1">SUBTOTAL(9,G197:G197)</f>
        <v>0</v>
      </c>
      <c r="H198" s="35">
        <f ca="1">SUBTOTAL(9,H197:H197)</f>
        <v>0</v>
      </c>
      <c r="I198" s="36">
        <f ca="1">SUBTOTAL(9,I197:I197)</f>
        <v>0</v>
      </c>
      <c r="J198" s="34">
        <f ca="1">SUBTOTAL(9,J197:J197)</f>
        <v>3313.6299999999992</v>
      </c>
      <c r="K198" s="35">
        <f ca="1">SUBTOTAL(9,K197:K197)</f>
        <v>165.69</v>
      </c>
      <c r="L198" s="35">
        <f ca="1">SUBTOTAL(9,L197:L197)</f>
        <v>1146.71</v>
      </c>
      <c r="M198" s="36">
        <f ca="1">SUBTOTAL(9,M197:M197)</f>
        <v>4626.03</v>
      </c>
      <c r="N198" s="34">
        <f ca="1">SUBTOTAL(9,N197:N197)</f>
        <v>0</v>
      </c>
      <c r="O198" s="35">
        <f ca="1">SUBTOTAL(9,O197:O197)</f>
        <v>0</v>
      </c>
      <c r="P198" s="35">
        <f ca="1">SUBTOTAL(9,P197:P197)</f>
        <v>0</v>
      </c>
      <c r="Q198" s="36">
        <f ca="1">SUBTOTAL(9,Q197:Q197)</f>
        <v>0</v>
      </c>
      <c r="R198" s="34">
        <f ca="1">SUBTOTAL(9,R197:R197)</f>
        <v>0</v>
      </c>
      <c r="S198" s="35">
        <f ca="1">SUBTOTAL(9,S197:S197)</f>
        <v>0</v>
      </c>
      <c r="T198" s="35">
        <f ca="1">SUBTOTAL(9,T197:T197)</f>
        <v>0</v>
      </c>
      <c r="U198" s="36">
        <f ca="1">SUBTOTAL(9,U197:U197)</f>
        <v>0</v>
      </c>
      <c r="V198" s="34">
        <f ca="1">SUBTOTAL(9,V197:V197)</f>
        <v>3313.6299999999992</v>
      </c>
      <c r="W198" s="35">
        <f ca="1">SUBTOTAL(9,W197:W197)</f>
        <v>165.69</v>
      </c>
      <c r="X198" s="35">
        <f ca="1">SUBTOTAL(9,X197:X197)</f>
        <v>1146.71</v>
      </c>
      <c r="Y198" s="36">
        <f ca="1">SUBTOTAL(9,Y197:Y197)</f>
        <v>4626.03</v>
      </c>
    </row>
    <row r="199" spans="1:25" outlineLevel="2" x14ac:dyDescent="0.25">
      <c r="A199" t="s">
        <v>788</v>
      </c>
      <c r="B199" t="str">
        <f ca="1">VLOOKUP($A199,IndexLookup,2,FALSE)</f>
        <v>MANH</v>
      </c>
      <c r="C199" t="str">
        <f ca="1">VLOOKUP($B199,ParticipantLookup,2,FALSE)</f>
        <v>The Manitoba Hydro-Electric Board</v>
      </c>
      <c r="D199" t="str">
        <f ca="1">VLOOKUP($A199,IndexLookup,3,FALSE)</f>
        <v>SPCEXP</v>
      </c>
      <c r="E199" t="str">
        <f ca="1">VLOOKUP($D199,FacilityLookup,2,FALSE)</f>
        <v>Alberta-Saskatchewan Intertie - Export</v>
      </c>
      <c r="F199" s="34">
        <f ca="1">IFERROR(VLOOKUP($A199,Lookup2009,53,FALSE),0)</f>
        <v>0</v>
      </c>
      <c r="G199" s="35">
        <f ca="1">IFERROR(VLOOKUP($A199,Lookup2009,54,FALSE),0)</f>
        <v>0</v>
      </c>
      <c r="H199" s="35">
        <f ca="1">IFERROR(VLOOKUP($A199,Lookup2009,55,FALSE),0)</f>
        <v>0</v>
      </c>
      <c r="I199" s="36">
        <f ca="1">IFERROR(VLOOKUP($A199,Lookup2009,56,FALSE),0)</f>
        <v>0</v>
      </c>
      <c r="J199" s="34">
        <f ca="1">IFERROR(VLOOKUP($A199,Lookup2008,53,FALSE),0)</f>
        <v>0</v>
      </c>
      <c r="K199" s="35">
        <f ca="1">IFERROR(VLOOKUP($A199,Lookup2008,54,FALSE),0)</f>
        <v>0</v>
      </c>
      <c r="L199" s="35">
        <f ca="1">IFERROR(VLOOKUP($A199,Lookup2008,55,FALSE),0)</f>
        <v>0</v>
      </c>
      <c r="M199" s="36">
        <f ca="1">IFERROR(VLOOKUP($A199,Lookup2008,56,FALSE),0)</f>
        <v>0</v>
      </c>
      <c r="N199" s="34">
        <f ca="1">IFERROR(VLOOKUP($A199,Lookup2007,53,FALSE),0)</f>
        <v>-669.29</v>
      </c>
      <c r="O199" s="35">
        <f ca="1">IFERROR(VLOOKUP($A199,Lookup2007,54,FALSE),0)</f>
        <v>-33.46</v>
      </c>
      <c r="P199" s="35">
        <f ca="1">IFERROR(VLOOKUP($A199,Lookup2007,55,FALSE),0)</f>
        <v>-284.56</v>
      </c>
      <c r="Q199" s="36">
        <f ca="1">IFERROR(VLOOKUP($A199,Lookup2007,56,FALSE),0)</f>
        <v>-987.31</v>
      </c>
      <c r="R199" s="34">
        <f ca="1">IFERROR(VLOOKUP($A199,Lookup2006,53,FALSE),0)</f>
        <v>0</v>
      </c>
      <c r="S199" s="35">
        <f ca="1">IFERROR(VLOOKUP($A199,Lookup2006,54,FALSE),0)</f>
        <v>0</v>
      </c>
      <c r="T199" s="35">
        <f ca="1">IFERROR(VLOOKUP($A199,Lookup2006,55,FALSE),0)</f>
        <v>0</v>
      </c>
      <c r="U199" s="36">
        <f ca="1">IFERROR(VLOOKUP($A199,Lookup2006,56,FALSE),0)</f>
        <v>0</v>
      </c>
      <c r="V199" s="34">
        <f ca="1">F199+J199+N199+R199</f>
        <v>-669.29</v>
      </c>
      <c r="W199" s="35">
        <f ca="1">G199+K199+O199+S199</f>
        <v>-33.46</v>
      </c>
      <c r="X199" s="35">
        <f ca="1">H199+L199+P199+T199</f>
        <v>-284.56</v>
      </c>
      <c r="Y199" s="36">
        <f ca="1">I199+M199+Q199+U199</f>
        <v>-987.31</v>
      </c>
    </row>
    <row r="200" spans="1:25" outlineLevel="2" x14ac:dyDescent="0.25">
      <c r="A200" t="s">
        <v>329</v>
      </c>
      <c r="B200" t="str">
        <f ca="1">VLOOKUP($A200,IndexLookup,2,FALSE)</f>
        <v>MANH</v>
      </c>
      <c r="C200" t="str">
        <f ca="1">VLOOKUP($B200,ParticipantLookup,2,FALSE)</f>
        <v>The Manitoba Hydro-Electric Board</v>
      </c>
      <c r="D200" t="str">
        <f ca="1">VLOOKUP($A200,IndexLookup,3,FALSE)</f>
        <v>SPCIMP</v>
      </c>
      <c r="E200" t="str">
        <f ca="1">VLOOKUP($D200,FacilityLookup,2,FALSE)</f>
        <v>Alberta-Saskatchewan Intertie - Import</v>
      </c>
      <c r="F200" s="34">
        <f ca="1">IFERROR(VLOOKUP($A200,Lookup2009,53,FALSE),0)</f>
        <v>-136166.49</v>
      </c>
      <c r="G200" s="35">
        <f ca="1">IFERROR(VLOOKUP($A200,Lookup2009,54,FALSE),0)</f>
        <v>-6808.33</v>
      </c>
      <c r="H200" s="35">
        <f ca="1">IFERROR(VLOOKUP($A200,Lookup2009,55,FALSE),0)</f>
        <v>-42679.83</v>
      </c>
      <c r="I200" s="36">
        <f ca="1">IFERROR(VLOOKUP($A200,Lookup2009,56,FALSE),0)</f>
        <v>-185654.65000000002</v>
      </c>
      <c r="J200" s="34">
        <f ca="1">IFERROR(VLOOKUP($A200,Lookup2008,53,FALSE),0)</f>
        <v>144584.51</v>
      </c>
      <c r="K200" s="35">
        <f ca="1">IFERROR(VLOOKUP($A200,Lookup2008,54,FALSE),0)</f>
        <v>7229.22</v>
      </c>
      <c r="L200" s="35">
        <f ca="1">IFERROR(VLOOKUP($A200,Lookup2008,55,FALSE),0)</f>
        <v>51344.819999999992</v>
      </c>
      <c r="M200" s="36">
        <f ca="1">IFERROR(VLOOKUP($A200,Lookup2008,56,FALSE),0)</f>
        <v>203158.55000000005</v>
      </c>
      <c r="N200" s="34">
        <f ca="1">IFERROR(VLOOKUP($A200,Lookup2007,53,FALSE),0)</f>
        <v>-34521.019999999997</v>
      </c>
      <c r="O200" s="35">
        <f ca="1">IFERROR(VLOOKUP($A200,Lookup2007,54,FALSE),0)</f>
        <v>-1726.06</v>
      </c>
      <c r="P200" s="35">
        <f ca="1">IFERROR(VLOOKUP($A200,Lookup2007,55,FALSE),0)</f>
        <v>-13437.430000000002</v>
      </c>
      <c r="Q200" s="36">
        <f ca="1">IFERROR(VLOOKUP($A200,Lookup2007,56,FALSE),0)</f>
        <v>-49684.509999999995</v>
      </c>
      <c r="R200" s="34">
        <f ca="1">IFERROR(VLOOKUP($A200,Lookup2006,53,FALSE),0)</f>
        <v>-20054.889999999996</v>
      </c>
      <c r="S200" s="35">
        <f ca="1">IFERROR(VLOOKUP($A200,Lookup2006,54,FALSE),0)</f>
        <v>-1002.75</v>
      </c>
      <c r="T200" s="35">
        <f ca="1">IFERROR(VLOOKUP($A200,Lookup2006,55,FALSE),0)</f>
        <v>-9494.6299999999992</v>
      </c>
      <c r="U200" s="36">
        <f ca="1">IFERROR(VLOOKUP($A200,Lookup2006,56,FALSE),0)</f>
        <v>-30552.27</v>
      </c>
      <c r="V200" s="34">
        <f ca="1">F200+J200+N200+R200</f>
        <v>-46157.88999999997</v>
      </c>
      <c r="W200" s="35">
        <f ca="1">G200+K200+O200+S200</f>
        <v>-2307.9199999999996</v>
      </c>
      <c r="X200" s="35">
        <f ca="1">H200+L200+P200+T200</f>
        <v>-14267.070000000011</v>
      </c>
      <c r="Y200" s="36">
        <f ca="1">I200+M200+Q200+U200</f>
        <v>-62732.879999999976</v>
      </c>
    </row>
    <row r="201" spans="1:25" outlineLevel="1" x14ac:dyDescent="0.25">
      <c r="C201" s="2" t="s">
        <v>892</v>
      </c>
      <c r="F201" s="34">
        <f ca="1">SUBTOTAL(9,F199:F200)</f>
        <v>-136166.49</v>
      </c>
      <c r="G201" s="35">
        <f ca="1">SUBTOTAL(9,G199:G200)</f>
        <v>-6808.33</v>
      </c>
      <c r="H201" s="35">
        <f ca="1">SUBTOTAL(9,H199:H200)</f>
        <v>-42679.83</v>
      </c>
      <c r="I201" s="36">
        <f ca="1">SUBTOTAL(9,I199:I200)</f>
        <v>-185654.65000000002</v>
      </c>
      <c r="J201" s="34">
        <f ca="1">SUBTOTAL(9,J199:J200)</f>
        <v>144584.51</v>
      </c>
      <c r="K201" s="35">
        <f ca="1">SUBTOTAL(9,K199:K200)</f>
        <v>7229.22</v>
      </c>
      <c r="L201" s="35">
        <f ca="1">SUBTOTAL(9,L199:L200)</f>
        <v>51344.819999999992</v>
      </c>
      <c r="M201" s="36">
        <f ca="1">SUBTOTAL(9,M199:M200)</f>
        <v>203158.55000000005</v>
      </c>
      <c r="N201" s="34">
        <f ca="1">SUBTOTAL(9,N199:N200)</f>
        <v>-35190.31</v>
      </c>
      <c r="O201" s="35">
        <f ca="1">SUBTOTAL(9,O199:O200)</f>
        <v>-1759.52</v>
      </c>
      <c r="P201" s="35">
        <f ca="1">SUBTOTAL(9,P199:P200)</f>
        <v>-13721.990000000002</v>
      </c>
      <c r="Q201" s="36">
        <f ca="1">SUBTOTAL(9,Q199:Q200)</f>
        <v>-50671.819999999992</v>
      </c>
      <c r="R201" s="34">
        <f ca="1">SUBTOTAL(9,R199:R200)</f>
        <v>-20054.889999999996</v>
      </c>
      <c r="S201" s="35">
        <f ca="1">SUBTOTAL(9,S199:S200)</f>
        <v>-1002.75</v>
      </c>
      <c r="T201" s="35">
        <f ca="1">SUBTOTAL(9,T199:T200)</f>
        <v>-9494.6299999999992</v>
      </c>
      <c r="U201" s="36">
        <f ca="1">SUBTOTAL(9,U199:U200)</f>
        <v>-30552.27</v>
      </c>
      <c r="V201" s="34">
        <f ca="1">SUBTOTAL(9,V199:V200)</f>
        <v>-46827.179999999971</v>
      </c>
      <c r="W201" s="35">
        <f ca="1">SUBTOTAL(9,W199:W200)</f>
        <v>-2341.3799999999997</v>
      </c>
      <c r="X201" s="35">
        <f ca="1">SUBTOTAL(9,X199:X200)</f>
        <v>-14551.63000000001</v>
      </c>
      <c r="Y201" s="36">
        <f ca="1">SUBTOTAL(9,Y199:Y200)</f>
        <v>-63720.189999999973</v>
      </c>
    </row>
    <row r="202" spans="1:25" outlineLevel="2" x14ac:dyDescent="0.25">
      <c r="A202" t="s">
        <v>271</v>
      </c>
      <c r="B202" t="str">
        <f ca="1">VLOOKUP($A202,IndexLookup,2,FALSE)</f>
        <v>VQW</v>
      </c>
      <c r="C202" t="str">
        <f ca="1">VLOOKUP($B202,ParticipantLookup,2,FALSE)</f>
        <v>TransAlta Corporation</v>
      </c>
      <c r="D202" t="str">
        <f ca="1">VLOOKUP($A202,IndexLookup,3,FALSE)</f>
        <v>BTR1</v>
      </c>
      <c r="E202" t="str">
        <f ca="1">VLOOKUP($D202,FacilityLookup,2,FALSE)</f>
        <v>Blue Trail Wind Facility</v>
      </c>
      <c r="F202" s="34">
        <f ca="1">IFERROR(VLOOKUP($A202,Lookup2009,53,FALSE),0)</f>
        <v>49464.149999999994</v>
      </c>
      <c r="G202" s="35">
        <f ca="1">IFERROR(VLOOKUP($A202,Lookup2009,54,FALSE),0)</f>
        <v>2473.21</v>
      </c>
      <c r="H202" s="35">
        <f ca="1">IFERROR(VLOOKUP($A202,Lookup2009,55,FALSE),0)</f>
        <v>15041.48</v>
      </c>
      <c r="I202" s="36">
        <f ca="1">IFERROR(VLOOKUP($A202,Lookup2009,56,FALSE),0)</f>
        <v>66978.84</v>
      </c>
      <c r="J202" s="34">
        <f ca="1">IFERROR(VLOOKUP($A202,Lookup2008,53,FALSE),0)</f>
        <v>0</v>
      </c>
      <c r="K202" s="35">
        <f ca="1">IFERROR(VLOOKUP($A202,Lookup2008,54,FALSE),0)</f>
        <v>0</v>
      </c>
      <c r="L202" s="35">
        <f ca="1">IFERROR(VLOOKUP($A202,Lookup2008,55,FALSE),0)</f>
        <v>0</v>
      </c>
      <c r="M202" s="36">
        <f ca="1">IFERROR(VLOOKUP($A202,Lookup2008,56,FALSE),0)</f>
        <v>0</v>
      </c>
      <c r="N202" s="34">
        <f ca="1">IFERROR(VLOOKUP($A202,Lookup2007,53,FALSE),0)</f>
        <v>0</v>
      </c>
      <c r="O202" s="35">
        <f ca="1">IFERROR(VLOOKUP($A202,Lookup2007,54,FALSE),0)</f>
        <v>0</v>
      </c>
      <c r="P202" s="35">
        <f ca="1">IFERROR(VLOOKUP($A202,Lookup2007,55,FALSE),0)</f>
        <v>0</v>
      </c>
      <c r="Q202" s="36">
        <f ca="1">IFERROR(VLOOKUP($A202,Lookup2007,56,FALSE),0)</f>
        <v>0</v>
      </c>
      <c r="R202" s="34">
        <f ca="1">IFERROR(VLOOKUP($A202,Lookup2006,53,FALSE),0)</f>
        <v>0</v>
      </c>
      <c r="S202" s="35">
        <f ca="1">IFERROR(VLOOKUP($A202,Lookup2006,54,FALSE),0)</f>
        <v>0</v>
      </c>
      <c r="T202" s="35">
        <f ca="1">IFERROR(VLOOKUP($A202,Lookup2006,55,FALSE),0)</f>
        <v>0</v>
      </c>
      <c r="U202" s="36">
        <f ca="1">IFERROR(VLOOKUP($A202,Lookup2006,56,FALSE),0)</f>
        <v>0</v>
      </c>
      <c r="V202" s="34">
        <f ca="1">F202+J202+N202+R202</f>
        <v>49464.149999999994</v>
      </c>
      <c r="W202" s="35">
        <f ca="1">G202+K202+O202+S202</f>
        <v>2473.21</v>
      </c>
      <c r="X202" s="35">
        <f ca="1">H202+L202+P202+T202</f>
        <v>15041.48</v>
      </c>
      <c r="Y202" s="36">
        <f ca="1">I202+M202+Q202+U202</f>
        <v>66978.84</v>
      </c>
    </row>
    <row r="203" spans="1:25" outlineLevel="2" x14ac:dyDescent="0.25">
      <c r="A203" t="s">
        <v>277</v>
      </c>
      <c r="B203" t="str">
        <f ca="1">VLOOKUP($A203,IndexLookup,2,FALSE)</f>
        <v>VQW</v>
      </c>
      <c r="C203" t="str">
        <f ca="1">VLOOKUP($B203,ParticipantLookup,2,FALSE)</f>
        <v>TransAlta Corporation</v>
      </c>
      <c r="D203" t="str">
        <f ca="1">VLOOKUP($A203,IndexLookup,3,FALSE)</f>
        <v>CR1</v>
      </c>
      <c r="E203" t="str">
        <f ca="1">VLOOKUP($D203,FacilityLookup,2,FALSE)</f>
        <v>Castle River #1 Wind Facility</v>
      </c>
      <c r="F203" s="34">
        <f ca="1">IFERROR(VLOOKUP($A203,Lookup2009,53,FALSE),0)</f>
        <v>169834.04</v>
      </c>
      <c r="G203" s="35">
        <f ca="1">IFERROR(VLOOKUP($A203,Lookup2009,54,FALSE),0)</f>
        <v>8491.7099999999991</v>
      </c>
      <c r="H203" s="35">
        <f ca="1">IFERROR(VLOOKUP($A203,Lookup2009,55,FALSE),0)</f>
        <v>53132.639999999999</v>
      </c>
      <c r="I203" s="36">
        <f ca="1">IFERROR(VLOOKUP($A203,Lookup2009,56,FALSE),0)</f>
        <v>231458.39000000004</v>
      </c>
      <c r="J203" s="34">
        <f ca="1">IFERROR(VLOOKUP($A203,Lookup2008,53,FALSE),0)</f>
        <v>212806.41999999998</v>
      </c>
      <c r="K203" s="35">
        <f ca="1">IFERROR(VLOOKUP($A203,Lookup2008,54,FALSE),0)</f>
        <v>10640.33</v>
      </c>
      <c r="L203" s="35">
        <f ca="1">IFERROR(VLOOKUP($A203,Lookup2008,55,FALSE),0)</f>
        <v>73535.450000000012</v>
      </c>
      <c r="M203" s="36">
        <f ca="1">IFERROR(VLOOKUP($A203,Lookup2008,56,FALSE),0)</f>
        <v>296982.2</v>
      </c>
      <c r="N203" s="34">
        <f ca="1">IFERROR(VLOOKUP($A203,Lookup2007,53,FALSE),0)</f>
        <v>-128890.18999999997</v>
      </c>
      <c r="O203" s="35">
        <f ca="1">IFERROR(VLOOKUP($A203,Lookup2007,54,FALSE),0)</f>
        <v>-6444.5300000000007</v>
      </c>
      <c r="P203" s="35">
        <f ca="1">IFERROR(VLOOKUP($A203,Lookup2007,55,FALSE),0)</f>
        <v>-52039.72</v>
      </c>
      <c r="Q203" s="36">
        <f ca="1">IFERROR(VLOOKUP($A203,Lookup2007,56,FALSE),0)</f>
        <v>-187374.44</v>
      </c>
      <c r="R203" s="34">
        <f ca="1">IFERROR(VLOOKUP($A203,Lookup2006,53,FALSE),0)</f>
        <v>-121769.82999999999</v>
      </c>
      <c r="S203" s="35">
        <f ca="1">IFERROR(VLOOKUP($A203,Lookup2006,54,FALSE),0)</f>
        <v>-6088.4999999999991</v>
      </c>
      <c r="T203" s="35">
        <f ca="1">IFERROR(VLOOKUP($A203,Lookup2006,55,FALSE),0)</f>
        <v>-56306.01</v>
      </c>
      <c r="U203" s="36">
        <f ca="1">IFERROR(VLOOKUP($A203,Lookup2006,56,FALSE),0)</f>
        <v>-184164.34000000003</v>
      </c>
      <c r="V203" s="34">
        <f ca="1">F203+J203+N203+R203</f>
        <v>131980.44</v>
      </c>
      <c r="W203" s="35">
        <f ca="1">G203+K203+O203+S203</f>
        <v>6599.0100000000011</v>
      </c>
      <c r="X203" s="35">
        <f ca="1">H203+L203+P203+T203</f>
        <v>18322.360000000008</v>
      </c>
      <c r="Y203" s="36">
        <f ca="1">I203+M203+Q203+U203</f>
        <v>156901.81000000006</v>
      </c>
    </row>
    <row r="204" spans="1:25" outlineLevel="2" x14ac:dyDescent="0.25">
      <c r="A204" t="s">
        <v>318</v>
      </c>
      <c r="B204" t="str">
        <f ca="1">VLOOKUP($A204,IndexLookup,2,FALSE)</f>
        <v>VQW</v>
      </c>
      <c r="C204" t="str">
        <f ca="1">VLOOKUP($B204,ParticipantLookup,2,FALSE)</f>
        <v>TransAlta Corporation</v>
      </c>
      <c r="D204" t="str">
        <f ca="1">VLOOKUP($A204,IndexLookup,3,FALSE)</f>
        <v>IEW1</v>
      </c>
      <c r="E204" t="str">
        <f ca="1">VLOOKUP($D204,FacilityLookup,2,FALSE)</f>
        <v>Summerview 1 Wind Facility</v>
      </c>
      <c r="F204" s="34">
        <f ca="1">IFERROR(VLOOKUP($A204,Lookup2009,53,FALSE),0)</f>
        <v>292489.84000000003</v>
      </c>
      <c r="G204" s="35">
        <f ca="1">IFERROR(VLOOKUP($A204,Lookup2009,54,FALSE),0)</f>
        <v>14624.5</v>
      </c>
      <c r="H204" s="35">
        <f ca="1">IFERROR(VLOOKUP($A204,Lookup2009,55,FALSE),0)</f>
        <v>91437.83</v>
      </c>
      <c r="I204" s="36">
        <f ca="1">IFERROR(VLOOKUP($A204,Lookup2009,56,FALSE),0)</f>
        <v>398552.16999999993</v>
      </c>
      <c r="J204" s="34">
        <f ca="1">IFERROR(VLOOKUP($A204,Lookup2008,53,FALSE),0)</f>
        <v>331602.26</v>
      </c>
      <c r="K204" s="35">
        <f ca="1">IFERROR(VLOOKUP($A204,Lookup2008,54,FALSE),0)</f>
        <v>16580.11</v>
      </c>
      <c r="L204" s="35">
        <f ca="1">IFERROR(VLOOKUP($A204,Lookup2008,55,FALSE),0)</f>
        <v>115249.07999999999</v>
      </c>
      <c r="M204" s="36">
        <f ca="1">IFERROR(VLOOKUP($A204,Lookup2008,56,FALSE),0)</f>
        <v>463431.45</v>
      </c>
      <c r="N204" s="34">
        <f ca="1">IFERROR(VLOOKUP($A204,Lookup2007,53,FALSE),0)</f>
        <v>-207083.07</v>
      </c>
      <c r="O204" s="35">
        <f ca="1">IFERROR(VLOOKUP($A204,Lookup2007,54,FALSE),0)</f>
        <v>-10354.129999999997</v>
      </c>
      <c r="P204" s="35">
        <f ca="1">IFERROR(VLOOKUP($A204,Lookup2007,55,FALSE),0)</f>
        <v>-83523.689999999988</v>
      </c>
      <c r="Q204" s="36">
        <f ca="1">IFERROR(VLOOKUP($A204,Lookup2007,56,FALSE),0)</f>
        <v>-300960.89</v>
      </c>
      <c r="R204" s="34">
        <f ca="1">IFERROR(VLOOKUP($A204,Lookup2006,53,FALSE),0)</f>
        <v>-223762.81</v>
      </c>
      <c r="S204" s="35">
        <f ca="1">IFERROR(VLOOKUP($A204,Lookup2006,54,FALSE),0)</f>
        <v>-11188.14</v>
      </c>
      <c r="T204" s="35">
        <f ca="1">IFERROR(VLOOKUP($A204,Lookup2006,55,FALSE),0)</f>
        <v>-103493.05</v>
      </c>
      <c r="U204" s="36">
        <f ca="1">IFERROR(VLOOKUP($A204,Lookup2006,56,FALSE),0)</f>
        <v>-338444</v>
      </c>
      <c r="V204" s="34">
        <f ca="1">F204+J204+N204+R204</f>
        <v>193246.22000000009</v>
      </c>
      <c r="W204" s="35">
        <f ca="1">G204+K204+O204+S204</f>
        <v>9662.3400000000038</v>
      </c>
      <c r="X204" s="35">
        <f ca="1">H204+L204+P204+T204</f>
        <v>19670.169999999984</v>
      </c>
      <c r="Y204" s="36">
        <f ca="1">I204+M204+Q204+U204</f>
        <v>222578.72999999986</v>
      </c>
    </row>
    <row r="205" spans="1:25" outlineLevel="1" x14ac:dyDescent="0.25">
      <c r="C205" s="2" t="s">
        <v>893</v>
      </c>
      <c r="F205" s="34">
        <f ca="1">SUBTOTAL(9,F202:F204)</f>
        <v>511788.03</v>
      </c>
      <c r="G205" s="35">
        <f ca="1">SUBTOTAL(9,G202:G204)</f>
        <v>25589.42</v>
      </c>
      <c r="H205" s="35">
        <f ca="1">SUBTOTAL(9,H202:H204)</f>
        <v>159611.95000000001</v>
      </c>
      <c r="I205" s="36">
        <f ca="1">SUBTOTAL(9,I202:I204)</f>
        <v>696989.39999999991</v>
      </c>
      <c r="J205" s="34">
        <f ca="1">SUBTOTAL(9,J202:J204)</f>
        <v>544408.67999999993</v>
      </c>
      <c r="K205" s="35">
        <f ca="1">SUBTOTAL(9,K202:K204)</f>
        <v>27220.440000000002</v>
      </c>
      <c r="L205" s="35">
        <f ca="1">SUBTOTAL(9,L202:L204)</f>
        <v>188784.53</v>
      </c>
      <c r="M205" s="36">
        <f ca="1">SUBTOTAL(9,M202:M204)</f>
        <v>760413.65</v>
      </c>
      <c r="N205" s="34">
        <f ca="1">SUBTOTAL(9,N202:N204)</f>
        <v>-335973.26</v>
      </c>
      <c r="O205" s="35">
        <f ca="1">SUBTOTAL(9,O202:O204)</f>
        <v>-16798.659999999996</v>
      </c>
      <c r="P205" s="35">
        <f ca="1">SUBTOTAL(9,P202:P204)</f>
        <v>-135563.40999999997</v>
      </c>
      <c r="Q205" s="36">
        <f ca="1">SUBTOTAL(9,Q202:Q204)</f>
        <v>-488335.33</v>
      </c>
      <c r="R205" s="34">
        <f ca="1">SUBTOTAL(9,R202:R204)</f>
        <v>-345532.64</v>
      </c>
      <c r="S205" s="35">
        <f ca="1">SUBTOTAL(9,S202:S204)</f>
        <v>-17276.64</v>
      </c>
      <c r="T205" s="35">
        <f ca="1">SUBTOTAL(9,T202:T204)</f>
        <v>-159799.06</v>
      </c>
      <c r="U205" s="36">
        <f ca="1">SUBTOTAL(9,U202:U204)</f>
        <v>-522608.34</v>
      </c>
      <c r="V205" s="34">
        <f ca="1">SUBTOTAL(9,V202:V204)</f>
        <v>374690.81000000006</v>
      </c>
      <c r="W205" s="35">
        <f ca="1">SUBTOTAL(9,W202:W204)</f>
        <v>18734.560000000005</v>
      </c>
      <c r="X205" s="35">
        <f ca="1">SUBTOTAL(9,X202:X204)</f>
        <v>53034.009999999995</v>
      </c>
      <c r="Y205" s="36">
        <f ca="1">SUBTOTAL(9,Y202:Y204)</f>
        <v>446459.37999999989</v>
      </c>
    </row>
    <row r="206" spans="1:25" outlineLevel="2" x14ac:dyDescent="0.25">
      <c r="A206" t="s">
        <v>395</v>
      </c>
      <c r="B206" t="str">
        <f ca="1">VLOOKUP($A206,IndexLookup,2,FALSE)</f>
        <v>TEN</v>
      </c>
      <c r="C206" t="str">
        <f ca="1">VLOOKUP($B206,ParticipantLookup,2,FALSE)</f>
        <v>TransAlta Energy Marketing Corp.</v>
      </c>
      <c r="D206" t="str">
        <f ca="1">VLOOKUP($A206,IndexLookup,3,FALSE)</f>
        <v>BCHEXP</v>
      </c>
      <c r="E206" t="str">
        <f ca="1">VLOOKUP($D206,FacilityLookup,2,FALSE)</f>
        <v>Alberta-BC Intertie - Export</v>
      </c>
      <c r="F206" s="34">
        <f ca="1">IFERROR(VLOOKUP($A206,Lookup2009,53,FALSE),0)</f>
        <v>886.1800000000004</v>
      </c>
      <c r="G206" s="35">
        <f ca="1">IFERROR(VLOOKUP($A206,Lookup2009,54,FALSE),0)</f>
        <v>44.31</v>
      </c>
      <c r="H206" s="35">
        <f ca="1">IFERROR(VLOOKUP($A206,Lookup2009,55,FALSE),0)</f>
        <v>280.34999999999997</v>
      </c>
      <c r="I206" s="36">
        <f ca="1">IFERROR(VLOOKUP($A206,Lookup2009,56,FALSE),0)</f>
        <v>1210.8400000000001</v>
      </c>
      <c r="J206" s="34">
        <f ca="1">IFERROR(VLOOKUP($A206,Lookup2008,53,FALSE),0)</f>
        <v>-115879.93</v>
      </c>
      <c r="K206" s="35">
        <f ca="1">IFERROR(VLOOKUP($A206,Lookup2008,54,FALSE),0)</f>
        <v>-5794</v>
      </c>
      <c r="L206" s="35">
        <f ca="1">IFERROR(VLOOKUP($A206,Lookup2008,55,FALSE),0)</f>
        <v>-39373.440000000002</v>
      </c>
      <c r="M206" s="36">
        <f ca="1">IFERROR(VLOOKUP($A206,Lookup2008,56,FALSE),0)</f>
        <v>-161047.37</v>
      </c>
      <c r="N206" s="34">
        <f ca="1">IFERROR(VLOOKUP($A206,Lookup2007,53,FALSE),0)</f>
        <v>-29633.9</v>
      </c>
      <c r="O206" s="35">
        <f ca="1">IFERROR(VLOOKUP($A206,Lookup2007,54,FALSE),0)</f>
        <v>-1481.7000000000003</v>
      </c>
      <c r="P206" s="35">
        <f ca="1">IFERROR(VLOOKUP($A206,Lookup2007,55,FALSE),0)</f>
        <v>-11677.74</v>
      </c>
      <c r="Q206" s="36">
        <f ca="1">IFERROR(VLOOKUP($A206,Lookup2007,56,FALSE),0)</f>
        <v>-42793.34</v>
      </c>
      <c r="R206" s="34">
        <f ca="1">IFERROR(VLOOKUP($A206,Lookup2006,53,FALSE),0)</f>
        <v>-24333.72</v>
      </c>
      <c r="S206" s="35">
        <f ca="1">IFERROR(VLOOKUP($A206,Lookup2006,54,FALSE),0)</f>
        <v>-1216.69</v>
      </c>
      <c r="T206" s="35">
        <f ca="1">IFERROR(VLOOKUP($A206,Lookup2006,55,FALSE),0)</f>
        <v>-10741.55</v>
      </c>
      <c r="U206" s="36">
        <f ca="1">IFERROR(VLOOKUP($A206,Lookup2006,56,FALSE),0)</f>
        <v>-36291.960000000006</v>
      </c>
      <c r="V206" s="34">
        <f ca="1">F206+J206+N206+R206</f>
        <v>-168961.37</v>
      </c>
      <c r="W206" s="35">
        <f ca="1">G206+K206+O206+S206</f>
        <v>-8448.08</v>
      </c>
      <c r="X206" s="35">
        <f ca="1">H206+L206+P206+T206</f>
        <v>-61512.380000000005</v>
      </c>
      <c r="Y206" s="36">
        <f ca="1">I206+M206+Q206+U206</f>
        <v>-238921.83000000002</v>
      </c>
    </row>
    <row r="207" spans="1:25" outlineLevel="2" x14ac:dyDescent="0.25">
      <c r="A207" t="s">
        <v>394</v>
      </c>
      <c r="B207" t="str">
        <f ca="1">VLOOKUP($A207,IndexLookup,2,FALSE)</f>
        <v>TEN</v>
      </c>
      <c r="C207" t="str">
        <f ca="1">VLOOKUP($B207,ParticipantLookup,2,FALSE)</f>
        <v>TransAlta Energy Marketing Corp.</v>
      </c>
      <c r="D207" t="str">
        <f ca="1">VLOOKUP($A207,IndexLookup,3,FALSE)</f>
        <v>BCHIMP</v>
      </c>
      <c r="E207" t="str">
        <f ca="1">VLOOKUP($D207,FacilityLookup,2,FALSE)</f>
        <v>Alberta-BC Intertie - Import</v>
      </c>
      <c r="F207" s="34">
        <f ca="1">IFERROR(VLOOKUP($A207,Lookup2009,53,FALSE),0)</f>
        <v>-58651.859999999986</v>
      </c>
      <c r="G207" s="35">
        <f ca="1">IFERROR(VLOOKUP($A207,Lookup2009,54,FALSE),0)</f>
        <v>-2932.5899999999997</v>
      </c>
      <c r="H207" s="35">
        <f ca="1">IFERROR(VLOOKUP($A207,Lookup2009,55,FALSE),0)</f>
        <v>-18174.11</v>
      </c>
      <c r="I207" s="36">
        <f ca="1">IFERROR(VLOOKUP($A207,Lookup2009,56,FALSE),0)</f>
        <v>-79758.559999999998</v>
      </c>
      <c r="J207" s="34">
        <f ca="1">IFERROR(VLOOKUP($A207,Lookup2008,53,FALSE),0)</f>
        <v>16986.13</v>
      </c>
      <c r="K207" s="35">
        <f ca="1">IFERROR(VLOOKUP($A207,Lookup2008,54,FALSE),0)</f>
        <v>849.33</v>
      </c>
      <c r="L207" s="35">
        <f ca="1">IFERROR(VLOOKUP($A207,Lookup2008,55,FALSE),0)</f>
        <v>5699.52</v>
      </c>
      <c r="M207" s="36">
        <f ca="1">IFERROR(VLOOKUP($A207,Lookup2008,56,FALSE),0)</f>
        <v>23534.98</v>
      </c>
      <c r="N207" s="34">
        <f ca="1">IFERROR(VLOOKUP($A207,Lookup2007,53,FALSE),0)</f>
        <v>-110727.45999999999</v>
      </c>
      <c r="O207" s="35">
        <f ca="1">IFERROR(VLOOKUP($A207,Lookup2007,54,FALSE),0)</f>
        <v>-5536.36</v>
      </c>
      <c r="P207" s="35">
        <f ca="1">IFERROR(VLOOKUP($A207,Lookup2007,55,FALSE),0)</f>
        <v>-44825.56</v>
      </c>
      <c r="Q207" s="36">
        <f ca="1">IFERROR(VLOOKUP($A207,Lookup2007,56,FALSE),0)</f>
        <v>-161089.38</v>
      </c>
      <c r="R207" s="34">
        <f ca="1">IFERROR(VLOOKUP($A207,Lookup2006,53,FALSE),0)</f>
        <v>-77726.340000000011</v>
      </c>
      <c r="S207" s="35">
        <f ca="1">IFERROR(VLOOKUP($A207,Lookup2006,54,FALSE),0)</f>
        <v>-3886.32</v>
      </c>
      <c r="T207" s="35">
        <f ca="1">IFERROR(VLOOKUP($A207,Lookup2006,55,FALSE),0)</f>
        <v>-35567.599999999999</v>
      </c>
      <c r="U207" s="36">
        <f ca="1">IFERROR(VLOOKUP($A207,Lookup2006,56,FALSE),0)</f>
        <v>-117180.26000000001</v>
      </c>
      <c r="V207" s="34">
        <f ca="1">F207+J207+N207+R207</f>
        <v>-230119.52999999997</v>
      </c>
      <c r="W207" s="35">
        <f ca="1">G207+K207+O207+S207</f>
        <v>-11505.939999999999</v>
      </c>
      <c r="X207" s="35">
        <f ca="1">H207+L207+P207+T207</f>
        <v>-92867.75</v>
      </c>
      <c r="Y207" s="36">
        <f ca="1">I207+M207+Q207+U207</f>
        <v>-334493.22000000003</v>
      </c>
    </row>
    <row r="208" spans="1:25" outlineLevel="2" x14ac:dyDescent="0.25">
      <c r="A208" t="s">
        <v>696</v>
      </c>
      <c r="B208" t="str">
        <f ca="1">VLOOKUP($A208,IndexLookup,2,FALSE)</f>
        <v>TEN</v>
      </c>
      <c r="C208" t="str">
        <f ca="1">VLOOKUP($B208,ParticipantLookup,2,FALSE)</f>
        <v>TransAlta Energy Marketing Corp.</v>
      </c>
      <c r="D208" t="str">
        <f ca="1">VLOOKUP($A208,IndexLookup,3,FALSE)</f>
        <v>SPCEXP</v>
      </c>
      <c r="E208" t="str">
        <f ca="1">VLOOKUP($D208,FacilityLookup,2,FALSE)</f>
        <v>Alberta-Saskatchewan Intertie - Export</v>
      </c>
      <c r="F208" s="34">
        <f ca="1">IFERROR(VLOOKUP($A208,Lookup2009,53,FALSE),0)</f>
        <v>0</v>
      </c>
      <c r="G208" s="35">
        <f ca="1">IFERROR(VLOOKUP($A208,Lookup2009,54,FALSE),0)</f>
        <v>0</v>
      </c>
      <c r="H208" s="35">
        <f ca="1">IFERROR(VLOOKUP($A208,Lookup2009,55,FALSE),0)</f>
        <v>0</v>
      </c>
      <c r="I208" s="36">
        <f ca="1">IFERROR(VLOOKUP($A208,Lookup2009,56,FALSE),0)</f>
        <v>0</v>
      </c>
      <c r="J208" s="34">
        <f ca="1">IFERROR(VLOOKUP($A208,Lookup2008,53,FALSE),0)</f>
        <v>-122.23999999999998</v>
      </c>
      <c r="K208" s="35">
        <f ca="1">IFERROR(VLOOKUP($A208,Lookup2008,54,FALSE),0)</f>
        <v>-6.1199999999999992</v>
      </c>
      <c r="L208" s="35">
        <f ca="1">IFERROR(VLOOKUP($A208,Lookup2008,55,FALSE),0)</f>
        <v>-42.1</v>
      </c>
      <c r="M208" s="36">
        <f ca="1">IFERROR(VLOOKUP($A208,Lookup2008,56,FALSE),0)</f>
        <v>-170.45999999999998</v>
      </c>
      <c r="N208" s="34">
        <f ca="1">IFERROR(VLOOKUP($A208,Lookup2007,53,FALSE),0)</f>
        <v>0</v>
      </c>
      <c r="O208" s="35">
        <f ca="1">IFERROR(VLOOKUP($A208,Lookup2007,54,FALSE),0)</f>
        <v>0</v>
      </c>
      <c r="P208" s="35">
        <f ca="1">IFERROR(VLOOKUP($A208,Lookup2007,55,FALSE),0)</f>
        <v>0</v>
      </c>
      <c r="Q208" s="36">
        <f ca="1">IFERROR(VLOOKUP($A208,Lookup2007,56,FALSE),0)</f>
        <v>0</v>
      </c>
      <c r="R208" s="34">
        <f ca="1">IFERROR(VLOOKUP($A208,Lookup2006,53,FALSE),0)</f>
        <v>0</v>
      </c>
      <c r="S208" s="35">
        <f ca="1">IFERROR(VLOOKUP($A208,Lookup2006,54,FALSE),0)</f>
        <v>0</v>
      </c>
      <c r="T208" s="35">
        <f ca="1">IFERROR(VLOOKUP($A208,Lookup2006,55,FALSE),0)</f>
        <v>0</v>
      </c>
      <c r="U208" s="36">
        <f ca="1">IFERROR(VLOOKUP($A208,Lookup2006,56,FALSE),0)</f>
        <v>0</v>
      </c>
      <c r="V208" s="34">
        <f ca="1">F208+J208+N208+R208</f>
        <v>-122.23999999999998</v>
      </c>
      <c r="W208" s="35">
        <f ca="1">G208+K208+O208+S208</f>
        <v>-6.1199999999999992</v>
      </c>
      <c r="X208" s="35">
        <f ca="1">H208+L208+P208+T208</f>
        <v>-42.1</v>
      </c>
      <c r="Y208" s="36">
        <f ca="1">I208+M208+Q208+U208</f>
        <v>-170.45999999999998</v>
      </c>
    </row>
    <row r="209" spans="1:25" outlineLevel="2" x14ac:dyDescent="0.25">
      <c r="A209" t="s">
        <v>422</v>
      </c>
      <c r="B209" t="str">
        <f ca="1">VLOOKUP($A209,IndexLookup,2,FALSE)</f>
        <v>TEN</v>
      </c>
      <c r="C209" t="str">
        <f ca="1">VLOOKUP($B209,ParticipantLookup,2,FALSE)</f>
        <v>TransAlta Energy Marketing Corp.</v>
      </c>
      <c r="D209" t="str">
        <f ca="1">VLOOKUP($A209,IndexLookup,3,FALSE)</f>
        <v>SPCIMP</v>
      </c>
      <c r="E209" t="str">
        <f ca="1">VLOOKUP($D209,FacilityLookup,2,FALSE)</f>
        <v>Alberta-Saskatchewan Intertie - Import</v>
      </c>
      <c r="F209" s="34">
        <f ca="1">IFERROR(VLOOKUP($A209,Lookup2009,53,FALSE),0)</f>
        <v>-89.600000000000009</v>
      </c>
      <c r="G209" s="35">
        <f ca="1">IFERROR(VLOOKUP($A209,Lookup2009,54,FALSE),0)</f>
        <v>-4.4800000000000004</v>
      </c>
      <c r="H209" s="35">
        <f ca="1">IFERROR(VLOOKUP($A209,Lookup2009,55,FALSE),0)</f>
        <v>-28.7</v>
      </c>
      <c r="I209" s="36">
        <f ca="1">IFERROR(VLOOKUP($A209,Lookup2009,56,FALSE),0)</f>
        <v>-122.78000000000002</v>
      </c>
      <c r="J209" s="34">
        <f ca="1">IFERROR(VLOOKUP($A209,Lookup2008,53,FALSE),0)</f>
        <v>3391.52</v>
      </c>
      <c r="K209" s="35">
        <f ca="1">IFERROR(VLOOKUP($A209,Lookup2008,54,FALSE),0)</f>
        <v>169.57</v>
      </c>
      <c r="L209" s="35">
        <f ca="1">IFERROR(VLOOKUP($A209,Lookup2008,55,FALSE),0)</f>
        <v>1168.8800000000001</v>
      </c>
      <c r="M209" s="36">
        <f ca="1">IFERROR(VLOOKUP($A209,Lookup2008,56,FALSE),0)</f>
        <v>4729.97</v>
      </c>
      <c r="N209" s="34">
        <f ca="1">IFERROR(VLOOKUP($A209,Lookup2007,53,FALSE),0)</f>
        <v>0</v>
      </c>
      <c r="O209" s="35">
        <f ca="1">IFERROR(VLOOKUP($A209,Lookup2007,54,FALSE),0)</f>
        <v>0</v>
      </c>
      <c r="P209" s="35">
        <f ca="1">IFERROR(VLOOKUP($A209,Lookup2007,55,FALSE),0)</f>
        <v>0</v>
      </c>
      <c r="Q209" s="36">
        <f ca="1">IFERROR(VLOOKUP($A209,Lookup2007,56,FALSE),0)</f>
        <v>0</v>
      </c>
      <c r="R209" s="34">
        <f ca="1">IFERROR(VLOOKUP($A209,Lookup2006,53,FALSE),0)</f>
        <v>-2.6399999999999997</v>
      </c>
      <c r="S209" s="35">
        <f ca="1">IFERROR(VLOOKUP($A209,Lookup2006,54,FALSE),0)</f>
        <v>-0.13</v>
      </c>
      <c r="T209" s="35">
        <f ca="1">IFERROR(VLOOKUP($A209,Lookup2006,55,FALSE),0)</f>
        <v>-1.27</v>
      </c>
      <c r="U209" s="36">
        <f ca="1">IFERROR(VLOOKUP($A209,Lookup2006,56,FALSE),0)</f>
        <v>-4.0399999999999991</v>
      </c>
      <c r="V209" s="34">
        <f ca="1">F209+J209+N209+R209</f>
        <v>3299.28</v>
      </c>
      <c r="W209" s="35">
        <f ca="1">G209+K209+O209+S209</f>
        <v>164.96</v>
      </c>
      <c r="X209" s="35">
        <f ca="1">H209+L209+P209+T209</f>
        <v>1138.9100000000001</v>
      </c>
      <c r="Y209" s="36">
        <f ca="1">I209+M209+Q209+U209</f>
        <v>4603.1500000000005</v>
      </c>
    </row>
    <row r="210" spans="1:25" outlineLevel="1" x14ac:dyDescent="0.25">
      <c r="C210" s="2" t="s">
        <v>894</v>
      </c>
      <c r="F210" s="34">
        <f ca="1">SUBTOTAL(9,F206:F209)</f>
        <v>-57855.279999999984</v>
      </c>
      <c r="G210" s="35">
        <f ca="1">SUBTOTAL(9,G206:G209)</f>
        <v>-2892.7599999999998</v>
      </c>
      <c r="H210" s="35">
        <f ca="1">SUBTOTAL(9,H206:H209)</f>
        <v>-17922.460000000003</v>
      </c>
      <c r="I210" s="36">
        <f ca="1">SUBTOTAL(9,I206:I209)</f>
        <v>-78670.5</v>
      </c>
      <c r="J210" s="34">
        <f ca="1">SUBTOTAL(9,J206:J209)</f>
        <v>-95624.51999999999</v>
      </c>
      <c r="K210" s="35">
        <f ca="1">SUBTOTAL(9,K206:K209)</f>
        <v>-4781.22</v>
      </c>
      <c r="L210" s="35">
        <f ca="1">SUBTOTAL(9,L206:L209)</f>
        <v>-32547.139999999996</v>
      </c>
      <c r="M210" s="36">
        <f ca="1">SUBTOTAL(9,M206:M209)</f>
        <v>-132952.87999999998</v>
      </c>
      <c r="N210" s="34">
        <f ca="1">SUBTOTAL(9,N206:N209)</f>
        <v>-140361.35999999999</v>
      </c>
      <c r="O210" s="35">
        <f ca="1">SUBTOTAL(9,O206:O209)</f>
        <v>-7018.0599999999995</v>
      </c>
      <c r="P210" s="35">
        <f ca="1">SUBTOTAL(9,P206:P209)</f>
        <v>-56503.299999999996</v>
      </c>
      <c r="Q210" s="36">
        <f ca="1">SUBTOTAL(9,Q206:Q209)</f>
        <v>-203882.72</v>
      </c>
      <c r="R210" s="34">
        <f ca="1">SUBTOTAL(9,R206:R209)</f>
        <v>-102062.70000000001</v>
      </c>
      <c r="S210" s="35">
        <f ca="1">SUBTOTAL(9,S206:S209)</f>
        <v>-5103.1400000000003</v>
      </c>
      <c r="T210" s="35">
        <f ca="1">SUBTOTAL(9,T206:T209)</f>
        <v>-46310.419999999991</v>
      </c>
      <c r="U210" s="36">
        <f ca="1">SUBTOTAL(9,U206:U209)</f>
        <v>-153476.26000000004</v>
      </c>
      <c r="V210" s="34">
        <f ca="1">SUBTOTAL(9,V206:V209)</f>
        <v>-395903.85999999993</v>
      </c>
      <c r="W210" s="35">
        <f ca="1">SUBTOTAL(9,W206:W209)</f>
        <v>-19795.179999999997</v>
      </c>
      <c r="X210" s="35">
        <f ca="1">SUBTOTAL(9,X206:X209)</f>
        <v>-153283.32</v>
      </c>
      <c r="Y210" s="36">
        <f ca="1">SUBTOTAL(9,Y206:Y209)</f>
        <v>-568982.36</v>
      </c>
    </row>
    <row r="211" spans="1:25" outlineLevel="2" x14ac:dyDescent="0.25">
      <c r="A211" t="s">
        <v>260</v>
      </c>
      <c r="B211" t="str">
        <f ca="1">VLOOKUP($A211,IndexLookup,2,FALSE)</f>
        <v>TAU</v>
      </c>
      <c r="C211" t="str">
        <f ca="1">VLOOKUP($B211,ParticipantLookup,2,FALSE)</f>
        <v>TransAlta Generation Partnership</v>
      </c>
      <c r="D211" t="str">
        <f ca="1">VLOOKUP($A211,IndexLookup,3,FALSE)</f>
        <v>BAR</v>
      </c>
      <c r="E211" t="str">
        <f ca="1">VLOOKUP($D211,FacilityLookup,2,FALSE)</f>
        <v>Barrier Hydro Facility</v>
      </c>
      <c r="F211" s="34">
        <f ca="1">IFERROR(VLOOKUP($A211,Lookup2009,53,FALSE),0)</f>
        <v>-58630.47</v>
      </c>
      <c r="G211" s="35">
        <f ca="1">IFERROR(VLOOKUP($A211,Lookup2009,54,FALSE),0)</f>
        <v>-2931.51</v>
      </c>
      <c r="H211" s="35">
        <f ca="1">IFERROR(VLOOKUP($A211,Lookup2009,55,FALSE),0)</f>
        <v>-18334.440000000002</v>
      </c>
      <c r="I211" s="36">
        <f ca="1">IFERROR(VLOOKUP($A211,Lookup2009,56,FALSE),0)</f>
        <v>-79896.420000000013</v>
      </c>
      <c r="J211" s="34">
        <f ca="1">IFERROR(VLOOKUP($A211,Lookup2008,53,FALSE),0)</f>
        <v>-107652.75000000001</v>
      </c>
      <c r="K211" s="35">
        <f ca="1">IFERROR(VLOOKUP($A211,Lookup2008,54,FALSE),0)</f>
        <v>-5382.66</v>
      </c>
      <c r="L211" s="35">
        <f ca="1">IFERROR(VLOOKUP($A211,Lookup2008,55,FALSE),0)</f>
        <v>-37414.980000000003</v>
      </c>
      <c r="M211" s="36">
        <f ca="1">IFERROR(VLOOKUP($A211,Lookup2008,56,FALSE),0)</f>
        <v>-150450.38999999998</v>
      </c>
      <c r="N211" s="34">
        <f ca="1">IFERROR(VLOOKUP($A211,Lookup2007,53,FALSE),0)</f>
        <v>-167630.82999999999</v>
      </c>
      <c r="O211" s="35">
        <f ca="1">IFERROR(VLOOKUP($A211,Lookup2007,54,FALSE),0)</f>
        <v>-8381.5299999999988</v>
      </c>
      <c r="P211" s="35">
        <f ca="1">IFERROR(VLOOKUP($A211,Lookup2007,55,FALSE),0)</f>
        <v>-67577.759999999995</v>
      </c>
      <c r="Q211" s="36">
        <f ca="1">IFERROR(VLOOKUP($A211,Lookup2007,56,FALSE),0)</f>
        <v>-243590.12</v>
      </c>
      <c r="R211" s="34">
        <f ca="1">IFERROR(VLOOKUP($A211,Lookup2006,53,FALSE),0)</f>
        <v>-175993.09</v>
      </c>
      <c r="S211" s="35">
        <f ca="1">IFERROR(VLOOKUP($A211,Lookup2006,54,FALSE),0)</f>
        <v>-8799.6400000000012</v>
      </c>
      <c r="T211" s="35">
        <f ca="1">IFERROR(VLOOKUP($A211,Lookup2006,55,FALSE),0)</f>
        <v>-80908.64999999998</v>
      </c>
      <c r="U211" s="36">
        <f ca="1">IFERROR(VLOOKUP($A211,Lookup2006,56,FALSE),0)</f>
        <v>-265701.38</v>
      </c>
      <c r="V211" s="34">
        <f ca="1">F211+J211+N211+R211</f>
        <v>-509907.14</v>
      </c>
      <c r="W211" s="35">
        <f ca="1">G211+K211+O211+S211</f>
        <v>-25495.339999999997</v>
      </c>
      <c r="X211" s="35">
        <f ca="1">H211+L211+P211+T211</f>
        <v>-204235.82999999996</v>
      </c>
      <c r="Y211" s="36">
        <f ca="1">I211+M211+Q211+U211</f>
        <v>-739638.31</v>
      </c>
    </row>
    <row r="212" spans="1:25" outlineLevel="2" x14ac:dyDescent="0.25">
      <c r="A212" t="s">
        <v>263</v>
      </c>
      <c r="B212" t="str">
        <f ca="1">VLOOKUP($A212,IndexLookup,2,FALSE)</f>
        <v>TAU</v>
      </c>
      <c r="C212" t="str">
        <f ca="1">VLOOKUP($B212,ParticipantLookup,2,FALSE)</f>
        <v>TransAlta Generation Partnership</v>
      </c>
      <c r="D212" t="str">
        <f ca="1">VLOOKUP($A212,IndexLookup,3,FALSE)</f>
        <v>BIG</v>
      </c>
      <c r="E212" t="str">
        <f ca="1">VLOOKUP($D212,FacilityLookup,2,FALSE)</f>
        <v>Bighorn Hydro Facility</v>
      </c>
      <c r="F212" s="34">
        <f ca="1">IFERROR(VLOOKUP($A212,Lookup2009,53,FALSE),0)</f>
        <v>-1197724.17</v>
      </c>
      <c r="G212" s="35">
        <f ca="1">IFERROR(VLOOKUP($A212,Lookup2009,54,FALSE),0)</f>
        <v>-59886.210000000006</v>
      </c>
      <c r="H212" s="35">
        <f ca="1">IFERROR(VLOOKUP($A212,Lookup2009,55,FALSE),0)</f>
        <v>-373851.07999999996</v>
      </c>
      <c r="I212" s="36">
        <f ca="1">IFERROR(VLOOKUP($A212,Lookup2009,56,FALSE),0)</f>
        <v>-1631461.4600000002</v>
      </c>
      <c r="J212" s="34">
        <f ca="1">IFERROR(VLOOKUP($A212,Lookup2008,53,FALSE),0)</f>
        <v>-2433809.94</v>
      </c>
      <c r="K212" s="35">
        <f ca="1">IFERROR(VLOOKUP($A212,Lookup2008,54,FALSE),0)</f>
        <v>-121690.50000000001</v>
      </c>
      <c r="L212" s="35">
        <f ca="1">IFERROR(VLOOKUP($A212,Lookup2008,55,FALSE),0)</f>
        <v>-839491.98999999987</v>
      </c>
      <c r="M212" s="36">
        <f ca="1">IFERROR(VLOOKUP($A212,Lookup2008,56,FALSE),0)</f>
        <v>-3394992.43</v>
      </c>
      <c r="N212" s="34">
        <f ca="1">IFERROR(VLOOKUP($A212,Lookup2007,53,FALSE),0)</f>
        <v>-2213228.3000000003</v>
      </c>
      <c r="O212" s="35">
        <f ca="1">IFERROR(VLOOKUP($A212,Lookup2007,54,FALSE),0)</f>
        <v>-110661.43</v>
      </c>
      <c r="P212" s="35">
        <f ca="1">IFERROR(VLOOKUP($A212,Lookup2007,55,FALSE),0)</f>
        <v>-886803.70000000007</v>
      </c>
      <c r="Q212" s="36">
        <f ca="1">IFERROR(VLOOKUP($A212,Lookup2007,56,FALSE),0)</f>
        <v>-3210693.4299999997</v>
      </c>
      <c r="R212" s="34">
        <f ca="1">IFERROR(VLOOKUP($A212,Lookup2006,53,FALSE),0)</f>
        <v>-2730337.73</v>
      </c>
      <c r="S212" s="35">
        <f ca="1">IFERROR(VLOOKUP($A212,Lookup2006,54,FALSE),0)</f>
        <v>-136516.87999999998</v>
      </c>
      <c r="T212" s="35">
        <f ca="1">IFERROR(VLOOKUP($A212,Lookup2006,55,FALSE),0)</f>
        <v>-1251608.23</v>
      </c>
      <c r="U212" s="36">
        <f ca="1">IFERROR(VLOOKUP($A212,Lookup2006,56,FALSE),0)</f>
        <v>-4118462.8400000003</v>
      </c>
      <c r="V212" s="34">
        <f ca="1">F212+J212+N212+R212</f>
        <v>-8575100.1400000006</v>
      </c>
      <c r="W212" s="35">
        <f ca="1">G212+K212+O212+S212</f>
        <v>-428755.02</v>
      </c>
      <c r="X212" s="35">
        <f ca="1">H212+L212+P212+T212</f>
        <v>-3351755</v>
      </c>
      <c r="Y212" s="36">
        <f ca="1">I212+M212+Q212+U212</f>
        <v>-12355610.16</v>
      </c>
    </row>
    <row r="213" spans="1:25" outlineLevel="2" x14ac:dyDescent="0.25">
      <c r="A213" t="s">
        <v>264</v>
      </c>
      <c r="B213" t="str">
        <f ca="1">VLOOKUP($A213,IndexLookup,2,FALSE)</f>
        <v>TAU</v>
      </c>
      <c r="C213" t="str">
        <f ca="1">VLOOKUP($B213,ParticipantLookup,2,FALSE)</f>
        <v>TransAlta Generation Partnership</v>
      </c>
      <c r="D213" t="str">
        <f ca="1">VLOOKUP($A213,IndexLookup,3,FALSE)</f>
        <v>BPW</v>
      </c>
      <c r="E213" t="str">
        <f ca="1">VLOOKUP($D213,FacilityLookup,2,FALSE)</f>
        <v>Bearspaw Hydro Facility</v>
      </c>
      <c r="F213" s="34">
        <f ca="1">IFERROR(VLOOKUP($A213,Lookup2009,53,FALSE),0)</f>
        <v>-105714.31</v>
      </c>
      <c r="G213" s="35">
        <f ca="1">IFERROR(VLOOKUP($A213,Lookup2009,54,FALSE),0)</f>
        <v>-5285.74</v>
      </c>
      <c r="H213" s="35">
        <f ca="1">IFERROR(VLOOKUP($A213,Lookup2009,55,FALSE),0)</f>
        <v>-33038.35</v>
      </c>
      <c r="I213" s="36">
        <f ca="1">IFERROR(VLOOKUP($A213,Lookup2009,56,FALSE),0)</f>
        <v>-144038.39999999999</v>
      </c>
      <c r="J213" s="34">
        <f ca="1">IFERROR(VLOOKUP($A213,Lookup2008,53,FALSE),0)</f>
        <v>-205471.1</v>
      </c>
      <c r="K213" s="35">
        <f ca="1">IFERROR(VLOOKUP($A213,Lookup2008,54,FALSE),0)</f>
        <v>-10273.569999999998</v>
      </c>
      <c r="L213" s="35">
        <f ca="1">IFERROR(VLOOKUP($A213,Lookup2008,55,FALSE),0)</f>
        <v>-71158.080000000002</v>
      </c>
      <c r="M213" s="36">
        <f ca="1">IFERROR(VLOOKUP($A213,Lookup2008,56,FALSE),0)</f>
        <v>-286902.75</v>
      </c>
      <c r="N213" s="34">
        <f ca="1">IFERROR(VLOOKUP($A213,Lookup2007,53,FALSE),0)</f>
        <v>-251315.74000000008</v>
      </c>
      <c r="O213" s="35">
        <f ca="1">IFERROR(VLOOKUP($A213,Lookup2007,54,FALSE),0)</f>
        <v>-12565.8</v>
      </c>
      <c r="P213" s="35">
        <f ca="1">IFERROR(VLOOKUP($A213,Lookup2007,55,FALSE),0)</f>
        <v>-100976.23000000001</v>
      </c>
      <c r="Q213" s="36">
        <f ca="1">IFERROR(VLOOKUP($A213,Lookup2007,56,FALSE),0)</f>
        <v>-364857.77</v>
      </c>
      <c r="R213" s="34">
        <f ca="1">IFERROR(VLOOKUP($A213,Lookup2006,53,FALSE),0)</f>
        <v>-257028.85999999996</v>
      </c>
      <c r="S213" s="35">
        <f ca="1">IFERROR(VLOOKUP($A213,Lookup2006,54,FALSE),0)</f>
        <v>-12851.439999999999</v>
      </c>
      <c r="T213" s="35">
        <f ca="1">IFERROR(VLOOKUP($A213,Lookup2006,55,FALSE),0)</f>
        <v>-118319.34</v>
      </c>
      <c r="U213" s="36">
        <f ca="1">IFERROR(VLOOKUP($A213,Lookup2006,56,FALSE),0)</f>
        <v>-388199.63999999996</v>
      </c>
      <c r="V213" s="34">
        <f ca="1">F213+J213+N213+R213</f>
        <v>-819530.01000000013</v>
      </c>
      <c r="W213" s="35">
        <f ca="1">G213+K213+O213+S213</f>
        <v>-40976.549999999996</v>
      </c>
      <c r="X213" s="35">
        <f ca="1">H213+L213+P213+T213</f>
        <v>-323492</v>
      </c>
      <c r="Y213" s="36">
        <f ca="1">I213+M213+Q213+U213</f>
        <v>-1183998.56</v>
      </c>
    </row>
    <row r="214" spans="1:25" outlineLevel="2" x14ac:dyDescent="0.25">
      <c r="A214" t="s">
        <v>269</v>
      </c>
      <c r="B214" t="str">
        <f ca="1">VLOOKUP($A214,IndexLookup,2,FALSE)</f>
        <v>TAU</v>
      </c>
      <c r="C214" t="str">
        <f ca="1">VLOOKUP($B214,ParticipantLookup,2,FALSE)</f>
        <v>TransAlta Generation Partnership</v>
      </c>
      <c r="D214" t="str">
        <f ca="1">VLOOKUP($A214,IndexLookup,3,FALSE)</f>
        <v>BRA</v>
      </c>
      <c r="E214" t="str">
        <f ca="1">VLOOKUP($D214,FacilityLookup,2,FALSE)</f>
        <v>Brazeau Hydro Facility</v>
      </c>
      <c r="F214" s="34">
        <f ca="1">IFERROR(VLOOKUP($A214,Lookup2009,53,FALSE),0)</f>
        <v>-179028.50000000003</v>
      </c>
      <c r="G214" s="35">
        <f ca="1">IFERROR(VLOOKUP($A214,Lookup2009,54,FALSE),0)</f>
        <v>-8951.44</v>
      </c>
      <c r="H214" s="35">
        <f ca="1">IFERROR(VLOOKUP($A214,Lookup2009,55,FALSE),0)</f>
        <v>-56099.61</v>
      </c>
      <c r="I214" s="36">
        <f ca="1">IFERROR(VLOOKUP($A214,Lookup2009,56,FALSE),0)</f>
        <v>-244079.55000000002</v>
      </c>
      <c r="J214" s="34">
        <f ca="1">IFERROR(VLOOKUP($A214,Lookup2008,53,FALSE),0)</f>
        <v>-594939.52</v>
      </c>
      <c r="K214" s="35">
        <f ca="1">IFERROR(VLOOKUP($A214,Lookup2008,54,FALSE),0)</f>
        <v>-29746.969999999998</v>
      </c>
      <c r="L214" s="35">
        <f ca="1">IFERROR(VLOOKUP($A214,Lookup2008,55,FALSE),0)</f>
        <v>-207342.11</v>
      </c>
      <c r="M214" s="36">
        <f ca="1">IFERROR(VLOOKUP($A214,Lookup2008,56,FALSE),0)</f>
        <v>-832028.6</v>
      </c>
      <c r="N214" s="34">
        <f ca="1">IFERROR(VLOOKUP($A214,Lookup2007,53,FALSE),0)</f>
        <v>-134141.84</v>
      </c>
      <c r="O214" s="35">
        <f ca="1">IFERROR(VLOOKUP($A214,Lookup2007,54,FALSE),0)</f>
        <v>-6707.0999999999995</v>
      </c>
      <c r="P214" s="35">
        <f ca="1">IFERROR(VLOOKUP($A214,Lookup2007,55,FALSE),0)</f>
        <v>-54418.559999999998</v>
      </c>
      <c r="Q214" s="36">
        <f ca="1">IFERROR(VLOOKUP($A214,Lookup2007,56,FALSE),0)</f>
        <v>-195267.5</v>
      </c>
      <c r="R214" s="34">
        <f ca="1">IFERROR(VLOOKUP($A214,Lookup2006,53,FALSE),0)</f>
        <v>85737.610000000015</v>
      </c>
      <c r="S214" s="35">
        <f ca="1">IFERROR(VLOOKUP($A214,Lookup2006,54,FALSE),0)</f>
        <v>4286.88</v>
      </c>
      <c r="T214" s="35">
        <f ca="1">IFERROR(VLOOKUP($A214,Lookup2006,55,FALSE),0)</f>
        <v>38039.580000000009</v>
      </c>
      <c r="U214" s="36">
        <f ca="1">IFERROR(VLOOKUP($A214,Lookup2006,56,FALSE),0)</f>
        <v>128064.07000000002</v>
      </c>
      <c r="V214" s="34">
        <f ca="1">F214+J214+N214+R214</f>
        <v>-822372.25</v>
      </c>
      <c r="W214" s="35">
        <f ca="1">G214+K214+O214+S214</f>
        <v>-41118.629999999997</v>
      </c>
      <c r="X214" s="35">
        <f ca="1">H214+L214+P214+T214</f>
        <v>-279820.69999999995</v>
      </c>
      <c r="Y214" s="36">
        <f ca="1">I214+M214+Q214+U214</f>
        <v>-1143311.5799999998</v>
      </c>
    </row>
    <row r="215" spans="1:25" outlineLevel="2" x14ac:dyDescent="0.25">
      <c r="A215" t="s">
        <v>272</v>
      </c>
      <c r="B215" t="str">
        <f ca="1">VLOOKUP($A215,IndexLookup,2,FALSE)</f>
        <v>TAU</v>
      </c>
      <c r="C215" t="str">
        <f ca="1">VLOOKUP($B215,ParticipantLookup,2,FALSE)</f>
        <v>TransAlta Generation Partnership</v>
      </c>
      <c r="D215" t="str">
        <f ca="1">VLOOKUP($A215,IndexLookup,3,FALSE)</f>
        <v>CAS</v>
      </c>
      <c r="E215" t="str">
        <f ca="1">VLOOKUP($D215,FacilityLookup,2,FALSE)</f>
        <v>Cascade Hydro Facility</v>
      </c>
      <c r="F215" s="34">
        <f ca="1">IFERROR(VLOOKUP($A215,Lookup2009,53,FALSE),0)</f>
        <v>-100712.23</v>
      </c>
      <c r="G215" s="35">
        <f ca="1">IFERROR(VLOOKUP($A215,Lookup2009,54,FALSE),0)</f>
        <v>-5035.6099999999997</v>
      </c>
      <c r="H215" s="35">
        <f ca="1">IFERROR(VLOOKUP($A215,Lookup2009,55,FALSE),0)</f>
        <v>-31606.229999999996</v>
      </c>
      <c r="I215" s="36">
        <f ca="1">IFERROR(VLOOKUP($A215,Lookup2009,56,FALSE),0)</f>
        <v>-137354.07</v>
      </c>
      <c r="J215" s="34">
        <f ca="1">IFERROR(VLOOKUP($A215,Lookup2008,53,FALSE),0)</f>
        <v>-167744.62000000002</v>
      </c>
      <c r="K215" s="35">
        <f ca="1">IFERROR(VLOOKUP($A215,Lookup2008,54,FALSE),0)</f>
        <v>-8387.24</v>
      </c>
      <c r="L215" s="35">
        <f ca="1">IFERROR(VLOOKUP($A215,Lookup2008,55,FALSE),0)</f>
        <v>-58062.969999999994</v>
      </c>
      <c r="M215" s="36">
        <f ca="1">IFERROR(VLOOKUP($A215,Lookup2008,56,FALSE),0)</f>
        <v>-234194.82999999996</v>
      </c>
      <c r="N215" s="34">
        <f ca="1">IFERROR(VLOOKUP($A215,Lookup2007,53,FALSE),0)</f>
        <v>-209619.07</v>
      </c>
      <c r="O215" s="35">
        <f ca="1">IFERROR(VLOOKUP($A215,Lookup2007,54,FALSE),0)</f>
        <v>-10480.94</v>
      </c>
      <c r="P215" s="35">
        <f ca="1">IFERROR(VLOOKUP($A215,Lookup2007,55,FALSE),0)</f>
        <v>-84245.090000000011</v>
      </c>
      <c r="Q215" s="36">
        <f ca="1">IFERROR(VLOOKUP($A215,Lookup2007,56,FALSE),0)</f>
        <v>-304345.10000000003</v>
      </c>
      <c r="R215" s="34">
        <f ca="1">IFERROR(VLOOKUP($A215,Lookup2006,53,FALSE),0)</f>
        <v>-205093.24</v>
      </c>
      <c r="S215" s="35">
        <f ca="1">IFERROR(VLOOKUP($A215,Lookup2006,54,FALSE),0)</f>
        <v>-10254.660000000002</v>
      </c>
      <c r="T215" s="35">
        <f ca="1">IFERROR(VLOOKUP($A215,Lookup2006,55,FALSE),0)</f>
        <v>-94449.12</v>
      </c>
      <c r="U215" s="36">
        <f ca="1">IFERROR(VLOOKUP($A215,Lookup2006,56,FALSE),0)</f>
        <v>-309797.01999999996</v>
      </c>
      <c r="V215" s="34">
        <f ca="1">F215+J215+N215+R215</f>
        <v>-683169.16</v>
      </c>
      <c r="W215" s="35">
        <f ca="1">G215+K215+O215+S215</f>
        <v>-34158.450000000004</v>
      </c>
      <c r="X215" s="35">
        <f ca="1">H215+L215+P215+T215</f>
        <v>-268363.40999999997</v>
      </c>
      <c r="Y215" s="36">
        <f ca="1">I215+M215+Q215+U215</f>
        <v>-985691.02</v>
      </c>
    </row>
    <row r="216" spans="1:25" outlineLevel="2" x14ac:dyDescent="0.25">
      <c r="A216" t="s">
        <v>309</v>
      </c>
      <c r="B216" t="str">
        <f ca="1">VLOOKUP($A216,IndexLookup,2,FALSE)</f>
        <v>TAU</v>
      </c>
      <c r="C216" t="str">
        <f ca="1">VLOOKUP($B216,ParticipantLookup,2,FALSE)</f>
        <v>TransAlta Generation Partnership</v>
      </c>
      <c r="D216" t="str">
        <f ca="1">VLOOKUP($A216,IndexLookup,3,FALSE)</f>
        <v>GHO</v>
      </c>
      <c r="E216" t="str">
        <f ca="1">VLOOKUP($D216,FacilityLookup,2,FALSE)</f>
        <v>Ghost Hydro Facility</v>
      </c>
      <c r="F216" s="34">
        <f ca="1">IFERROR(VLOOKUP($A216,Lookup2009,53,FALSE),0)</f>
        <v>-325429.24000000005</v>
      </c>
      <c r="G216" s="35">
        <f ca="1">IFERROR(VLOOKUP($A216,Lookup2009,54,FALSE),0)</f>
        <v>-16271.460000000001</v>
      </c>
      <c r="H216" s="35">
        <f ca="1">IFERROR(VLOOKUP($A216,Lookup2009,55,FALSE),0)</f>
        <v>-101568.59999999999</v>
      </c>
      <c r="I216" s="36">
        <f ca="1">IFERROR(VLOOKUP($A216,Lookup2009,56,FALSE),0)</f>
        <v>-443269.3</v>
      </c>
      <c r="J216" s="34">
        <f ca="1">IFERROR(VLOOKUP($A216,Lookup2008,53,FALSE),0)</f>
        <v>-555618.15999999992</v>
      </c>
      <c r="K216" s="35">
        <f ca="1">IFERROR(VLOOKUP($A216,Lookup2008,54,FALSE),0)</f>
        <v>-27780.9</v>
      </c>
      <c r="L216" s="35">
        <f ca="1">IFERROR(VLOOKUP($A216,Lookup2008,55,FALSE),0)</f>
        <v>-191357.89</v>
      </c>
      <c r="M216" s="36">
        <f ca="1">IFERROR(VLOOKUP($A216,Lookup2008,56,FALSE),0)</f>
        <v>-774756.95</v>
      </c>
      <c r="N216" s="34">
        <f ca="1">IFERROR(VLOOKUP($A216,Lookup2007,53,FALSE),0)</f>
        <v>-717902.13000000012</v>
      </c>
      <c r="O216" s="35">
        <f ca="1">IFERROR(VLOOKUP($A216,Lookup2007,54,FALSE),0)</f>
        <v>-35895.120000000003</v>
      </c>
      <c r="P216" s="35">
        <f ca="1">IFERROR(VLOOKUP($A216,Lookup2007,55,FALSE),0)</f>
        <v>-288052.97000000003</v>
      </c>
      <c r="Q216" s="36">
        <f ca="1">IFERROR(VLOOKUP($A216,Lookup2007,56,FALSE),0)</f>
        <v>-1041850.22</v>
      </c>
      <c r="R216" s="34">
        <f ca="1">IFERROR(VLOOKUP($A216,Lookup2006,53,FALSE),0)</f>
        <v>-712837.31</v>
      </c>
      <c r="S216" s="35">
        <f ca="1">IFERROR(VLOOKUP($A216,Lookup2006,54,FALSE),0)</f>
        <v>-35641.890000000007</v>
      </c>
      <c r="T216" s="35">
        <f ca="1">IFERROR(VLOOKUP($A216,Lookup2006,55,FALSE),0)</f>
        <v>-328038.65999999997</v>
      </c>
      <c r="U216" s="36">
        <f ca="1">IFERROR(VLOOKUP($A216,Lookup2006,56,FALSE),0)</f>
        <v>-1076517.8600000001</v>
      </c>
      <c r="V216" s="34">
        <f ca="1">F216+J216+N216+R216</f>
        <v>-2311786.84</v>
      </c>
      <c r="W216" s="35">
        <f ca="1">G216+K216+O216+S216</f>
        <v>-115589.37000000002</v>
      </c>
      <c r="X216" s="35">
        <f ca="1">H216+L216+P216+T216</f>
        <v>-909018.11999999988</v>
      </c>
      <c r="Y216" s="36">
        <f ca="1">I216+M216+Q216+U216</f>
        <v>-3336394.33</v>
      </c>
    </row>
    <row r="217" spans="1:25" outlineLevel="2" x14ac:dyDescent="0.25">
      <c r="A217" t="s">
        <v>317</v>
      </c>
      <c r="B217" t="str">
        <f ca="1">VLOOKUP($A217,IndexLookup,2,FALSE)</f>
        <v>TAU</v>
      </c>
      <c r="C217" t="str">
        <f ca="1">VLOOKUP($B217,ParticipantLookup,2,FALSE)</f>
        <v>TransAlta Generation Partnership</v>
      </c>
      <c r="D217" t="str">
        <f ca="1">VLOOKUP($A217,IndexLookup,3,FALSE)</f>
        <v>HSH</v>
      </c>
      <c r="E217" t="str">
        <f ca="1">VLOOKUP($D217,FacilityLookup,2,FALSE)</f>
        <v>Horseshoe Hydro Facility</v>
      </c>
      <c r="F217" s="34">
        <f ca="1">IFERROR(VLOOKUP($A217,Lookup2009,53,FALSE),0)</f>
        <v>-138583.61000000002</v>
      </c>
      <c r="G217" s="35">
        <f ca="1">IFERROR(VLOOKUP($A217,Lookup2009,54,FALSE),0)</f>
        <v>-6929.1799999999994</v>
      </c>
      <c r="H217" s="35">
        <f ca="1">IFERROR(VLOOKUP($A217,Lookup2009,55,FALSE),0)</f>
        <v>-43287.72</v>
      </c>
      <c r="I217" s="36">
        <f ca="1">IFERROR(VLOOKUP($A217,Lookup2009,56,FALSE),0)</f>
        <v>-188800.51</v>
      </c>
      <c r="J217" s="34">
        <f ca="1">IFERROR(VLOOKUP($A217,Lookup2008,53,FALSE),0)</f>
        <v>-214286.14999999997</v>
      </c>
      <c r="K217" s="35">
        <f ca="1">IFERROR(VLOOKUP($A217,Lookup2008,54,FALSE),0)</f>
        <v>-10714.31</v>
      </c>
      <c r="L217" s="35">
        <f ca="1">IFERROR(VLOOKUP($A217,Lookup2008,55,FALSE),0)</f>
        <v>-74033.06</v>
      </c>
      <c r="M217" s="36">
        <f ca="1">IFERROR(VLOOKUP($A217,Lookup2008,56,FALSE),0)</f>
        <v>-299033.51999999996</v>
      </c>
      <c r="N217" s="34">
        <f ca="1">IFERROR(VLOOKUP($A217,Lookup2007,53,FALSE),0)</f>
        <v>-284028.01</v>
      </c>
      <c r="O217" s="35">
        <f ca="1">IFERROR(VLOOKUP($A217,Lookup2007,54,FALSE),0)</f>
        <v>-14201.410000000002</v>
      </c>
      <c r="P217" s="35">
        <f ca="1">IFERROR(VLOOKUP($A217,Lookup2007,55,FALSE),0)</f>
        <v>-114142.03000000003</v>
      </c>
      <c r="Q217" s="36">
        <f ca="1">IFERROR(VLOOKUP($A217,Lookup2007,56,FALSE),0)</f>
        <v>-412371.44999999995</v>
      </c>
      <c r="R217" s="34">
        <f ca="1">IFERROR(VLOOKUP($A217,Lookup2006,53,FALSE),0)</f>
        <v>-304384.20999999996</v>
      </c>
      <c r="S217" s="35">
        <f ca="1">IFERROR(VLOOKUP($A217,Lookup2006,54,FALSE),0)</f>
        <v>-15219.210000000001</v>
      </c>
      <c r="T217" s="35">
        <f ca="1">IFERROR(VLOOKUP($A217,Lookup2006,55,FALSE),0)</f>
        <v>-139921.53</v>
      </c>
      <c r="U217" s="36">
        <f ca="1">IFERROR(VLOOKUP($A217,Lookup2006,56,FALSE),0)</f>
        <v>-459524.95000000007</v>
      </c>
      <c r="V217" s="34">
        <f ca="1">F217+J217+N217+R217</f>
        <v>-941281.98</v>
      </c>
      <c r="W217" s="35">
        <f ca="1">G217+K217+O217+S217</f>
        <v>-47064.11</v>
      </c>
      <c r="X217" s="35">
        <f ca="1">H217+L217+P217+T217</f>
        <v>-371384.34</v>
      </c>
      <c r="Y217" s="36">
        <f ca="1">I217+M217+Q217+U217</f>
        <v>-1359730.4300000002</v>
      </c>
    </row>
    <row r="218" spans="1:25" outlineLevel="2" x14ac:dyDescent="0.25">
      <c r="A218" t="s">
        <v>320</v>
      </c>
      <c r="B218" t="str">
        <f ca="1">VLOOKUP($A218,IndexLookup,2,FALSE)</f>
        <v>TAU</v>
      </c>
      <c r="C218" t="str">
        <f ca="1">VLOOKUP($B218,ParticipantLookup,2,FALSE)</f>
        <v>TransAlta Generation Partnership</v>
      </c>
      <c r="D218" t="str">
        <f ca="1">VLOOKUP($A218,IndexLookup,3,FALSE)</f>
        <v>INT</v>
      </c>
      <c r="E218" t="str">
        <f ca="1">VLOOKUP($D218,FacilityLookup,2,FALSE)</f>
        <v>Interlakes Hydro Facility</v>
      </c>
      <c r="F218" s="34">
        <f ca="1">IFERROR(VLOOKUP($A218,Lookup2009,53,FALSE),0)</f>
        <v>18188.68</v>
      </c>
      <c r="G218" s="35">
        <f ca="1">IFERROR(VLOOKUP($A218,Lookup2009,54,FALSE),0)</f>
        <v>909.46</v>
      </c>
      <c r="H218" s="35">
        <f ca="1">IFERROR(VLOOKUP($A218,Lookup2009,55,FALSE),0)</f>
        <v>5656.4400000000005</v>
      </c>
      <c r="I218" s="36">
        <f ca="1">IFERROR(VLOOKUP($A218,Lookup2009,56,FALSE),0)</f>
        <v>24754.58</v>
      </c>
      <c r="J218" s="34">
        <f ca="1">IFERROR(VLOOKUP($A218,Lookup2008,53,FALSE),0)</f>
        <v>8565.1799999999985</v>
      </c>
      <c r="K218" s="35">
        <f ca="1">IFERROR(VLOOKUP($A218,Lookup2008,54,FALSE),0)</f>
        <v>428.24999999999994</v>
      </c>
      <c r="L218" s="35">
        <f ca="1">IFERROR(VLOOKUP($A218,Lookup2008,55,FALSE),0)</f>
        <v>2929.7</v>
      </c>
      <c r="M218" s="36">
        <f ca="1">IFERROR(VLOOKUP($A218,Lookup2008,56,FALSE),0)</f>
        <v>11923.13</v>
      </c>
      <c r="N218" s="34">
        <f ca="1">IFERROR(VLOOKUP($A218,Lookup2007,53,FALSE),0)</f>
        <v>-40524.009999999995</v>
      </c>
      <c r="O218" s="35">
        <f ca="1">IFERROR(VLOOKUP($A218,Lookup2007,54,FALSE),0)</f>
        <v>-2026.1999999999998</v>
      </c>
      <c r="P218" s="35">
        <f ca="1">IFERROR(VLOOKUP($A218,Lookup2007,55,FALSE),0)</f>
        <v>-16238.339999999998</v>
      </c>
      <c r="Q218" s="36">
        <f ca="1">IFERROR(VLOOKUP($A218,Lookup2007,56,FALSE),0)</f>
        <v>-58788.55000000001</v>
      </c>
      <c r="R218" s="34">
        <f ca="1">IFERROR(VLOOKUP($A218,Lookup2006,53,FALSE),0)</f>
        <v>-42092.490000000005</v>
      </c>
      <c r="S218" s="35">
        <f ca="1">IFERROR(VLOOKUP($A218,Lookup2006,54,FALSE),0)</f>
        <v>-2104.63</v>
      </c>
      <c r="T218" s="35">
        <f ca="1">IFERROR(VLOOKUP($A218,Lookup2006,55,FALSE),0)</f>
        <v>-19212.97</v>
      </c>
      <c r="U218" s="36">
        <f ca="1">IFERROR(VLOOKUP($A218,Lookup2006,56,FALSE),0)</f>
        <v>-63410.09</v>
      </c>
      <c r="V218" s="34">
        <f ca="1">F218+J218+N218+R218</f>
        <v>-55862.64</v>
      </c>
      <c r="W218" s="35">
        <f ca="1">G218+K218+O218+S218</f>
        <v>-2793.12</v>
      </c>
      <c r="X218" s="35">
        <f ca="1">H218+L218+P218+T218</f>
        <v>-26865.17</v>
      </c>
      <c r="Y218" s="36">
        <f ca="1">I218+M218+Q218+U218</f>
        <v>-85520.930000000008</v>
      </c>
    </row>
    <row r="219" spans="1:25" outlineLevel="2" x14ac:dyDescent="0.25">
      <c r="A219" t="s">
        <v>324</v>
      </c>
      <c r="B219" t="str">
        <f ca="1">VLOOKUP($A219,IndexLookup,2,FALSE)</f>
        <v>TAU</v>
      </c>
      <c r="C219" t="str">
        <f ca="1">VLOOKUP($B219,ParticipantLookup,2,FALSE)</f>
        <v>TransAlta Generation Partnership</v>
      </c>
      <c r="D219" t="str">
        <f ca="1">VLOOKUP($A219,IndexLookup,3,FALSE)</f>
        <v>KAN</v>
      </c>
      <c r="E219" t="str">
        <f ca="1">VLOOKUP($D219,FacilityLookup,2,FALSE)</f>
        <v>Kananaskis Hydro Facility</v>
      </c>
      <c r="F219" s="34">
        <f ca="1">IFERROR(VLOOKUP($A219,Lookup2009,53,FALSE),0)</f>
        <v>-156942.99999999997</v>
      </c>
      <c r="G219" s="35">
        <f ca="1">IFERROR(VLOOKUP($A219,Lookup2009,54,FALSE),0)</f>
        <v>-7847.14</v>
      </c>
      <c r="H219" s="35">
        <f ca="1">IFERROR(VLOOKUP($A219,Lookup2009,55,FALSE),0)</f>
        <v>-49006.469999999994</v>
      </c>
      <c r="I219" s="36">
        <f ca="1">IFERROR(VLOOKUP($A219,Lookup2009,56,FALSE),0)</f>
        <v>-213796.61</v>
      </c>
      <c r="J219" s="34">
        <f ca="1">IFERROR(VLOOKUP($A219,Lookup2008,53,FALSE),0)</f>
        <v>-231385.7</v>
      </c>
      <c r="K219" s="35">
        <f ca="1">IFERROR(VLOOKUP($A219,Lookup2008,54,FALSE),0)</f>
        <v>-11569.269999999999</v>
      </c>
      <c r="L219" s="35">
        <f ca="1">IFERROR(VLOOKUP($A219,Lookup2008,55,FALSE),0)</f>
        <v>-80137.41</v>
      </c>
      <c r="M219" s="36">
        <f ca="1">IFERROR(VLOOKUP($A219,Lookup2008,56,FALSE),0)</f>
        <v>-323092.38</v>
      </c>
      <c r="N219" s="34">
        <f ca="1">IFERROR(VLOOKUP($A219,Lookup2007,53,FALSE),0)</f>
        <v>-324475.69</v>
      </c>
      <c r="O219" s="35">
        <f ca="1">IFERROR(VLOOKUP($A219,Lookup2007,54,FALSE),0)</f>
        <v>-16223.8</v>
      </c>
      <c r="P219" s="35">
        <f ca="1">IFERROR(VLOOKUP($A219,Lookup2007,55,FALSE),0)</f>
        <v>-130370.12</v>
      </c>
      <c r="Q219" s="36">
        <f ca="1">IFERROR(VLOOKUP($A219,Lookup2007,56,FALSE),0)</f>
        <v>-471069.60999999993</v>
      </c>
      <c r="R219" s="34">
        <f ca="1">IFERROR(VLOOKUP($A219,Lookup2006,53,FALSE),0)</f>
        <v>-334119.55</v>
      </c>
      <c r="S219" s="35">
        <f ca="1">IFERROR(VLOOKUP($A219,Lookup2006,54,FALSE),0)</f>
        <v>-16705.980000000003</v>
      </c>
      <c r="T219" s="35">
        <f ca="1">IFERROR(VLOOKUP($A219,Lookup2006,55,FALSE),0)</f>
        <v>-153664.81</v>
      </c>
      <c r="U219" s="36">
        <f ca="1">IFERROR(VLOOKUP($A219,Lookup2006,56,FALSE),0)</f>
        <v>-504490.33999999997</v>
      </c>
      <c r="V219" s="34">
        <f ca="1">F219+J219+N219+R219</f>
        <v>-1046923.94</v>
      </c>
      <c r="W219" s="35">
        <f ca="1">G219+K219+O219+S219</f>
        <v>-52346.19</v>
      </c>
      <c r="X219" s="35">
        <f ca="1">H219+L219+P219+T219</f>
        <v>-413178.81</v>
      </c>
      <c r="Y219" s="36">
        <f ca="1">I219+M219+Q219+U219</f>
        <v>-1512448.94</v>
      </c>
    </row>
    <row r="220" spans="1:25" outlineLevel="2" x14ac:dyDescent="0.25">
      <c r="A220" t="s">
        <v>349</v>
      </c>
      <c r="B220" t="str">
        <f ca="1">VLOOKUP($A220,IndexLookup,2,FALSE)</f>
        <v>TAU</v>
      </c>
      <c r="C220" t="str">
        <f ca="1">VLOOKUP($B220,ParticipantLookup,2,FALSE)</f>
        <v>TransAlta Generation Partnership</v>
      </c>
      <c r="D220" t="str">
        <f ca="1">VLOOKUP($A220,IndexLookup,3,FALSE)</f>
        <v>POC</v>
      </c>
      <c r="E220" t="str">
        <f ca="1">VLOOKUP($D220,FacilityLookup,2,FALSE)</f>
        <v>Pocaterra Hydro Facility</v>
      </c>
      <c r="F220" s="34">
        <f ca="1">IFERROR(VLOOKUP($A220,Lookup2009,53,FALSE),0)</f>
        <v>11899.28</v>
      </c>
      <c r="G220" s="35">
        <f ca="1">IFERROR(VLOOKUP($A220,Lookup2009,54,FALSE),0)</f>
        <v>594.96</v>
      </c>
      <c r="H220" s="35">
        <f ca="1">IFERROR(VLOOKUP($A220,Lookup2009,55,FALSE),0)</f>
        <v>3721.3299999999995</v>
      </c>
      <c r="I220" s="36">
        <f ca="1">IFERROR(VLOOKUP($A220,Lookup2009,56,FALSE),0)</f>
        <v>16215.57</v>
      </c>
      <c r="J220" s="34">
        <f ca="1">IFERROR(VLOOKUP($A220,Lookup2008,53,FALSE),0)</f>
        <v>4111.8100000000049</v>
      </c>
      <c r="K220" s="35">
        <f ca="1">IFERROR(VLOOKUP($A220,Lookup2008,54,FALSE),0)</f>
        <v>205.60000000000002</v>
      </c>
      <c r="L220" s="35">
        <f ca="1">IFERROR(VLOOKUP($A220,Lookup2008,55,FALSE),0)</f>
        <v>1265.7999999999997</v>
      </c>
      <c r="M220" s="36">
        <f ca="1">IFERROR(VLOOKUP($A220,Lookup2008,56,FALSE),0)</f>
        <v>5583.2100000000037</v>
      </c>
      <c r="N220" s="34">
        <f ca="1">IFERROR(VLOOKUP($A220,Lookup2007,53,FALSE),0)</f>
        <v>-128748.12000000001</v>
      </c>
      <c r="O220" s="35">
        <f ca="1">IFERROR(VLOOKUP($A220,Lookup2007,54,FALSE),0)</f>
        <v>-6437.4100000000008</v>
      </c>
      <c r="P220" s="35">
        <f ca="1">IFERROR(VLOOKUP($A220,Lookup2007,55,FALSE),0)</f>
        <v>-51937.38</v>
      </c>
      <c r="Q220" s="36">
        <f ca="1">IFERROR(VLOOKUP($A220,Lookup2007,56,FALSE),0)</f>
        <v>-187122.91000000003</v>
      </c>
      <c r="R220" s="34">
        <f ca="1">IFERROR(VLOOKUP($A220,Lookup2006,53,FALSE),0)</f>
        <v>-145620.5</v>
      </c>
      <c r="S220" s="35">
        <f ca="1">IFERROR(VLOOKUP($A220,Lookup2006,54,FALSE),0)</f>
        <v>-7281.0300000000007</v>
      </c>
      <c r="T220" s="35">
        <f ca="1">IFERROR(VLOOKUP($A220,Lookup2006,55,FALSE),0)</f>
        <v>-67010.63</v>
      </c>
      <c r="U220" s="36">
        <f ca="1">IFERROR(VLOOKUP($A220,Lookup2006,56,FALSE),0)</f>
        <v>-219912.16</v>
      </c>
      <c r="V220" s="34">
        <f ca="1">F220+J220+N220+R220</f>
        <v>-258357.53</v>
      </c>
      <c r="W220" s="35">
        <f ca="1">G220+K220+O220+S220</f>
        <v>-12917.880000000001</v>
      </c>
      <c r="X220" s="35">
        <f ca="1">H220+L220+P220+T220</f>
        <v>-113960.88</v>
      </c>
      <c r="Y220" s="36">
        <f ca="1">I220+M220+Q220+U220</f>
        <v>-385236.29000000004</v>
      </c>
    </row>
    <row r="221" spans="1:25" outlineLevel="2" x14ac:dyDescent="0.25">
      <c r="A221" t="s">
        <v>357</v>
      </c>
      <c r="B221" t="str">
        <f ca="1">VLOOKUP($A221,IndexLookup,2,FALSE)</f>
        <v>TAU</v>
      </c>
      <c r="C221" t="str">
        <f ca="1">VLOOKUP($B221,ParticipantLookup,2,FALSE)</f>
        <v>TransAlta Generation Partnership</v>
      </c>
      <c r="D221" t="str">
        <f ca="1">VLOOKUP($A221,IndexLookup,3,FALSE)</f>
        <v>RUN</v>
      </c>
      <c r="E221" t="str">
        <f ca="1">VLOOKUP($D221,FacilityLookup,2,FALSE)</f>
        <v>Rundle Hydro Facility</v>
      </c>
      <c r="F221" s="34">
        <f ca="1">IFERROR(VLOOKUP($A221,Lookup2009,53,FALSE),0)</f>
        <v>-114808.42000000001</v>
      </c>
      <c r="G221" s="35">
        <f ca="1">IFERROR(VLOOKUP($A221,Lookup2009,54,FALSE),0)</f>
        <v>-5740.43</v>
      </c>
      <c r="H221" s="35">
        <f ca="1">IFERROR(VLOOKUP($A221,Lookup2009,55,FALSE),0)</f>
        <v>-35945.57</v>
      </c>
      <c r="I221" s="36">
        <f ca="1">IFERROR(VLOOKUP($A221,Lookup2009,56,FALSE),0)</f>
        <v>-156494.42000000001</v>
      </c>
      <c r="J221" s="34">
        <f ca="1">IFERROR(VLOOKUP($A221,Lookup2008,53,FALSE),0)</f>
        <v>-227962</v>
      </c>
      <c r="K221" s="35">
        <f ca="1">IFERROR(VLOOKUP($A221,Lookup2008,54,FALSE),0)</f>
        <v>-11398.119999999999</v>
      </c>
      <c r="L221" s="35">
        <f ca="1">IFERROR(VLOOKUP($A221,Lookup2008,55,FALSE),0)</f>
        <v>-78907.050000000017</v>
      </c>
      <c r="M221" s="36">
        <f ca="1">IFERROR(VLOOKUP($A221,Lookup2008,56,FALSE),0)</f>
        <v>-318267.17</v>
      </c>
      <c r="N221" s="34">
        <f ca="1">IFERROR(VLOOKUP($A221,Lookup2007,53,FALSE),0)</f>
        <v>-321627.82</v>
      </c>
      <c r="O221" s="35">
        <f ca="1">IFERROR(VLOOKUP($A221,Lookup2007,54,FALSE),0)</f>
        <v>-16081.399999999998</v>
      </c>
      <c r="P221" s="35">
        <f ca="1">IFERROR(VLOOKUP($A221,Lookup2007,55,FALSE),0)</f>
        <v>-129661.04000000001</v>
      </c>
      <c r="Q221" s="36">
        <f ca="1">IFERROR(VLOOKUP($A221,Lookup2007,56,FALSE),0)</f>
        <v>-467370.26</v>
      </c>
      <c r="R221" s="34">
        <f ca="1">IFERROR(VLOOKUP($A221,Lookup2006,53,FALSE),0)</f>
        <v>-304601.98</v>
      </c>
      <c r="S221" s="35">
        <f ca="1">IFERROR(VLOOKUP($A221,Lookup2006,54,FALSE),0)</f>
        <v>-15230.080000000002</v>
      </c>
      <c r="T221" s="35">
        <f ca="1">IFERROR(VLOOKUP($A221,Lookup2006,55,FALSE),0)</f>
        <v>-140852.40999999997</v>
      </c>
      <c r="U221" s="36">
        <f ca="1">IFERROR(VLOOKUP($A221,Lookup2006,56,FALSE),0)</f>
        <v>-460684.46999999991</v>
      </c>
      <c r="V221" s="34">
        <f ca="1">F221+J221+N221+R221</f>
        <v>-969000.22</v>
      </c>
      <c r="W221" s="35">
        <f ca="1">G221+K221+O221+S221</f>
        <v>-48450.03</v>
      </c>
      <c r="X221" s="35">
        <f ca="1">H221+L221+P221+T221</f>
        <v>-385366.07</v>
      </c>
      <c r="Y221" s="36">
        <f ca="1">I221+M221+Q221+U221</f>
        <v>-1402816.3199999998</v>
      </c>
    </row>
    <row r="222" spans="1:25" outlineLevel="2" x14ac:dyDescent="0.25">
      <c r="A222" t="s">
        <v>386</v>
      </c>
      <c r="B222" t="str">
        <f ca="1">VLOOKUP($A222,IndexLookup,2,FALSE)</f>
        <v>TAU</v>
      </c>
      <c r="C222" t="str">
        <f ca="1">VLOOKUP($B222,ParticipantLookup,2,FALSE)</f>
        <v>TransAlta Generation Partnership</v>
      </c>
      <c r="D222" t="str">
        <f ca="1">VLOOKUP($A222,IndexLookup,3,FALSE)</f>
        <v>SPR</v>
      </c>
      <c r="E222" t="str">
        <f ca="1">VLOOKUP($D222,FacilityLookup,2,FALSE)</f>
        <v>Spray Hydro Facility</v>
      </c>
      <c r="F222" s="34">
        <f ca="1">IFERROR(VLOOKUP($A222,Lookup2009,53,FALSE),0)</f>
        <v>-447169.73</v>
      </c>
      <c r="G222" s="35">
        <f ca="1">IFERROR(VLOOKUP($A222,Lookup2009,54,FALSE),0)</f>
        <v>-22358.469999999998</v>
      </c>
      <c r="H222" s="35">
        <f ca="1">IFERROR(VLOOKUP($A222,Lookup2009,55,FALSE),0)</f>
        <v>-139948.29999999999</v>
      </c>
      <c r="I222" s="36">
        <f ca="1">IFERROR(VLOOKUP($A222,Lookup2009,56,FALSE),0)</f>
        <v>-609476.5</v>
      </c>
      <c r="J222" s="34">
        <f ca="1">IFERROR(VLOOKUP($A222,Lookup2008,53,FALSE),0)</f>
        <v>-664895.85</v>
      </c>
      <c r="K222" s="35">
        <f ca="1">IFERROR(VLOOKUP($A222,Lookup2008,54,FALSE),0)</f>
        <v>-33244.789999999994</v>
      </c>
      <c r="L222" s="35">
        <f ca="1">IFERROR(VLOOKUP($A222,Lookup2008,55,FALSE),0)</f>
        <v>-230181.71000000002</v>
      </c>
      <c r="M222" s="36">
        <f ca="1">IFERROR(VLOOKUP($A222,Lookup2008,56,FALSE),0)</f>
        <v>-928322.34999999986</v>
      </c>
      <c r="N222" s="34">
        <f ca="1">IFERROR(VLOOKUP($A222,Lookup2007,53,FALSE),0)</f>
        <v>-950932.61999999976</v>
      </c>
      <c r="O222" s="35">
        <f ca="1">IFERROR(VLOOKUP($A222,Lookup2007,54,FALSE),0)</f>
        <v>-47546.649999999994</v>
      </c>
      <c r="P222" s="35">
        <f ca="1">IFERROR(VLOOKUP($A222,Lookup2007,55,FALSE),0)</f>
        <v>-383407.94</v>
      </c>
      <c r="Q222" s="36">
        <f ca="1">IFERROR(VLOOKUP($A222,Lookup2007,56,FALSE),0)</f>
        <v>-1381887.21</v>
      </c>
      <c r="R222" s="34">
        <f ca="1">IFERROR(VLOOKUP($A222,Lookup2006,53,FALSE),0)</f>
        <v>-952133.92</v>
      </c>
      <c r="S222" s="35">
        <f ca="1">IFERROR(VLOOKUP($A222,Lookup2006,54,FALSE),0)</f>
        <v>-47606.689999999995</v>
      </c>
      <c r="T222" s="35">
        <f ca="1">IFERROR(VLOOKUP($A222,Lookup2006,55,FALSE),0)</f>
        <v>-439407.22000000003</v>
      </c>
      <c r="U222" s="36">
        <f ca="1">IFERROR(VLOOKUP($A222,Lookup2006,56,FALSE),0)</f>
        <v>-1439147.83</v>
      </c>
      <c r="V222" s="34">
        <f ca="1">F222+J222+N222+R222</f>
        <v>-3015132.1199999996</v>
      </c>
      <c r="W222" s="35">
        <f ca="1">G222+K222+O222+S222</f>
        <v>-150756.59999999998</v>
      </c>
      <c r="X222" s="35">
        <f ca="1">H222+L222+P222+T222</f>
        <v>-1192945.17</v>
      </c>
      <c r="Y222" s="36">
        <f ca="1">I222+M222+Q222+U222</f>
        <v>-4358833.8899999997</v>
      </c>
    </row>
    <row r="223" spans="1:25" outlineLevel="2" x14ac:dyDescent="0.25">
      <c r="A223" t="s">
        <v>397</v>
      </c>
      <c r="B223" t="str">
        <f ca="1">VLOOKUP($A223,IndexLookup,2,FALSE)</f>
        <v>TAU</v>
      </c>
      <c r="C223" t="str">
        <f ca="1">VLOOKUP($B223,ParticipantLookup,2,FALSE)</f>
        <v>TransAlta Generation Partnership</v>
      </c>
      <c r="D223" t="str">
        <f ca="1">VLOOKUP($A223,IndexLookup,3,FALSE)</f>
        <v>THS</v>
      </c>
      <c r="E223" t="str">
        <f ca="1">VLOOKUP($D223,FacilityLookup,2,FALSE)</f>
        <v>Three Sisters Hydro Plant</v>
      </c>
      <c r="F223" s="34">
        <f ca="1">IFERROR(VLOOKUP($A223,Lookup2009,53,FALSE),0)</f>
        <v>-1925.79</v>
      </c>
      <c r="G223" s="35">
        <f ca="1">IFERROR(VLOOKUP($A223,Lookup2009,54,FALSE),0)</f>
        <v>-96.280000000000015</v>
      </c>
      <c r="H223" s="35">
        <f ca="1">IFERROR(VLOOKUP($A223,Lookup2009,55,FALSE),0)</f>
        <v>-599.2600000000001</v>
      </c>
      <c r="I223" s="36">
        <f ca="1">IFERROR(VLOOKUP($A223,Lookup2009,56,FALSE),0)</f>
        <v>-2621.33</v>
      </c>
      <c r="J223" s="34">
        <f ca="1">IFERROR(VLOOKUP($A223,Lookup2008,53,FALSE),0)</f>
        <v>-12941.609999999997</v>
      </c>
      <c r="K223" s="35">
        <f ca="1">IFERROR(VLOOKUP($A223,Lookup2008,54,FALSE),0)</f>
        <v>-647.07999999999993</v>
      </c>
      <c r="L223" s="35">
        <f ca="1">IFERROR(VLOOKUP($A223,Lookup2008,55,FALSE),0)</f>
        <v>-4404.13</v>
      </c>
      <c r="M223" s="36">
        <f ca="1">IFERROR(VLOOKUP($A223,Lookup2008,56,FALSE),0)</f>
        <v>-17992.82</v>
      </c>
      <c r="N223" s="34">
        <f ca="1">IFERROR(VLOOKUP($A223,Lookup2007,53,FALSE),0)</f>
        <v>-22342.839999999997</v>
      </c>
      <c r="O223" s="35">
        <f ca="1">IFERROR(VLOOKUP($A223,Lookup2007,54,FALSE),0)</f>
        <v>-1117.1400000000001</v>
      </c>
      <c r="P223" s="35">
        <f ca="1">IFERROR(VLOOKUP($A223,Lookup2007,55,FALSE),0)</f>
        <v>-8880.89</v>
      </c>
      <c r="Q223" s="36">
        <f ca="1">IFERROR(VLOOKUP($A223,Lookup2007,56,FALSE),0)</f>
        <v>-32340.869999999995</v>
      </c>
      <c r="R223" s="34">
        <f ca="1">IFERROR(VLOOKUP($A223,Lookup2006,53,FALSE),0)</f>
        <v>-21605.93</v>
      </c>
      <c r="S223" s="35">
        <f ca="1">IFERROR(VLOOKUP($A223,Lookup2006,54,FALSE),0)</f>
        <v>-1080.2800000000002</v>
      </c>
      <c r="T223" s="35">
        <f ca="1">IFERROR(VLOOKUP($A223,Lookup2006,55,FALSE),0)</f>
        <v>-9918.5300000000007</v>
      </c>
      <c r="U223" s="36">
        <f ca="1">IFERROR(VLOOKUP($A223,Lookup2006,56,FALSE),0)</f>
        <v>-32604.74</v>
      </c>
      <c r="V223" s="34">
        <f ca="1">F223+J223+N223+R223</f>
        <v>-58816.169999999991</v>
      </c>
      <c r="W223" s="35">
        <f ca="1">G223+K223+O223+S223</f>
        <v>-2940.78</v>
      </c>
      <c r="X223" s="35">
        <f ca="1">H223+L223+P223+T223</f>
        <v>-23802.809999999998</v>
      </c>
      <c r="Y223" s="36">
        <f ca="1">I223+M223+Q223+U223</f>
        <v>-85559.76</v>
      </c>
    </row>
    <row r="224" spans="1:25" outlineLevel="2" x14ac:dyDescent="0.25">
      <c r="A224" t="s">
        <v>695</v>
      </c>
      <c r="B224" t="str">
        <f ca="1">VLOOKUP($A224,IndexLookup,2,FALSE)</f>
        <v>TAU</v>
      </c>
      <c r="C224" t="str">
        <f ca="1">VLOOKUP($B224,ParticipantLookup,2,FALSE)</f>
        <v>TransAlta Generation Partnership</v>
      </c>
      <c r="D224" t="str">
        <f ca="1">VLOOKUP($A224,IndexLookup,3,FALSE)</f>
        <v>WB4</v>
      </c>
      <c r="E224" t="str">
        <f ca="1">VLOOKUP($D224,FacilityLookup,2,FALSE)</f>
        <v>Wabamun #4</v>
      </c>
      <c r="F224" s="34">
        <f ca="1">IFERROR(VLOOKUP($A224,Lookup2009,53,FALSE),0)</f>
        <v>984544.4700000002</v>
      </c>
      <c r="G224" s="35">
        <f ca="1">IFERROR(VLOOKUP($A224,Lookup2009,54,FALSE),0)</f>
        <v>49227.240000000005</v>
      </c>
      <c r="H224" s="35">
        <f ca="1">IFERROR(VLOOKUP($A224,Lookup2009,55,FALSE),0)</f>
        <v>306899.17</v>
      </c>
      <c r="I224" s="36">
        <f ca="1">IFERROR(VLOOKUP($A224,Lookup2009,56,FALSE),0)</f>
        <v>1340670.8800000001</v>
      </c>
      <c r="J224" s="34">
        <f ca="1">IFERROR(VLOOKUP($A224,Lookup2008,53,FALSE),0)</f>
        <v>403690.0799999999</v>
      </c>
      <c r="K224" s="35">
        <f ca="1">IFERROR(VLOOKUP($A224,Lookup2008,54,FALSE),0)</f>
        <v>20184.509999999998</v>
      </c>
      <c r="L224" s="35">
        <f ca="1">IFERROR(VLOOKUP($A224,Lookup2008,55,FALSE),0)</f>
        <v>130318.70000000001</v>
      </c>
      <c r="M224" s="36">
        <f ca="1">IFERROR(VLOOKUP($A224,Lookup2008,56,FALSE),0)</f>
        <v>554193.28999999992</v>
      </c>
      <c r="N224" s="34">
        <f ca="1">IFERROR(VLOOKUP($A224,Lookup2007,53,FALSE),0)</f>
        <v>1660659.04</v>
      </c>
      <c r="O224" s="35">
        <f ca="1">IFERROR(VLOOKUP($A224,Lookup2007,54,FALSE),0)</f>
        <v>83032.950000000012</v>
      </c>
      <c r="P224" s="35">
        <f ca="1">IFERROR(VLOOKUP($A224,Lookup2007,55,FALSE),0)</f>
        <v>663563.61</v>
      </c>
      <c r="Q224" s="36">
        <f ca="1">IFERROR(VLOOKUP($A224,Lookup2007,56,FALSE),0)</f>
        <v>2407255.5999999996</v>
      </c>
      <c r="R224" s="34">
        <f ca="1">IFERROR(VLOOKUP($A224,Lookup2006,53,FALSE),0)</f>
        <v>1884304.64</v>
      </c>
      <c r="S224" s="35">
        <f ca="1">IFERROR(VLOOKUP($A224,Lookup2006,54,FALSE),0)</f>
        <v>94215.24000000002</v>
      </c>
      <c r="T224" s="35">
        <f ca="1">IFERROR(VLOOKUP($A224,Lookup2006,55,FALSE),0)</f>
        <v>856205.88</v>
      </c>
      <c r="U224" s="36">
        <f ca="1">IFERROR(VLOOKUP($A224,Lookup2006,56,FALSE),0)</f>
        <v>2834725.76</v>
      </c>
      <c r="V224" s="34">
        <f ca="1">F224+J224+N224+R224</f>
        <v>4933198.2299999995</v>
      </c>
      <c r="W224" s="35">
        <f ca="1">G224+K224+O224+S224</f>
        <v>246659.94000000003</v>
      </c>
      <c r="X224" s="35">
        <f ca="1">H224+L224+P224+T224</f>
        <v>1956987.3599999999</v>
      </c>
      <c r="Y224" s="36">
        <f ca="1">I224+M224+Q224+U224</f>
        <v>7136845.5299999993</v>
      </c>
    </row>
    <row r="225" spans="1:25" outlineLevel="1" x14ac:dyDescent="0.25">
      <c r="C225" s="2" t="s">
        <v>895</v>
      </c>
      <c r="F225" s="34">
        <f ca="1">SUBTOTAL(9,F211:F224)</f>
        <v>-1812037.0399999996</v>
      </c>
      <c r="G225" s="35">
        <f ca="1">SUBTOTAL(9,G211:G224)</f>
        <v>-90601.809999999983</v>
      </c>
      <c r="H225" s="35">
        <f ca="1">SUBTOTAL(9,H211:H224)</f>
        <v>-567008.68999999994</v>
      </c>
      <c r="I225" s="36">
        <f ca="1">SUBTOTAL(9,I211:I224)</f>
        <v>-2469647.54</v>
      </c>
      <c r="J225" s="34">
        <f ca="1">SUBTOTAL(9,J211:J224)</f>
        <v>-5000340.330000001</v>
      </c>
      <c r="K225" s="35">
        <f ca="1">SUBTOTAL(9,K211:K224)</f>
        <v>-250017.05</v>
      </c>
      <c r="L225" s="35">
        <f ca="1">SUBTOTAL(9,L211:L224)</f>
        <v>-1737977.1799999995</v>
      </c>
      <c r="M225" s="36">
        <f ca="1">SUBTOTAL(9,M211:M224)</f>
        <v>-6988334.5599999996</v>
      </c>
      <c r="N225" s="34">
        <f ca="1">SUBTOTAL(9,N211:N224)</f>
        <v>-4105857.9800000004</v>
      </c>
      <c r="O225" s="35">
        <f ca="1">SUBTOTAL(9,O211:O224)</f>
        <v>-205292.97999999998</v>
      </c>
      <c r="P225" s="35">
        <f ca="1">SUBTOTAL(9,P211:P224)</f>
        <v>-1653148.4400000004</v>
      </c>
      <c r="Q225" s="36">
        <f ca="1">SUBTOTAL(9,Q211:Q224)</f>
        <v>-5964299.4000000004</v>
      </c>
      <c r="R225" s="34">
        <f ca="1">SUBTOTAL(9,R211:R224)</f>
        <v>-4215806.5599999996</v>
      </c>
      <c r="S225" s="35">
        <f ca="1">SUBTOTAL(9,S211:S224)</f>
        <v>-210790.29</v>
      </c>
      <c r="T225" s="35">
        <f ca="1">SUBTOTAL(9,T211:T224)</f>
        <v>-1949066.6399999997</v>
      </c>
      <c r="U225" s="36">
        <f ca="1">SUBTOTAL(9,U211:U224)</f>
        <v>-6375663.4900000002</v>
      </c>
      <c r="V225" s="34">
        <f ca="1">SUBTOTAL(9,V211:V224)</f>
        <v>-15134041.910000004</v>
      </c>
      <c r="W225" s="35">
        <f ca="1">SUBTOTAL(9,W211:W224)</f>
        <v>-756702.12999999977</v>
      </c>
      <c r="X225" s="35">
        <f ca="1">SUBTOTAL(9,X211:X224)</f>
        <v>-5907200.9499999993</v>
      </c>
      <c r="Y225" s="36">
        <f ca="1">SUBTOTAL(9,Y211:Y224)</f>
        <v>-21797944.990000002</v>
      </c>
    </row>
    <row r="226" spans="1:25" outlineLevel="2" x14ac:dyDescent="0.25">
      <c r="A226" t="s">
        <v>799</v>
      </c>
      <c r="B226" t="str">
        <f ca="1">VLOOKUP($A226,IndexLookup,2,FALSE)</f>
        <v>TCN</v>
      </c>
      <c r="C226" t="str">
        <f ca="1">VLOOKUP($B226,ParticipantLookup,2,FALSE)</f>
        <v>TransCanada Energy Ltd.</v>
      </c>
      <c r="D226" t="str">
        <f ca="1">VLOOKUP($A226,IndexLookup,3,FALSE)</f>
        <v>BCHEXP</v>
      </c>
      <c r="E226" t="str">
        <f ca="1">VLOOKUP($D226,FacilityLookup,2,FALSE)</f>
        <v>Alberta-BC Intertie - Export</v>
      </c>
      <c r="F226" s="34">
        <f ca="1">IFERROR(VLOOKUP($A226,Lookup2009,53,FALSE),0)</f>
        <v>0</v>
      </c>
      <c r="G226" s="35">
        <f ca="1">IFERROR(VLOOKUP($A226,Lookup2009,54,FALSE),0)</f>
        <v>0</v>
      </c>
      <c r="H226" s="35">
        <f ca="1">IFERROR(VLOOKUP($A226,Lookup2009,55,FALSE),0)</f>
        <v>0</v>
      </c>
      <c r="I226" s="36">
        <f ca="1">IFERROR(VLOOKUP($A226,Lookup2009,56,FALSE),0)</f>
        <v>0</v>
      </c>
      <c r="J226" s="34">
        <f ca="1">IFERROR(VLOOKUP($A226,Lookup2008,53,FALSE),0)</f>
        <v>0</v>
      </c>
      <c r="K226" s="35">
        <f ca="1">IFERROR(VLOOKUP($A226,Lookup2008,54,FALSE),0)</f>
        <v>0</v>
      </c>
      <c r="L226" s="35">
        <f ca="1">IFERROR(VLOOKUP($A226,Lookup2008,55,FALSE),0)</f>
        <v>0</v>
      </c>
      <c r="M226" s="36">
        <f ca="1">IFERROR(VLOOKUP($A226,Lookup2008,56,FALSE),0)</f>
        <v>0</v>
      </c>
      <c r="N226" s="34">
        <f ca="1">IFERROR(VLOOKUP($A226,Lookup2007,53,FALSE),0)</f>
        <v>-22975.870000000003</v>
      </c>
      <c r="O226" s="35">
        <f ca="1">IFERROR(VLOOKUP($A226,Lookup2007,54,FALSE),0)</f>
        <v>-1148.79</v>
      </c>
      <c r="P226" s="35">
        <f ca="1">IFERROR(VLOOKUP($A226,Lookup2007,55,FALSE),0)</f>
        <v>-9781.16</v>
      </c>
      <c r="Q226" s="36">
        <f ca="1">IFERROR(VLOOKUP($A226,Lookup2007,56,FALSE),0)</f>
        <v>-33905.82</v>
      </c>
      <c r="R226" s="34">
        <f ca="1">IFERROR(VLOOKUP($A226,Lookup2006,53,FALSE),0)</f>
        <v>-45051.51</v>
      </c>
      <c r="S226" s="35">
        <f ca="1">IFERROR(VLOOKUP($A226,Lookup2006,54,FALSE),0)</f>
        <v>-2252.5699999999997</v>
      </c>
      <c r="T226" s="35">
        <f ca="1">IFERROR(VLOOKUP($A226,Lookup2006,55,FALSE),0)</f>
        <v>-20279.490000000002</v>
      </c>
      <c r="U226" s="36">
        <f ca="1">IFERROR(VLOOKUP($A226,Lookup2006,56,FALSE),0)</f>
        <v>-67583.570000000007</v>
      </c>
      <c r="V226" s="34">
        <f ca="1">F226+J226+N226+R226</f>
        <v>-68027.38</v>
      </c>
      <c r="W226" s="35">
        <f ca="1">G226+K226+O226+S226</f>
        <v>-3401.3599999999997</v>
      </c>
      <c r="X226" s="35">
        <f ca="1">H226+L226+P226+T226</f>
        <v>-30060.65</v>
      </c>
      <c r="Y226" s="36">
        <f ca="1">I226+M226+Q226+U226</f>
        <v>-101489.39000000001</v>
      </c>
    </row>
    <row r="227" spans="1:25" outlineLevel="2" x14ac:dyDescent="0.25">
      <c r="A227" t="s">
        <v>800</v>
      </c>
      <c r="B227" t="str">
        <f ca="1">VLOOKUP($A227,IndexLookup,2,FALSE)</f>
        <v>TCN</v>
      </c>
      <c r="C227" t="str">
        <f ca="1">VLOOKUP($B227,ParticipantLookup,2,FALSE)</f>
        <v>TransCanada Energy Ltd.</v>
      </c>
      <c r="D227" t="str">
        <f ca="1">VLOOKUP($A227,IndexLookup,3,FALSE)</f>
        <v>BCHIMP</v>
      </c>
      <c r="E227" t="str">
        <f ca="1">VLOOKUP($D227,FacilityLookup,2,FALSE)</f>
        <v>Alberta-BC Intertie - Import</v>
      </c>
      <c r="F227" s="34">
        <f ca="1">IFERROR(VLOOKUP($A227,Lookup2009,53,FALSE),0)</f>
        <v>0</v>
      </c>
      <c r="G227" s="35">
        <f ca="1">IFERROR(VLOOKUP($A227,Lookup2009,54,FALSE),0)</f>
        <v>0</v>
      </c>
      <c r="H227" s="35">
        <f ca="1">IFERROR(VLOOKUP($A227,Lookup2009,55,FALSE),0)</f>
        <v>0</v>
      </c>
      <c r="I227" s="36">
        <f ca="1">IFERROR(VLOOKUP($A227,Lookup2009,56,FALSE),0)</f>
        <v>0</v>
      </c>
      <c r="J227" s="34">
        <f ca="1">IFERROR(VLOOKUP($A227,Lookup2008,53,FALSE),0)</f>
        <v>0</v>
      </c>
      <c r="K227" s="35">
        <f ca="1">IFERROR(VLOOKUP($A227,Lookup2008,54,FALSE),0)</f>
        <v>0</v>
      </c>
      <c r="L227" s="35">
        <f ca="1">IFERROR(VLOOKUP($A227,Lookup2008,55,FALSE),0)</f>
        <v>0</v>
      </c>
      <c r="M227" s="36">
        <f ca="1">IFERROR(VLOOKUP($A227,Lookup2008,56,FALSE),0)</f>
        <v>0</v>
      </c>
      <c r="N227" s="34">
        <f ca="1">IFERROR(VLOOKUP($A227,Lookup2007,53,FALSE),0)</f>
        <v>-44157.31</v>
      </c>
      <c r="O227" s="35">
        <f ca="1">IFERROR(VLOOKUP($A227,Lookup2007,54,FALSE),0)</f>
        <v>-2207.8700000000003</v>
      </c>
      <c r="P227" s="35">
        <f ca="1">IFERROR(VLOOKUP($A227,Lookup2007,55,FALSE),0)</f>
        <v>-18637.649999999998</v>
      </c>
      <c r="Q227" s="36">
        <f ca="1">IFERROR(VLOOKUP($A227,Lookup2007,56,FALSE),0)</f>
        <v>-65002.83</v>
      </c>
      <c r="R227" s="34">
        <f ca="1">IFERROR(VLOOKUP($A227,Lookup2006,53,FALSE),0)</f>
        <v>-389695.30999999994</v>
      </c>
      <c r="S227" s="35">
        <f ca="1">IFERROR(VLOOKUP($A227,Lookup2006,54,FALSE),0)</f>
        <v>-19484.77</v>
      </c>
      <c r="T227" s="35">
        <f ca="1">IFERROR(VLOOKUP($A227,Lookup2006,55,FALSE),0)</f>
        <v>-177581.72</v>
      </c>
      <c r="U227" s="36">
        <f ca="1">IFERROR(VLOOKUP($A227,Lookup2006,56,FALSE),0)</f>
        <v>-586761.79999999993</v>
      </c>
      <c r="V227" s="34">
        <f ca="1">F227+J227+N227+R227</f>
        <v>-433852.61999999994</v>
      </c>
      <c r="W227" s="35">
        <f ca="1">G227+K227+O227+S227</f>
        <v>-21692.639999999999</v>
      </c>
      <c r="X227" s="35">
        <f ca="1">H227+L227+P227+T227</f>
        <v>-196219.37</v>
      </c>
      <c r="Y227" s="36">
        <f ca="1">I227+M227+Q227+U227</f>
        <v>-651764.62999999989</v>
      </c>
    </row>
    <row r="228" spans="1:25" outlineLevel="2" x14ac:dyDescent="0.25">
      <c r="A228" t="s">
        <v>261</v>
      </c>
      <c r="B228" t="str">
        <f ca="1">VLOOKUP($A228,IndexLookup,2,FALSE)</f>
        <v>TCN</v>
      </c>
      <c r="C228" t="str">
        <f ca="1">VLOOKUP($B228,ParticipantLookup,2,FALSE)</f>
        <v>TransCanada Energy Ltd.</v>
      </c>
      <c r="D228" t="str">
        <f ca="1">VLOOKUP($A228,IndexLookup,3,FALSE)</f>
        <v>BCR2</v>
      </c>
      <c r="E228" t="str">
        <f ca="1">VLOOKUP($D228,FacilityLookup,2,FALSE)</f>
        <v>Bear Creek #2</v>
      </c>
      <c r="F228" s="34">
        <f ca="1">IFERROR(VLOOKUP($A228,Lookup2009,53,FALSE),0)</f>
        <v>-424041.05000000005</v>
      </c>
      <c r="G228" s="35">
        <f ca="1">IFERROR(VLOOKUP($A228,Lookup2009,54,FALSE),0)</f>
        <v>-21202.039999999997</v>
      </c>
      <c r="H228" s="35">
        <f ca="1">IFERROR(VLOOKUP($A228,Lookup2009,55,FALSE),0)</f>
        <v>-132674.72</v>
      </c>
      <c r="I228" s="36">
        <f ca="1">IFERROR(VLOOKUP($A228,Lookup2009,56,FALSE),0)</f>
        <v>-577917.80999999994</v>
      </c>
      <c r="J228" s="34">
        <f ca="1">IFERROR(VLOOKUP($A228,Lookup2008,53,FALSE),0)</f>
        <v>-539859.42999999993</v>
      </c>
      <c r="K228" s="35">
        <f ca="1">IFERROR(VLOOKUP($A228,Lookup2008,54,FALSE),0)</f>
        <v>-26992.960000000006</v>
      </c>
      <c r="L228" s="35">
        <f ca="1">IFERROR(VLOOKUP($A228,Lookup2008,55,FALSE),0)</f>
        <v>-187389.81</v>
      </c>
      <c r="M228" s="36">
        <f ca="1">IFERROR(VLOOKUP($A228,Lookup2008,56,FALSE),0)</f>
        <v>-754242.20000000007</v>
      </c>
      <c r="N228" s="34">
        <f ca="1">IFERROR(VLOOKUP($A228,Lookup2007,53,FALSE),0)</f>
        <v>-42678.139999999985</v>
      </c>
      <c r="O228" s="35">
        <f ca="1">IFERROR(VLOOKUP($A228,Lookup2007,54,FALSE),0)</f>
        <v>-2133.8999999999996</v>
      </c>
      <c r="P228" s="35">
        <f ca="1">IFERROR(VLOOKUP($A228,Lookup2007,55,FALSE),0)</f>
        <v>-17279.02</v>
      </c>
      <c r="Q228" s="36">
        <f ca="1">IFERROR(VLOOKUP($A228,Lookup2007,56,FALSE),0)</f>
        <v>-62091.06</v>
      </c>
      <c r="R228" s="34">
        <f ca="1">IFERROR(VLOOKUP($A228,Lookup2006,53,FALSE),0)</f>
        <v>14704.100000000031</v>
      </c>
      <c r="S228" s="35">
        <f ca="1">IFERROR(VLOOKUP($A228,Lookup2006,54,FALSE),0)</f>
        <v>735.2</v>
      </c>
      <c r="T228" s="35">
        <f ca="1">IFERROR(VLOOKUP($A228,Lookup2006,55,FALSE),0)</f>
        <v>6561.4899999999989</v>
      </c>
      <c r="U228" s="36">
        <f ca="1">IFERROR(VLOOKUP($A228,Lookup2006,56,FALSE),0)</f>
        <v>22000.79000000003</v>
      </c>
      <c r="V228" s="34">
        <f ca="1">F228+J228+N228+R228</f>
        <v>-991874.52</v>
      </c>
      <c r="W228" s="35">
        <f ca="1">G228+K228+O228+S228</f>
        <v>-49593.700000000004</v>
      </c>
      <c r="X228" s="35">
        <f ca="1">H228+L228+P228+T228</f>
        <v>-330782.06000000006</v>
      </c>
      <c r="Y228" s="36">
        <f ca="1">I228+M228+Q228+U228</f>
        <v>-1372250.28</v>
      </c>
    </row>
    <row r="229" spans="1:25" outlineLevel="2" x14ac:dyDescent="0.25">
      <c r="A229" t="s">
        <v>262</v>
      </c>
      <c r="B229" t="str">
        <f ca="1">VLOOKUP($A229,IndexLookup,2,FALSE)</f>
        <v>TCN</v>
      </c>
      <c r="C229" t="str">
        <f ca="1">VLOOKUP($B229,ParticipantLookup,2,FALSE)</f>
        <v>TransCanada Energy Ltd.</v>
      </c>
      <c r="D229" t="str">
        <f ca="1">VLOOKUP($A229,IndexLookup,3,FALSE)</f>
        <v>BCRK</v>
      </c>
      <c r="E229" t="str">
        <f ca="1">VLOOKUP($D229,FacilityLookup,2,FALSE)</f>
        <v>Bear Creek #1</v>
      </c>
      <c r="F229" s="34">
        <f ca="1">IFERROR(VLOOKUP($A229,Lookup2009,53,FALSE),0)</f>
        <v>-313498.53999999998</v>
      </c>
      <c r="G229" s="35">
        <f ca="1">IFERROR(VLOOKUP($A229,Lookup2009,54,FALSE),0)</f>
        <v>-15674.93</v>
      </c>
      <c r="H229" s="35">
        <f ca="1">IFERROR(VLOOKUP($A229,Lookup2009,55,FALSE),0)</f>
        <v>-99038.05</v>
      </c>
      <c r="I229" s="36">
        <f ca="1">IFERROR(VLOOKUP($A229,Lookup2009,56,FALSE),0)</f>
        <v>-428211.52</v>
      </c>
      <c r="J229" s="34">
        <f ca="1">IFERROR(VLOOKUP($A229,Lookup2008,53,FALSE),0)</f>
        <v>-753454.67999999993</v>
      </c>
      <c r="K229" s="35">
        <f ca="1">IFERROR(VLOOKUP($A229,Lookup2008,54,FALSE),0)</f>
        <v>-37672.74</v>
      </c>
      <c r="L229" s="35">
        <f ca="1">IFERROR(VLOOKUP($A229,Lookup2008,55,FALSE),0)</f>
        <v>-262532.15000000002</v>
      </c>
      <c r="M229" s="36">
        <f ca="1">IFERROR(VLOOKUP($A229,Lookup2008,56,FALSE),0)</f>
        <v>-1053659.57</v>
      </c>
      <c r="N229" s="34">
        <f ca="1">IFERROR(VLOOKUP($A229,Lookup2007,53,FALSE),0)</f>
        <v>-60281.930000000051</v>
      </c>
      <c r="O229" s="35">
        <f ca="1">IFERROR(VLOOKUP($A229,Lookup2007,54,FALSE),0)</f>
        <v>-3014.1</v>
      </c>
      <c r="P229" s="35">
        <f ca="1">IFERROR(VLOOKUP($A229,Lookup2007,55,FALSE),0)</f>
        <v>-24486.270000000004</v>
      </c>
      <c r="Q229" s="36">
        <f ca="1">IFERROR(VLOOKUP($A229,Lookup2007,56,FALSE),0)</f>
        <v>-87782.300000000061</v>
      </c>
      <c r="R229" s="34">
        <f ca="1">IFERROR(VLOOKUP($A229,Lookup2006,53,FALSE),0)</f>
        <v>21528.229999999978</v>
      </c>
      <c r="S229" s="35">
        <f ca="1">IFERROR(VLOOKUP($A229,Lookup2006,54,FALSE),0)</f>
        <v>1076.4100000000001</v>
      </c>
      <c r="T229" s="35">
        <f ca="1">IFERROR(VLOOKUP($A229,Lookup2006,55,FALSE),0)</f>
        <v>9615.18</v>
      </c>
      <c r="U229" s="36">
        <f ca="1">IFERROR(VLOOKUP($A229,Lookup2006,56,FALSE),0)</f>
        <v>32219.819999999978</v>
      </c>
      <c r="V229" s="34">
        <f ca="1">F229+J229+N229+R229</f>
        <v>-1105706.92</v>
      </c>
      <c r="W229" s="35">
        <f ca="1">G229+K229+O229+S229</f>
        <v>-55285.359999999993</v>
      </c>
      <c r="X229" s="35">
        <f ca="1">H229+L229+P229+T229</f>
        <v>-376441.29000000004</v>
      </c>
      <c r="Y229" s="36">
        <f ca="1">I229+M229+Q229+U229</f>
        <v>-1537433.57</v>
      </c>
    </row>
    <row r="230" spans="1:25" outlineLevel="2" x14ac:dyDescent="0.25">
      <c r="A230" t="s">
        <v>333</v>
      </c>
      <c r="B230" t="str">
        <f ca="1">VLOOKUP($A230,IndexLookup,2,FALSE)</f>
        <v>TCN</v>
      </c>
      <c r="C230" t="str">
        <f ca="1">VLOOKUP($B230,ParticipantLookup,2,FALSE)</f>
        <v>TransCanada Energy Ltd.</v>
      </c>
      <c r="D230" t="str">
        <f ca="1">VLOOKUP($A230,IndexLookup,3,FALSE)</f>
        <v>MKRC</v>
      </c>
      <c r="E230" t="str">
        <f ca="1">VLOOKUP($D230,FacilityLookup,2,FALSE)</f>
        <v>MacKay River Industrial System</v>
      </c>
      <c r="F230" s="34">
        <f ca="1">IFERROR(VLOOKUP($A230,Lookup2009,53,FALSE),0)</f>
        <v>676717.29999999993</v>
      </c>
      <c r="G230" s="35">
        <f ca="1">IFERROR(VLOOKUP($A230,Lookup2009,54,FALSE),0)</f>
        <v>33835.850000000006</v>
      </c>
      <c r="H230" s="35">
        <f ca="1">IFERROR(VLOOKUP($A230,Lookup2009,55,FALSE),0)</f>
        <v>211627.06</v>
      </c>
      <c r="I230" s="36">
        <f ca="1">IFERROR(VLOOKUP($A230,Lookup2009,56,FALSE),0)</f>
        <v>922180.21000000008</v>
      </c>
      <c r="J230" s="34">
        <f ca="1">IFERROR(VLOOKUP($A230,Lookup2008,53,FALSE),0)</f>
        <v>1229026.4099999999</v>
      </c>
      <c r="K230" s="35">
        <f ca="1">IFERROR(VLOOKUP($A230,Lookup2008,54,FALSE),0)</f>
        <v>61451.32</v>
      </c>
      <c r="L230" s="35">
        <f ca="1">IFERROR(VLOOKUP($A230,Lookup2008,55,FALSE),0)</f>
        <v>418094.77</v>
      </c>
      <c r="M230" s="36">
        <f ca="1">IFERROR(VLOOKUP($A230,Lookup2008,56,FALSE),0)</f>
        <v>1708572.5</v>
      </c>
      <c r="N230" s="34">
        <f ca="1">IFERROR(VLOOKUP($A230,Lookup2007,53,FALSE),0)</f>
        <v>1969330.95</v>
      </c>
      <c r="O230" s="35">
        <f ca="1">IFERROR(VLOOKUP($A230,Lookup2007,54,FALSE),0)</f>
        <v>98466.549999999988</v>
      </c>
      <c r="P230" s="35">
        <f ca="1">IFERROR(VLOOKUP($A230,Lookup2007,55,FALSE),0)</f>
        <v>792778.66999999993</v>
      </c>
      <c r="Q230" s="36">
        <f ca="1">IFERROR(VLOOKUP($A230,Lookup2007,56,FALSE),0)</f>
        <v>2860576.17</v>
      </c>
      <c r="R230" s="34">
        <f ca="1">IFERROR(VLOOKUP($A230,Lookup2006,53,FALSE),0)</f>
        <v>1456335.2100000002</v>
      </c>
      <c r="S230" s="35">
        <f ca="1">IFERROR(VLOOKUP($A230,Lookup2006,54,FALSE),0)</f>
        <v>72816.77</v>
      </c>
      <c r="T230" s="35">
        <f ca="1">IFERROR(VLOOKUP($A230,Lookup2006,55,FALSE),0)</f>
        <v>656252</v>
      </c>
      <c r="U230" s="36">
        <f ca="1">IFERROR(VLOOKUP($A230,Lookup2006,56,FALSE),0)</f>
        <v>2185403.98</v>
      </c>
      <c r="V230" s="34">
        <f ca="1">F230+J230+N230+R230</f>
        <v>5331409.87</v>
      </c>
      <c r="W230" s="35">
        <f ca="1">G230+K230+O230+S230</f>
        <v>266570.49</v>
      </c>
      <c r="X230" s="35">
        <f ca="1">H230+L230+P230+T230</f>
        <v>2078752.5</v>
      </c>
      <c r="Y230" s="36">
        <f ca="1">I230+M230+Q230+U230</f>
        <v>7676732.8599999994</v>
      </c>
    </row>
    <row r="231" spans="1:25" outlineLevel="2" x14ac:dyDescent="0.25">
      <c r="A231" t="s">
        <v>366</v>
      </c>
      <c r="B231" t="str">
        <f ca="1">VLOOKUP($A231,IndexLookup,2,FALSE)</f>
        <v>TCN</v>
      </c>
      <c r="C231" t="str">
        <f ca="1">VLOOKUP($B231,ParticipantLookup,2,FALSE)</f>
        <v>TransCanada Energy Ltd.</v>
      </c>
      <c r="D231" t="str">
        <f ca="1">VLOOKUP($A231,IndexLookup,3,FALSE)</f>
        <v>SD1</v>
      </c>
      <c r="E231" t="str">
        <f ca="1">VLOOKUP($D231,FacilityLookup,2,FALSE)</f>
        <v>Sundance #1</v>
      </c>
      <c r="F231" s="34">
        <f ca="1">IFERROR(VLOOKUP($A231,Lookup2009,53,FALSE),0)</f>
        <v>1279567.8599999999</v>
      </c>
      <c r="G231" s="35">
        <f ca="1">IFERROR(VLOOKUP($A231,Lookup2009,54,FALSE),0)</f>
        <v>63978.39</v>
      </c>
      <c r="H231" s="35">
        <f ca="1">IFERROR(VLOOKUP($A231,Lookup2009,55,FALSE),0)</f>
        <v>398201.20999999996</v>
      </c>
      <c r="I231" s="36">
        <f ca="1">IFERROR(VLOOKUP($A231,Lookup2009,56,FALSE),0)</f>
        <v>1741747.4599999997</v>
      </c>
      <c r="J231" s="34">
        <f ca="1">IFERROR(VLOOKUP($A231,Lookup2008,53,FALSE),0)</f>
        <v>755471.4700000002</v>
      </c>
      <c r="K231" s="35">
        <f ca="1">IFERROR(VLOOKUP($A231,Lookup2008,54,FALSE),0)</f>
        <v>37773.57</v>
      </c>
      <c r="L231" s="35">
        <f ca="1">IFERROR(VLOOKUP($A231,Lookup2008,55,FALSE),0)</f>
        <v>254393.85</v>
      </c>
      <c r="M231" s="36">
        <f ca="1">IFERROR(VLOOKUP($A231,Lookup2008,56,FALSE),0)</f>
        <v>1047638.8900000002</v>
      </c>
      <c r="N231" s="34">
        <f ca="1">IFERROR(VLOOKUP($A231,Lookup2007,53,FALSE),0)</f>
        <v>2139288.9099999997</v>
      </c>
      <c r="O231" s="35">
        <f ca="1">IFERROR(VLOOKUP($A231,Lookup2007,54,FALSE),0)</f>
        <v>106964.44000000002</v>
      </c>
      <c r="P231" s="35">
        <f ca="1">IFERROR(VLOOKUP($A231,Lookup2007,55,FALSE),0)</f>
        <v>858389.81000000017</v>
      </c>
      <c r="Q231" s="36">
        <f ca="1">IFERROR(VLOOKUP($A231,Lookup2007,56,FALSE),0)</f>
        <v>3104643.1599999997</v>
      </c>
      <c r="R231" s="34">
        <f ca="1">IFERROR(VLOOKUP($A231,Lookup2006,53,FALSE),0)</f>
        <v>2107053.8299999996</v>
      </c>
      <c r="S231" s="35">
        <f ca="1">IFERROR(VLOOKUP($A231,Lookup2006,54,FALSE),0)</f>
        <v>105352.69</v>
      </c>
      <c r="T231" s="35">
        <f ca="1">IFERROR(VLOOKUP($A231,Lookup2006,55,FALSE),0)</f>
        <v>939662.90999999992</v>
      </c>
      <c r="U231" s="36">
        <f ca="1">IFERROR(VLOOKUP($A231,Lookup2006,56,FALSE),0)</f>
        <v>3152069.4299999997</v>
      </c>
      <c r="V231" s="34">
        <f ca="1">F231+J231+N231+R231</f>
        <v>6281382.0699999994</v>
      </c>
      <c r="W231" s="35">
        <f ca="1">G231+K231+O231+S231</f>
        <v>314069.09000000003</v>
      </c>
      <c r="X231" s="35">
        <f ca="1">H231+L231+P231+T231</f>
        <v>2450647.7800000003</v>
      </c>
      <c r="Y231" s="36">
        <f ca="1">I231+M231+Q231+U231</f>
        <v>9046098.9399999995</v>
      </c>
    </row>
    <row r="232" spans="1:25" outlineLevel="2" x14ac:dyDescent="0.25">
      <c r="A232" t="s">
        <v>368</v>
      </c>
      <c r="B232" t="str">
        <f ca="1">VLOOKUP($A232,IndexLookup,2,FALSE)</f>
        <v>TCN</v>
      </c>
      <c r="C232" t="str">
        <f ca="1">VLOOKUP($B232,ParticipantLookup,2,FALSE)</f>
        <v>TransCanada Energy Ltd.</v>
      </c>
      <c r="D232" t="str">
        <f ca="1">VLOOKUP($A232,IndexLookup,3,FALSE)</f>
        <v>SD2</v>
      </c>
      <c r="E232" t="str">
        <f ca="1">VLOOKUP($D232,FacilityLookup,2,FALSE)</f>
        <v>Sundance #2</v>
      </c>
      <c r="F232" s="34">
        <f ca="1">IFERROR(VLOOKUP($A232,Lookup2009,53,FALSE),0)</f>
        <v>1324324.1400000001</v>
      </c>
      <c r="G232" s="35">
        <f ca="1">IFERROR(VLOOKUP($A232,Lookup2009,54,FALSE),0)</f>
        <v>66216.210000000006</v>
      </c>
      <c r="H232" s="35">
        <f ca="1">IFERROR(VLOOKUP($A232,Lookup2009,55,FALSE),0)</f>
        <v>414150.58</v>
      </c>
      <c r="I232" s="36">
        <f ca="1">IFERROR(VLOOKUP($A232,Lookup2009,56,FALSE),0)</f>
        <v>1804690.9300000004</v>
      </c>
      <c r="J232" s="34">
        <f ca="1">IFERROR(VLOOKUP($A232,Lookup2008,53,FALSE),0)</f>
        <v>1070860.06</v>
      </c>
      <c r="K232" s="35">
        <f ca="1">IFERROR(VLOOKUP($A232,Lookup2008,54,FALSE),0)</f>
        <v>53543.009999999995</v>
      </c>
      <c r="L232" s="35">
        <f ca="1">IFERROR(VLOOKUP($A232,Lookup2008,55,FALSE),0)</f>
        <v>361903.72</v>
      </c>
      <c r="M232" s="36">
        <f ca="1">IFERROR(VLOOKUP($A232,Lookup2008,56,FALSE),0)</f>
        <v>1486306.79</v>
      </c>
      <c r="N232" s="34">
        <f ca="1">IFERROR(VLOOKUP($A232,Lookup2007,53,FALSE),0)</f>
        <v>2352741.4600000004</v>
      </c>
      <c r="O232" s="35">
        <f ca="1">IFERROR(VLOOKUP($A232,Lookup2007,54,FALSE),0)</f>
        <v>117637.07</v>
      </c>
      <c r="P232" s="35">
        <f ca="1">IFERROR(VLOOKUP($A232,Lookup2007,55,FALSE),0)</f>
        <v>946242.82</v>
      </c>
      <c r="Q232" s="36">
        <f ca="1">IFERROR(VLOOKUP($A232,Lookup2007,56,FALSE),0)</f>
        <v>3416621.3499999996</v>
      </c>
      <c r="R232" s="34">
        <f ca="1">IFERROR(VLOOKUP($A232,Lookup2006,53,FALSE),0)</f>
        <v>2173329.9400000004</v>
      </c>
      <c r="S232" s="35">
        <f ca="1">IFERROR(VLOOKUP($A232,Lookup2006,54,FALSE),0)</f>
        <v>108666.5</v>
      </c>
      <c r="T232" s="35">
        <f ca="1">IFERROR(VLOOKUP($A232,Lookup2006,55,FALSE),0)</f>
        <v>973289.01</v>
      </c>
      <c r="U232" s="36">
        <f ca="1">IFERROR(VLOOKUP($A232,Lookup2006,56,FALSE),0)</f>
        <v>3255285.4500000007</v>
      </c>
      <c r="V232" s="34">
        <f ca="1">F232+J232+N232+R232</f>
        <v>6921255.6000000006</v>
      </c>
      <c r="W232" s="35">
        <f ca="1">G232+K232+O232+S232</f>
        <v>346062.79000000004</v>
      </c>
      <c r="X232" s="35">
        <f ca="1">H232+L232+P232+T232</f>
        <v>2695586.13</v>
      </c>
      <c r="Y232" s="36">
        <f ca="1">I232+M232+Q232+U232</f>
        <v>9962904.5200000014</v>
      </c>
    </row>
    <row r="233" spans="1:25" outlineLevel="2" x14ac:dyDescent="0.25">
      <c r="A233" t="s">
        <v>378</v>
      </c>
      <c r="B233" t="str">
        <f ca="1">VLOOKUP($A233,IndexLookup,2,FALSE)</f>
        <v>TCN</v>
      </c>
      <c r="C233" t="str">
        <f ca="1">VLOOKUP($B233,ParticipantLookup,2,FALSE)</f>
        <v>TransCanada Energy Ltd.</v>
      </c>
      <c r="D233" t="str">
        <f ca="1">VLOOKUP($A233,IndexLookup,3,FALSE)</f>
        <v>SH1</v>
      </c>
      <c r="E233" t="str">
        <f ca="1">VLOOKUP($D233,FacilityLookup,2,FALSE)</f>
        <v>Sheerness #1</v>
      </c>
      <c r="F233" s="34">
        <f ca="1">IFERROR(VLOOKUP($A233,Lookup2009,53,FALSE),0)</f>
        <v>-1770092.2199999997</v>
      </c>
      <c r="G233" s="35">
        <f ca="1">IFERROR(VLOOKUP($A233,Lookup2009,54,FALSE),0)</f>
        <v>-88504.61</v>
      </c>
      <c r="H233" s="35">
        <f ca="1">IFERROR(VLOOKUP($A233,Lookup2009,55,FALSE),0)</f>
        <v>-553352.68999999994</v>
      </c>
      <c r="I233" s="36">
        <f ca="1">IFERROR(VLOOKUP($A233,Lookup2009,56,FALSE),0)</f>
        <v>-2411949.5199999996</v>
      </c>
      <c r="J233" s="34">
        <f ca="1">IFERROR(VLOOKUP($A233,Lookup2008,53,FALSE),0)</f>
        <v>1499566.1200000003</v>
      </c>
      <c r="K233" s="35">
        <f ca="1">IFERROR(VLOOKUP($A233,Lookup2008,54,FALSE),0)</f>
        <v>74978.31</v>
      </c>
      <c r="L233" s="35">
        <f ca="1">IFERROR(VLOOKUP($A233,Lookup2008,55,FALSE),0)</f>
        <v>507130.38</v>
      </c>
      <c r="M233" s="36">
        <f ca="1">IFERROR(VLOOKUP($A233,Lookup2008,56,FALSE),0)</f>
        <v>2081674.8100000003</v>
      </c>
      <c r="N233" s="34">
        <f ca="1">IFERROR(VLOOKUP($A233,Lookup2007,53,FALSE),0)</f>
        <v>-7446318.169999999</v>
      </c>
      <c r="O233" s="35">
        <f ca="1">IFERROR(VLOOKUP($A233,Lookup2007,54,FALSE),0)</f>
        <v>-372315.9</v>
      </c>
      <c r="P233" s="35">
        <f ca="1">IFERROR(VLOOKUP($A233,Lookup2007,55,FALSE),0)</f>
        <v>-3001096.81</v>
      </c>
      <c r="Q233" s="36">
        <f ca="1">IFERROR(VLOOKUP($A233,Lookup2007,56,FALSE),0)</f>
        <v>-10819730.879999999</v>
      </c>
      <c r="R233" s="34">
        <f ca="1">IFERROR(VLOOKUP($A233,Lookup2006,53,FALSE),0)</f>
        <v>-5055827.68</v>
      </c>
      <c r="S233" s="35">
        <f ca="1">IFERROR(VLOOKUP($A233,Lookup2006,54,FALSE),0)</f>
        <v>-252791.39000000004</v>
      </c>
      <c r="T233" s="35">
        <f ca="1">IFERROR(VLOOKUP($A233,Lookup2006,55,FALSE),0)</f>
        <v>-2327477.2799999998</v>
      </c>
      <c r="U233" s="36">
        <f ca="1">IFERROR(VLOOKUP($A233,Lookup2006,56,FALSE),0)</f>
        <v>-7636096.3499999996</v>
      </c>
      <c r="V233" s="34">
        <f ca="1">F233+J233+N233+R233</f>
        <v>-12772671.949999999</v>
      </c>
      <c r="W233" s="35">
        <f ca="1">G233+K233+O233+S233</f>
        <v>-638633.59000000008</v>
      </c>
      <c r="X233" s="35">
        <f ca="1">H233+L233+P233+T233</f>
        <v>-5374796.4000000004</v>
      </c>
      <c r="Y233" s="36">
        <f ca="1">I233+M233+Q233+U233</f>
        <v>-18786101.939999998</v>
      </c>
    </row>
    <row r="234" spans="1:25" outlineLevel="2" x14ac:dyDescent="0.25">
      <c r="A234" t="s">
        <v>380</v>
      </c>
      <c r="B234" t="str">
        <f ca="1">VLOOKUP($A234,IndexLookup,2,FALSE)</f>
        <v>TCN</v>
      </c>
      <c r="C234" t="str">
        <f ca="1">VLOOKUP($B234,ParticipantLookup,2,FALSE)</f>
        <v>TransCanada Energy Ltd.</v>
      </c>
      <c r="D234" t="str">
        <f ca="1">VLOOKUP($A234,IndexLookup,3,FALSE)</f>
        <v>SH2</v>
      </c>
      <c r="E234" t="str">
        <f ca="1">VLOOKUP($D234,FacilityLookup,2,FALSE)</f>
        <v>Sheerness #2</v>
      </c>
      <c r="F234" s="34">
        <f ca="1">IFERROR(VLOOKUP($A234,Lookup2009,53,FALSE),0)</f>
        <v>-721203.23</v>
      </c>
      <c r="G234" s="35">
        <f ca="1">IFERROR(VLOOKUP($A234,Lookup2009,54,FALSE),0)</f>
        <v>-36060.18</v>
      </c>
      <c r="H234" s="35">
        <f ca="1">IFERROR(VLOOKUP($A234,Lookup2009,55,FALSE),0)</f>
        <v>-224218.86</v>
      </c>
      <c r="I234" s="36">
        <f ca="1">IFERROR(VLOOKUP($A234,Lookup2009,56,FALSE),0)</f>
        <v>-981482.2699999999</v>
      </c>
      <c r="J234" s="34">
        <f ca="1">IFERROR(VLOOKUP($A234,Lookup2008,53,FALSE),0)</f>
        <v>1083391.3799999997</v>
      </c>
      <c r="K234" s="35">
        <f ca="1">IFERROR(VLOOKUP($A234,Lookup2008,54,FALSE),0)</f>
        <v>54169.58</v>
      </c>
      <c r="L234" s="35">
        <f ca="1">IFERROR(VLOOKUP($A234,Lookup2008,55,FALSE),0)</f>
        <v>364681.54000000004</v>
      </c>
      <c r="M234" s="36">
        <f ca="1">IFERROR(VLOOKUP($A234,Lookup2008,56,FALSE),0)</f>
        <v>1502242.4999999995</v>
      </c>
      <c r="N234" s="34">
        <f ca="1">IFERROR(VLOOKUP($A234,Lookup2007,53,FALSE),0)</f>
        <v>-6716888.9100000001</v>
      </c>
      <c r="O234" s="35">
        <f ca="1">IFERROR(VLOOKUP($A234,Lookup2007,54,FALSE),0)</f>
        <v>-335844.45999999996</v>
      </c>
      <c r="P234" s="35">
        <f ca="1">IFERROR(VLOOKUP($A234,Lookup2007,55,FALSE),0)</f>
        <v>-2703102.86</v>
      </c>
      <c r="Q234" s="36">
        <f ca="1">IFERROR(VLOOKUP($A234,Lookup2007,56,FALSE),0)</f>
        <v>-9755836.2300000004</v>
      </c>
      <c r="R234" s="34">
        <f ca="1">IFERROR(VLOOKUP($A234,Lookup2006,53,FALSE),0)</f>
        <v>-5952094.6399999997</v>
      </c>
      <c r="S234" s="35">
        <f ca="1">IFERROR(VLOOKUP($A234,Lookup2006,54,FALSE),0)</f>
        <v>-297604.74000000005</v>
      </c>
      <c r="T234" s="35">
        <f ca="1">IFERROR(VLOOKUP($A234,Lookup2006,55,FALSE),0)</f>
        <v>-2736015.6</v>
      </c>
      <c r="U234" s="36">
        <f ca="1">IFERROR(VLOOKUP($A234,Lookup2006,56,FALSE),0)</f>
        <v>-8985714.9800000004</v>
      </c>
      <c r="V234" s="34">
        <f ca="1">F234+J234+N234+R234</f>
        <v>-12306795.4</v>
      </c>
      <c r="W234" s="35">
        <f ca="1">G234+K234+O234+S234</f>
        <v>-615339.80000000005</v>
      </c>
      <c r="X234" s="35">
        <f ca="1">H234+L234+P234+T234</f>
        <v>-5298655.7799999993</v>
      </c>
      <c r="Y234" s="36">
        <f ca="1">I234+M234+Q234+U234</f>
        <v>-18220790.98</v>
      </c>
    </row>
    <row r="235" spans="1:25" outlineLevel="2" x14ac:dyDescent="0.25">
      <c r="A235" t="s">
        <v>392</v>
      </c>
      <c r="B235" t="str">
        <f ca="1">VLOOKUP($A235,IndexLookup,2,FALSE)</f>
        <v>TCN</v>
      </c>
      <c r="C235" t="str">
        <f ca="1">VLOOKUP($B235,ParticipantLookup,2,FALSE)</f>
        <v>TransCanada Energy Ltd.</v>
      </c>
      <c r="D235" t="str">
        <f ca="1">VLOOKUP($A235,IndexLookup,3,FALSE)</f>
        <v>TC01</v>
      </c>
      <c r="E235" t="str">
        <f ca="1">VLOOKUP($D235,FacilityLookup,2,FALSE)</f>
        <v>Carseland Industrial System</v>
      </c>
      <c r="F235" s="34">
        <f ca="1">IFERROR(VLOOKUP($A235,Lookup2009,53,FALSE),0)</f>
        <v>-1164628.9200000002</v>
      </c>
      <c r="G235" s="35">
        <f ca="1">IFERROR(VLOOKUP($A235,Lookup2009,54,FALSE),0)</f>
        <v>-58231.45</v>
      </c>
      <c r="H235" s="35">
        <f ca="1">IFERROR(VLOOKUP($A235,Lookup2009,55,FALSE),0)</f>
        <v>-363909.14999999997</v>
      </c>
      <c r="I235" s="36">
        <f ca="1">IFERROR(VLOOKUP($A235,Lookup2009,56,FALSE),0)</f>
        <v>-1586769.5200000003</v>
      </c>
      <c r="J235" s="34">
        <f ca="1">IFERROR(VLOOKUP($A235,Lookup2008,53,FALSE),0)</f>
        <v>-2172361.38</v>
      </c>
      <c r="K235" s="35">
        <f ca="1">IFERROR(VLOOKUP($A235,Lookup2008,54,FALSE),0)</f>
        <v>-108618.06</v>
      </c>
      <c r="L235" s="35">
        <f ca="1">IFERROR(VLOOKUP($A235,Lookup2008,55,FALSE),0)</f>
        <v>-752135.44</v>
      </c>
      <c r="M235" s="36">
        <f ca="1">IFERROR(VLOOKUP($A235,Lookup2008,56,FALSE),0)</f>
        <v>-3033114.88</v>
      </c>
      <c r="N235" s="34">
        <f ca="1">IFERROR(VLOOKUP($A235,Lookup2007,53,FALSE),0)</f>
        <v>-2011633.52</v>
      </c>
      <c r="O235" s="35">
        <f ca="1">IFERROR(VLOOKUP($A235,Lookup2007,54,FALSE),0)</f>
        <v>-100581.68</v>
      </c>
      <c r="P235" s="35">
        <f ca="1">IFERROR(VLOOKUP($A235,Lookup2007,55,FALSE),0)</f>
        <v>-809564.42</v>
      </c>
      <c r="Q235" s="36">
        <f ca="1">IFERROR(VLOOKUP($A235,Lookup2007,56,FALSE),0)</f>
        <v>-2921779.62</v>
      </c>
      <c r="R235" s="34">
        <f ca="1">IFERROR(VLOOKUP($A235,Lookup2006,53,FALSE),0)</f>
        <v>-2466265.3200000003</v>
      </c>
      <c r="S235" s="35">
        <f ca="1">IFERROR(VLOOKUP($A235,Lookup2006,54,FALSE),0)</f>
        <v>-123313.26999999999</v>
      </c>
      <c r="T235" s="35">
        <f ca="1">IFERROR(VLOOKUP($A235,Lookup2006,55,FALSE),0)</f>
        <v>-1131154.1599999999</v>
      </c>
      <c r="U235" s="36">
        <f ca="1">IFERROR(VLOOKUP($A235,Lookup2006,56,FALSE),0)</f>
        <v>-3720732.7499999995</v>
      </c>
      <c r="V235" s="34">
        <f ca="1">F235+J235+N235+R235</f>
        <v>-7814889.1400000006</v>
      </c>
      <c r="W235" s="35">
        <f ca="1">G235+K235+O235+S235</f>
        <v>-390744.45999999996</v>
      </c>
      <c r="X235" s="35">
        <f ca="1">H235+L235+P235+T235</f>
        <v>-3056763.17</v>
      </c>
      <c r="Y235" s="36">
        <f ca="1">I235+M235+Q235+U235</f>
        <v>-11262396.77</v>
      </c>
    </row>
    <row r="236" spans="1:25" outlineLevel="2" x14ac:dyDescent="0.25">
      <c r="A236" t="s">
        <v>393</v>
      </c>
      <c r="B236" t="str">
        <f ca="1">VLOOKUP($A236,IndexLookup,2,FALSE)</f>
        <v>TCN</v>
      </c>
      <c r="C236" t="str">
        <f ca="1">VLOOKUP($B236,ParticipantLookup,2,FALSE)</f>
        <v>TransCanada Energy Ltd.</v>
      </c>
      <c r="D236" t="str">
        <f ca="1">VLOOKUP($A236,IndexLookup,3,FALSE)</f>
        <v>TC02</v>
      </c>
      <c r="E236" t="str">
        <f ca="1">VLOOKUP($D236,FacilityLookup,2,FALSE)</f>
        <v>Redwater Industrial System</v>
      </c>
      <c r="F236" s="34">
        <f ca="1">IFERROR(VLOOKUP($A236,Lookup2009,53,FALSE),0)</f>
        <v>120900.15</v>
      </c>
      <c r="G236" s="35">
        <f ca="1">IFERROR(VLOOKUP($A236,Lookup2009,54,FALSE),0)</f>
        <v>6045</v>
      </c>
      <c r="H236" s="35">
        <f ca="1">IFERROR(VLOOKUP($A236,Lookup2009,55,FALSE),0)</f>
        <v>37780.849999999991</v>
      </c>
      <c r="I236" s="36">
        <f ca="1">IFERROR(VLOOKUP($A236,Lookup2009,56,FALSE),0)</f>
        <v>164725.99999999997</v>
      </c>
      <c r="J236" s="34">
        <f ca="1">IFERROR(VLOOKUP($A236,Lookup2008,53,FALSE),0)</f>
        <v>-21968.240000000013</v>
      </c>
      <c r="K236" s="35">
        <f ca="1">IFERROR(VLOOKUP($A236,Lookup2008,54,FALSE),0)</f>
        <v>-1098.4100000000001</v>
      </c>
      <c r="L236" s="35">
        <f ca="1">IFERROR(VLOOKUP($A236,Lookup2008,55,FALSE),0)</f>
        <v>-8274.11</v>
      </c>
      <c r="M236" s="36">
        <f ca="1">IFERROR(VLOOKUP($A236,Lookup2008,56,FALSE),0)</f>
        <v>-31340.760000000013</v>
      </c>
      <c r="N236" s="34">
        <f ca="1">IFERROR(VLOOKUP($A236,Lookup2007,53,FALSE),0)</f>
        <v>114942.36999999998</v>
      </c>
      <c r="O236" s="35">
        <f ca="1">IFERROR(VLOOKUP($A236,Lookup2007,54,FALSE),0)</f>
        <v>5747.12</v>
      </c>
      <c r="P236" s="35">
        <f ca="1">IFERROR(VLOOKUP($A236,Lookup2007,55,FALSE),0)</f>
        <v>46116.42</v>
      </c>
      <c r="Q236" s="36">
        <f ca="1">IFERROR(VLOOKUP($A236,Lookup2007,56,FALSE),0)</f>
        <v>166805.90999999997</v>
      </c>
      <c r="R236" s="34">
        <f ca="1">IFERROR(VLOOKUP($A236,Lookup2006,53,FALSE),0)</f>
        <v>19714.550000000017</v>
      </c>
      <c r="S236" s="35">
        <f ca="1">IFERROR(VLOOKUP($A236,Lookup2006,54,FALSE),0)</f>
        <v>985.75</v>
      </c>
      <c r="T236" s="35">
        <f ca="1">IFERROR(VLOOKUP($A236,Lookup2006,55,FALSE),0)</f>
        <v>8460.82</v>
      </c>
      <c r="U236" s="36">
        <f ca="1">IFERROR(VLOOKUP($A236,Lookup2006,56,FALSE),0)</f>
        <v>29161.120000000017</v>
      </c>
      <c r="V236" s="34">
        <f ca="1">F236+J236+N236+R236</f>
        <v>233588.83</v>
      </c>
      <c r="W236" s="35">
        <f ca="1">G236+K236+O236+S236</f>
        <v>11679.46</v>
      </c>
      <c r="X236" s="35">
        <f ca="1">H236+L236+P236+T236</f>
        <v>84083.979999999981</v>
      </c>
      <c r="Y236" s="36">
        <f ca="1">I236+M236+Q236+U236</f>
        <v>329352.2699999999</v>
      </c>
    </row>
    <row r="237" spans="1:25" outlineLevel="1" x14ac:dyDescent="0.25">
      <c r="C237" s="2" t="s">
        <v>896</v>
      </c>
      <c r="F237" s="34">
        <f ca="1">SUBTOTAL(9,F226:F236)</f>
        <v>-991954.50999999989</v>
      </c>
      <c r="G237" s="35">
        <f ca="1">SUBTOTAL(9,G226:G236)</f>
        <v>-49597.759999999987</v>
      </c>
      <c r="H237" s="35">
        <f ca="1">SUBTOTAL(9,H226:H236)</f>
        <v>-311433.76999999996</v>
      </c>
      <c r="I237" s="36">
        <f ca="1">SUBTOTAL(9,I226:I236)</f>
        <v>-1352986.0399999991</v>
      </c>
      <c r="J237" s="34">
        <f ca="1">SUBTOTAL(9,J226:J236)</f>
        <v>2150671.71</v>
      </c>
      <c r="K237" s="35">
        <f ca="1">SUBTOTAL(9,K226:K236)</f>
        <v>107533.61999999997</v>
      </c>
      <c r="L237" s="35">
        <f ca="1">SUBTOTAL(9,L226:L236)</f>
        <v>695872.75000000012</v>
      </c>
      <c r="M237" s="36">
        <f ca="1">SUBTOTAL(9,M226:M236)</f>
        <v>2954078.0800000005</v>
      </c>
      <c r="N237" s="34">
        <f ca="1">SUBTOTAL(9,N226:N236)</f>
        <v>-9768630.1600000001</v>
      </c>
      <c r="O237" s="35">
        <f ca="1">SUBTOTAL(9,O226:O236)</f>
        <v>-488431.51999999996</v>
      </c>
      <c r="P237" s="35">
        <f ca="1">SUBTOTAL(9,P226:P236)</f>
        <v>-3940420.4699999997</v>
      </c>
      <c r="Q237" s="36">
        <f ca="1">SUBTOTAL(9,Q226:Q236)</f>
        <v>-14197482.150000002</v>
      </c>
      <c r="R237" s="34">
        <f ca="1">SUBTOTAL(9,R226:R236)</f>
        <v>-8116268.5999999996</v>
      </c>
      <c r="S237" s="35">
        <f ca="1">SUBTOTAL(9,S226:S236)</f>
        <v>-405813.42000000016</v>
      </c>
      <c r="T237" s="35">
        <f ca="1">SUBTOTAL(9,T226:T236)</f>
        <v>-3798666.8400000003</v>
      </c>
      <c r="U237" s="36">
        <f ca="1">SUBTOTAL(9,U226:U236)</f>
        <v>-12320748.859999999</v>
      </c>
      <c r="V237" s="34">
        <f ca="1">SUBTOTAL(9,V226:V236)</f>
        <v>-16726181.560000001</v>
      </c>
      <c r="W237" s="35">
        <f ca="1">SUBTOTAL(9,W226:W236)</f>
        <v>-836309.08000000007</v>
      </c>
      <c r="X237" s="35">
        <f ca="1">SUBTOTAL(9,X226:X236)</f>
        <v>-7354648.3300000001</v>
      </c>
      <c r="Y237" s="36">
        <f ca="1">SUBTOTAL(9,Y226:Y236)</f>
        <v>-24917138.969999995</v>
      </c>
    </row>
    <row r="238" spans="1:25" outlineLevel="2" x14ac:dyDescent="0.25">
      <c r="A238" t="s">
        <v>797</v>
      </c>
      <c r="B238" t="str">
        <f ca="1">VLOOKUP($A238,IndexLookup,2,FALSE)</f>
        <v>TCEM</v>
      </c>
      <c r="C238" t="str">
        <f ca="1">VLOOKUP($B238,ParticipantLookup,2,FALSE)</f>
        <v>TransCanada Energy Marketing ULC</v>
      </c>
      <c r="D238" t="str">
        <f ca="1">VLOOKUP($A238,IndexLookup,3,FALSE)</f>
        <v>BCHEXP</v>
      </c>
      <c r="E238" t="str">
        <f ca="1">VLOOKUP($D238,FacilityLookup,2,FALSE)</f>
        <v>Alberta-BC Intertie - Export</v>
      </c>
      <c r="F238" s="34">
        <f ca="1">IFERROR(VLOOKUP($A238,Lookup2009,53,FALSE),0)</f>
        <v>244.49999999999977</v>
      </c>
      <c r="G238" s="35">
        <f ca="1">IFERROR(VLOOKUP($A238,Lookup2009,54,FALSE),0)</f>
        <v>12.23</v>
      </c>
      <c r="H238" s="35">
        <f ca="1">IFERROR(VLOOKUP($A238,Lookup2009,55,FALSE),0)</f>
        <v>78.650000000000006</v>
      </c>
      <c r="I238" s="36">
        <f ca="1">IFERROR(VLOOKUP($A238,Lookup2009,56,FALSE),0)</f>
        <v>335.37999999999977</v>
      </c>
      <c r="J238" s="34">
        <f ca="1">IFERROR(VLOOKUP($A238,Lookup2008,53,FALSE),0)</f>
        <v>-73471.149999999994</v>
      </c>
      <c r="K238" s="35">
        <f ca="1">IFERROR(VLOOKUP($A238,Lookup2008,54,FALSE),0)</f>
        <v>-3673.5599999999995</v>
      </c>
      <c r="L238" s="35">
        <f ca="1">IFERROR(VLOOKUP($A238,Lookup2008,55,FALSE),0)</f>
        <v>-25831.58</v>
      </c>
      <c r="M238" s="36">
        <f ca="1">IFERROR(VLOOKUP($A238,Lookup2008,56,FALSE),0)</f>
        <v>-102976.29000000001</v>
      </c>
      <c r="N238" s="34">
        <f ca="1">IFERROR(VLOOKUP($A238,Lookup2007,53,FALSE),0)</f>
        <v>-24327.75</v>
      </c>
      <c r="O238" s="35">
        <f ca="1">IFERROR(VLOOKUP($A238,Lookup2007,54,FALSE),0)</f>
        <v>-1216.3900000000001</v>
      </c>
      <c r="P238" s="35">
        <f ca="1">IFERROR(VLOOKUP($A238,Lookup2007,55,FALSE),0)</f>
        <v>-9506.6299999999992</v>
      </c>
      <c r="Q238" s="36">
        <f ca="1">IFERROR(VLOOKUP($A238,Lookup2007,56,FALSE),0)</f>
        <v>-35050.770000000004</v>
      </c>
      <c r="R238" s="34">
        <f ca="1">IFERROR(VLOOKUP($A238,Lookup2006,53,FALSE),0)</f>
        <v>0</v>
      </c>
      <c r="S238" s="35">
        <f ca="1">IFERROR(VLOOKUP($A238,Lookup2006,54,FALSE),0)</f>
        <v>0</v>
      </c>
      <c r="T238" s="35">
        <f ca="1">IFERROR(VLOOKUP($A238,Lookup2006,55,FALSE),0)</f>
        <v>0</v>
      </c>
      <c r="U238" s="36">
        <f ca="1">IFERROR(VLOOKUP($A238,Lookup2006,56,FALSE),0)</f>
        <v>0</v>
      </c>
      <c r="V238" s="34">
        <f ca="1">F238+J238+N238+R238</f>
        <v>-97554.4</v>
      </c>
      <c r="W238" s="35">
        <f ca="1">G238+K238+O238+S238</f>
        <v>-4877.7199999999993</v>
      </c>
      <c r="X238" s="35">
        <f ca="1">H238+L238+P238+T238</f>
        <v>-35259.56</v>
      </c>
      <c r="Y238" s="36">
        <f ca="1">I238+M238+Q238+U238</f>
        <v>-137691.68</v>
      </c>
    </row>
    <row r="239" spans="1:25" outlineLevel="2" x14ac:dyDescent="0.25">
      <c r="A239" t="s">
        <v>798</v>
      </c>
      <c r="B239" t="str">
        <f ca="1">VLOOKUP($A239,IndexLookup,2,FALSE)</f>
        <v>TCEM</v>
      </c>
      <c r="C239" t="str">
        <f ca="1">VLOOKUP($B239,ParticipantLookup,2,FALSE)</f>
        <v>TransCanada Energy Marketing ULC</v>
      </c>
      <c r="D239" t="str">
        <f ca="1">VLOOKUP($A239,IndexLookup,3,FALSE)</f>
        <v>BCHIMP</v>
      </c>
      <c r="E239" t="str">
        <f ca="1">VLOOKUP($D239,FacilityLookup,2,FALSE)</f>
        <v>Alberta-BC Intertie - Import</v>
      </c>
      <c r="F239" s="34">
        <f ca="1">IFERROR(VLOOKUP($A239,Lookup2009,53,FALSE),0)</f>
        <v>-21954.799999999999</v>
      </c>
      <c r="G239" s="35">
        <f ca="1">IFERROR(VLOOKUP($A239,Lookup2009,54,FALSE),0)</f>
        <v>-1097.74</v>
      </c>
      <c r="H239" s="35">
        <f ca="1">IFERROR(VLOOKUP($A239,Lookup2009,55,FALSE),0)</f>
        <v>-7057.99</v>
      </c>
      <c r="I239" s="36">
        <f ca="1">IFERROR(VLOOKUP($A239,Lookup2009,56,FALSE),0)</f>
        <v>-30110.53</v>
      </c>
      <c r="J239" s="34">
        <f ca="1">IFERROR(VLOOKUP($A239,Lookup2008,53,FALSE),0)</f>
        <v>102185.72</v>
      </c>
      <c r="K239" s="35">
        <f ca="1">IFERROR(VLOOKUP($A239,Lookup2008,54,FALSE),0)</f>
        <v>5109.2999999999993</v>
      </c>
      <c r="L239" s="35">
        <f ca="1">IFERROR(VLOOKUP($A239,Lookup2008,55,FALSE),0)</f>
        <v>34295.360000000001</v>
      </c>
      <c r="M239" s="36">
        <f ca="1">IFERROR(VLOOKUP($A239,Lookup2008,56,FALSE),0)</f>
        <v>141590.37999999998</v>
      </c>
      <c r="N239" s="34">
        <f ca="1">IFERROR(VLOOKUP($A239,Lookup2007,53,FALSE),0)</f>
        <v>-292668.78999999998</v>
      </c>
      <c r="O239" s="35">
        <f ca="1">IFERROR(VLOOKUP($A239,Lookup2007,54,FALSE),0)</f>
        <v>-14633.429999999997</v>
      </c>
      <c r="P239" s="35">
        <f ca="1">IFERROR(VLOOKUP($A239,Lookup2007,55,FALSE),0)</f>
        <v>-116278.59999999999</v>
      </c>
      <c r="Q239" s="36">
        <f ca="1">IFERROR(VLOOKUP($A239,Lookup2007,56,FALSE),0)</f>
        <v>-423580.81999999995</v>
      </c>
      <c r="R239" s="34">
        <f ca="1">IFERROR(VLOOKUP($A239,Lookup2006,53,FALSE),0)</f>
        <v>0</v>
      </c>
      <c r="S239" s="35">
        <f ca="1">IFERROR(VLOOKUP($A239,Lookup2006,54,FALSE),0)</f>
        <v>0</v>
      </c>
      <c r="T239" s="35">
        <f ca="1">IFERROR(VLOOKUP($A239,Lookup2006,55,FALSE),0)</f>
        <v>0</v>
      </c>
      <c r="U239" s="36">
        <f ca="1">IFERROR(VLOOKUP($A239,Lookup2006,56,FALSE),0)</f>
        <v>0</v>
      </c>
      <c r="V239" s="34">
        <f ca="1">F239+J239+N239+R239</f>
        <v>-212437.87</v>
      </c>
      <c r="W239" s="35">
        <f ca="1">G239+K239+O239+S239</f>
        <v>-10621.869999999997</v>
      </c>
      <c r="X239" s="35">
        <f ca="1">H239+L239+P239+T239</f>
        <v>-89041.229999999981</v>
      </c>
      <c r="Y239" s="36">
        <f ca="1">I239+M239+Q239+U239</f>
        <v>-312100.96999999997</v>
      </c>
    </row>
    <row r="240" spans="1:25" outlineLevel="1" x14ac:dyDescent="0.25">
      <c r="C240" s="2" t="s">
        <v>897</v>
      </c>
      <c r="F240" s="34">
        <f ca="1">SUBTOTAL(9,F238:F239)</f>
        <v>-21710.3</v>
      </c>
      <c r="G240" s="35">
        <f ca="1">SUBTOTAL(9,G238:G239)</f>
        <v>-1085.51</v>
      </c>
      <c r="H240" s="35">
        <f ca="1">SUBTOTAL(9,H238:H239)</f>
        <v>-6979.34</v>
      </c>
      <c r="I240" s="36">
        <f ca="1">SUBTOTAL(9,I238:I239)</f>
        <v>-29775.149999999998</v>
      </c>
      <c r="J240" s="34">
        <f ca="1">SUBTOTAL(9,J238:J239)</f>
        <v>28714.570000000007</v>
      </c>
      <c r="K240" s="35">
        <f ca="1">SUBTOTAL(9,K238:K239)</f>
        <v>1435.7399999999998</v>
      </c>
      <c r="L240" s="35">
        <f ca="1">SUBTOTAL(9,L238:L239)</f>
        <v>8463.7799999999988</v>
      </c>
      <c r="M240" s="36">
        <f ca="1">SUBTOTAL(9,M238:M239)</f>
        <v>38614.089999999967</v>
      </c>
      <c r="N240" s="34">
        <f ca="1">SUBTOTAL(9,N238:N239)</f>
        <v>-316996.53999999998</v>
      </c>
      <c r="O240" s="35">
        <f ca="1">SUBTOTAL(9,O238:O239)</f>
        <v>-15849.819999999996</v>
      </c>
      <c r="P240" s="35">
        <f ca="1">SUBTOTAL(9,P238:P239)</f>
        <v>-125785.23</v>
      </c>
      <c r="Q240" s="36">
        <f ca="1">SUBTOTAL(9,Q238:Q239)</f>
        <v>-458631.58999999997</v>
      </c>
      <c r="R240" s="34">
        <f ca="1">SUBTOTAL(9,R238:R239)</f>
        <v>0</v>
      </c>
      <c r="S240" s="35">
        <f ca="1">SUBTOTAL(9,S238:S239)</f>
        <v>0</v>
      </c>
      <c r="T240" s="35">
        <f ca="1">SUBTOTAL(9,T238:T239)</f>
        <v>0</v>
      </c>
      <c r="U240" s="36">
        <f ca="1">SUBTOTAL(9,U238:U239)</f>
        <v>0</v>
      </c>
      <c r="V240" s="34">
        <f ca="1">SUBTOTAL(9,V238:V239)</f>
        <v>-309992.27</v>
      </c>
      <c r="W240" s="35">
        <f ca="1">SUBTOTAL(9,W238:W239)</f>
        <v>-15499.589999999997</v>
      </c>
      <c r="X240" s="35">
        <f ca="1">SUBTOTAL(9,X238:X239)</f>
        <v>-124300.78999999998</v>
      </c>
      <c r="Y240" s="36">
        <f ca="1">SUBTOTAL(9,Y238:Y239)</f>
        <v>-449792.64999999997</v>
      </c>
    </row>
    <row r="241" spans="1:25" outlineLevel="2" x14ac:dyDescent="0.25">
      <c r="A241" t="s">
        <v>307</v>
      </c>
      <c r="B241" t="str">
        <f ca="1">VLOOKUP($A241,IndexLookup,2,FALSE)</f>
        <v>TCES</v>
      </c>
      <c r="C241" t="str">
        <f ca="1">VLOOKUP($B241,ParticipantLookup,2,FALSE)</f>
        <v>TransCanada Energy Sales Ltd.</v>
      </c>
      <c r="D241" t="str">
        <f ca="1">VLOOKUP($A241,IndexLookup,3,FALSE)</f>
        <v>BCHEXP</v>
      </c>
      <c r="E241" t="str">
        <f ca="1">VLOOKUP($D241,FacilityLookup,2,FALSE)</f>
        <v>Alberta-BC Intertie - Export</v>
      </c>
      <c r="F241" s="34">
        <f ca="1">IFERROR(VLOOKUP($A241,Lookup2009,53,FALSE),0)</f>
        <v>220.01000000000008</v>
      </c>
      <c r="G241" s="35">
        <f ca="1">IFERROR(VLOOKUP($A241,Lookup2009,54,FALSE),0)</f>
        <v>11.02</v>
      </c>
      <c r="H241" s="35">
        <f ca="1">IFERROR(VLOOKUP($A241,Lookup2009,55,FALSE),0)</f>
        <v>68.55</v>
      </c>
      <c r="I241" s="36">
        <f ca="1">IFERROR(VLOOKUP($A241,Lookup2009,56,FALSE),0)</f>
        <v>299.5800000000001</v>
      </c>
      <c r="J241" s="34">
        <f ca="1">IFERROR(VLOOKUP($A241,Lookup2008,53,FALSE),0)</f>
        <v>0</v>
      </c>
      <c r="K241" s="35">
        <f ca="1">IFERROR(VLOOKUP($A241,Lookup2008,54,FALSE),0)</f>
        <v>0</v>
      </c>
      <c r="L241" s="35">
        <f ca="1">IFERROR(VLOOKUP($A241,Lookup2008,55,FALSE),0)</f>
        <v>0</v>
      </c>
      <c r="M241" s="36">
        <f ca="1">IFERROR(VLOOKUP($A241,Lookup2008,56,FALSE),0)</f>
        <v>0</v>
      </c>
      <c r="N241" s="34">
        <f ca="1">IFERROR(VLOOKUP($A241,Lookup2007,53,FALSE),0)</f>
        <v>0</v>
      </c>
      <c r="O241" s="35">
        <f ca="1">IFERROR(VLOOKUP($A241,Lookup2007,54,FALSE),0)</f>
        <v>0</v>
      </c>
      <c r="P241" s="35">
        <f ca="1">IFERROR(VLOOKUP($A241,Lookup2007,55,FALSE),0)</f>
        <v>0</v>
      </c>
      <c r="Q241" s="36">
        <f ca="1">IFERROR(VLOOKUP($A241,Lookup2007,56,FALSE),0)</f>
        <v>0</v>
      </c>
      <c r="R241" s="34">
        <f ca="1">IFERROR(VLOOKUP($A241,Lookup2006,53,FALSE),0)</f>
        <v>0</v>
      </c>
      <c r="S241" s="35">
        <f ca="1">IFERROR(VLOOKUP($A241,Lookup2006,54,FALSE),0)</f>
        <v>0</v>
      </c>
      <c r="T241" s="35">
        <f ca="1">IFERROR(VLOOKUP($A241,Lookup2006,55,FALSE),0)</f>
        <v>0</v>
      </c>
      <c r="U241" s="36">
        <f ca="1">IFERROR(VLOOKUP($A241,Lookup2006,56,FALSE),0)</f>
        <v>0</v>
      </c>
      <c r="V241" s="34">
        <f ca="1">F241+J241+N241+R241</f>
        <v>220.01000000000008</v>
      </c>
      <c r="W241" s="35">
        <f ca="1">G241+K241+O241+S241</f>
        <v>11.02</v>
      </c>
      <c r="X241" s="35">
        <f ca="1">H241+L241+P241+T241</f>
        <v>68.55</v>
      </c>
      <c r="Y241" s="36">
        <f ca="1">I241+M241+Q241+U241</f>
        <v>299.5800000000001</v>
      </c>
    </row>
    <row r="242" spans="1:25" outlineLevel="2" x14ac:dyDescent="0.25">
      <c r="A242" t="s">
        <v>305</v>
      </c>
      <c r="B242" t="str">
        <f ca="1">VLOOKUP($A242,IndexLookup,2,FALSE)</f>
        <v>TCES</v>
      </c>
      <c r="C242" t="str">
        <f ca="1">VLOOKUP($B242,ParticipantLookup,2,FALSE)</f>
        <v>TransCanada Energy Sales Ltd.</v>
      </c>
      <c r="D242" t="str">
        <f ca="1">VLOOKUP($A242,IndexLookup,3,FALSE)</f>
        <v>BCHIMP</v>
      </c>
      <c r="E242" t="str">
        <f ca="1">VLOOKUP($D242,FacilityLookup,2,FALSE)</f>
        <v>Alberta-BC Intertie - Import</v>
      </c>
      <c r="F242" s="34">
        <f ca="1">IFERROR(VLOOKUP($A242,Lookup2009,53,FALSE),0)</f>
        <v>-40102.089999999997</v>
      </c>
      <c r="G242" s="35">
        <f ca="1">IFERROR(VLOOKUP($A242,Lookup2009,54,FALSE),0)</f>
        <v>-2005.1100000000001</v>
      </c>
      <c r="H242" s="35">
        <f ca="1">IFERROR(VLOOKUP($A242,Lookup2009,55,FALSE),0)</f>
        <v>-12387.119999999999</v>
      </c>
      <c r="I242" s="36">
        <f ca="1">IFERROR(VLOOKUP($A242,Lookup2009,56,FALSE),0)</f>
        <v>-54494.32</v>
      </c>
      <c r="J242" s="34">
        <f ca="1">IFERROR(VLOOKUP($A242,Lookup2008,53,FALSE),0)</f>
        <v>0</v>
      </c>
      <c r="K242" s="35">
        <f ca="1">IFERROR(VLOOKUP($A242,Lookup2008,54,FALSE),0)</f>
        <v>0</v>
      </c>
      <c r="L242" s="35">
        <f ca="1">IFERROR(VLOOKUP($A242,Lookup2008,55,FALSE),0)</f>
        <v>0</v>
      </c>
      <c r="M242" s="36">
        <f ca="1">IFERROR(VLOOKUP($A242,Lookup2008,56,FALSE),0)</f>
        <v>0</v>
      </c>
      <c r="N242" s="34">
        <f ca="1">IFERROR(VLOOKUP($A242,Lookup2007,53,FALSE),0)</f>
        <v>0</v>
      </c>
      <c r="O242" s="35">
        <f ca="1">IFERROR(VLOOKUP($A242,Lookup2007,54,FALSE),0)</f>
        <v>0</v>
      </c>
      <c r="P242" s="35">
        <f ca="1">IFERROR(VLOOKUP($A242,Lookup2007,55,FALSE),0)</f>
        <v>0</v>
      </c>
      <c r="Q242" s="36">
        <f ca="1">IFERROR(VLOOKUP($A242,Lookup2007,56,FALSE),0)</f>
        <v>0</v>
      </c>
      <c r="R242" s="34">
        <f ca="1">IFERROR(VLOOKUP($A242,Lookup2006,53,FALSE),0)</f>
        <v>0</v>
      </c>
      <c r="S242" s="35">
        <f ca="1">IFERROR(VLOOKUP($A242,Lookup2006,54,FALSE),0)</f>
        <v>0</v>
      </c>
      <c r="T242" s="35">
        <f ca="1">IFERROR(VLOOKUP($A242,Lookup2006,55,FALSE),0)</f>
        <v>0</v>
      </c>
      <c r="U242" s="36">
        <f ca="1">IFERROR(VLOOKUP($A242,Lookup2006,56,FALSE),0)</f>
        <v>0</v>
      </c>
      <c r="V242" s="34">
        <f ca="1">F242+J242+N242+R242</f>
        <v>-40102.089999999997</v>
      </c>
      <c r="W242" s="35">
        <f ca="1">G242+K242+O242+S242</f>
        <v>-2005.1100000000001</v>
      </c>
      <c r="X242" s="35">
        <f ca="1">H242+L242+P242+T242</f>
        <v>-12387.119999999999</v>
      </c>
      <c r="Y242" s="36">
        <f ca="1">I242+M242+Q242+U242</f>
        <v>-54494.32</v>
      </c>
    </row>
    <row r="243" spans="1:25" outlineLevel="1" x14ac:dyDescent="0.25">
      <c r="C243" s="2" t="s">
        <v>898</v>
      </c>
      <c r="F243" s="34">
        <f ca="1">SUBTOTAL(9,F241:F242)</f>
        <v>-39882.079999999994</v>
      </c>
      <c r="G243" s="35">
        <f ca="1">SUBTOTAL(9,G241:G242)</f>
        <v>-1994.0900000000001</v>
      </c>
      <c r="H243" s="35">
        <f ca="1">SUBTOTAL(9,H241:H242)</f>
        <v>-12318.57</v>
      </c>
      <c r="I243" s="36">
        <f ca="1">SUBTOTAL(9,I241:I242)</f>
        <v>-54194.74</v>
      </c>
      <c r="J243" s="34">
        <f ca="1">SUBTOTAL(9,J241:J242)</f>
        <v>0</v>
      </c>
      <c r="K243" s="35">
        <f ca="1">SUBTOTAL(9,K241:K242)</f>
        <v>0</v>
      </c>
      <c r="L243" s="35">
        <f ca="1">SUBTOTAL(9,L241:L242)</f>
        <v>0</v>
      </c>
      <c r="M243" s="36">
        <f ca="1">SUBTOTAL(9,M241:M242)</f>
        <v>0</v>
      </c>
      <c r="N243" s="34">
        <f ca="1">SUBTOTAL(9,N241:N242)</f>
        <v>0</v>
      </c>
      <c r="O243" s="35">
        <f ca="1">SUBTOTAL(9,O241:O242)</f>
        <v>0</v>
      </c>
      <c r="P243" s="35">
        <f ca="1">SUBTOTAL(9,P241:P242)</f>
        <v>0</v>
      </c>
      <c r="Q243" s="36">
        <f ca="1">SUBTOTAL(9,Q241:Q242)</f>
        <v>0</v>
      </c>
      <c r="R243" s="34">
        <f ca="1">SUBTOTAL(9,R241:R242)</f>
        <v>0</v>
      </c>
      <c r="S243" s="35">
        <f ca="1">SUBTOTAL(9,S241:S242)</f>
        <v>0</v>
      </c>
      <c r="T243" s="35">
        <f ca="1">SUBTOTAL(9,T241:T242)</f>
        <v>0</v>
      </c>
      <c r="U243" s="36">
        <f ca="1">SUBTOTAL(9,U241:U242)</f>
        <v>0</v>
      </c>
      <c r="V243" s="34">
        <f ca="1">SUBTOTAL(9,V241:V242)</f>
        <v>-39882.079999999994</v>
      </c>
      <c r="W243" s="35">
        <f ca="1">SUBTOTAL(9,W241:W242)</f>
        <v>-1994.0900000000001</v>
      </c>
      <c r="X243" s="35">
        <f ca="1">SUBTOTAL(9,X241:X242)</f>
        <v>-12318.57</v>
      </c>
      <c r="Y243" s="36">
        <f ca="1">SUBTOTAL(9,Y241:Y242)</f>
        <v>-54194.74</v>
      </c>
    </row>
    <row r="244" spans="1:25" outlineLevel="2" x14ac:dyDescent="0.25">
      <c r="A244" t="s">
        <v>801</v>
      </c>
      <c r="B244" t="str">
        <f ca="1">VLOOKUP($A244,IndexLookup,2,FALSE)</f>
        <v>TCPL</v>
      </c>
      <c r="C244" t="str">
        <f ca="1">VLOOKUP($B244,ParticipantLookup,2,FALSE)</f>
        <v>TransCanada Power Corp.</v>
      </c>
      <c r="D244" t="str">
        <f ca="1">VLOOKUP($A244,IndexLookup,3,FALSE)</f>
        <v>BCR2</v>
      </c>
      <c r="E244" t="str">
        <f ca="1">VLOOKUP($D244,FacilityLookup,2,FALSE)</f>
        <v>Bear Creek #2</v>
      </c>
      <c r="F244" s="34">
        <f ca="1">IFERROR(VLOOKUP($A244,Lookup2009,53,FALSE),0)</f>
        <v>0</v>
      </c>
      <c r="G244" s="35">
        <f ca="1">IFERROR(VLOOKUP($A244,Lookup2009,54,FALSE),0)</f>
        <v>0</v>
      </c>
      <c r="H244" s="35">
        <f ca="1">IFERROR(VLOOKUP($A244,Lookup2009,55,FALSE),0)</f>
        <v>0</v>
      </c>
      <c r="I244" s="36">
        <f ca="1">IFERROR(VLOOKUP($A244,Lookup2009,56,FALSE),0)</f>
        <v>0</v>
      </c>
      <c r="J244" s="34">
        <f ca="1">IFERROR(VLOOKUP($A244,Lookup2008,53,FALSE),0)</f>
        <v>0</v>
      </c>
      <c r="K244" s="35">
        <f ca="1">IFERROR(VLOOKUP($A244,Lookup2008,54,FALSE),0)</f>
        <v>0</v>
      </c>
      <c r="L244" s="35">
        <f ca="1">IFERROR(VLOOKUP($A244,Lookup2008,55,FALSE),0)</f>
        <v>0</v>
      </c>
      <c r="M244" s="36">
        <f ca="1">IFERROR(VLOOKUP($A244,Lookup2008,56,FALSE),0)</f>
        <v>0</v>
      </c>
      <c r="N244" s="34">
        <f ca="1">IFERROR(VLOOKUP($A244,Lookup2007,53,FALSE),0)</f>
        <v>0</v>
      </c>
      <c r="O244" s="35">
        <f ca="1">IFERROR(VLOOKUP($A244,Lookup2007,54,FALSE),0)</f>
        <v>0</v>
      </c>
      <c r="P244" s="35">
        <f ca="1">IFERROR(VLOOKUP($A244,Lookup2007,55,FALSE),0)</f>
        <v>0</v>
      </c>
      <c r="Q244" s="36">
        <f ca="1">IFERROR(VLOOKUP($A244,Lookup2007,56,FALSE),0)</f>
        <v>0</v>
      </c>
      <c r="R244" s="34">
        <f ca="1">IFERROR(VLOOKUP($A244,Lookup2006,53,FALSE),0)</f>
        <v>-7381.9799999999941</v>
      </c>
      <c r="S244" s="35">
        <f ca="1">IFERROR(VLOOKUP($A244,Lookup2006,54,FALSE),0)</f>
        <v>-369.10999999999996</v>
      </c>
      <c r="T244" s="35">
        <f ca="1">IFERROR(VLOOKUP($A244,Lookup2006,55,FALSE),0)</f>
        <v>-3571.71</v>
      </c>
      <c r="U244" s="36">
        <f ca="1">IFERROR(VLOOKUP($A244,Lookup2006,56,FALSE),0)</f>
        <v>-11322.799999999994</v>
      </c>
      <c r="V244" s="34">
        <f ca="1">F244+J244+N244+R244</f>
        <v>-7381.9799999999941</v>
      </c>
      <c r="W244" s="35">
        <f ca="1">G244+K244+O244+S244</f>
        <v>-369.10999999999996</v>
      </c>
      <c r="X244" s="35">
        <f ca="1">H244+L244+P244+T244</f>
        <v>-3571.71</v>
      </c>
      <c r="Y244" s="36">
        <f ca="1">I244+M244+Q244+U244</f>
        <v>-11322.799999999994</v>
      </c>
    </row>
    <row r="245" spans="1:25" outlineLevel="2" x14ac:dyDescent="0.25">
      <c r="A245" t="s">
        <v>802</v>
      </c>
      <c r="B245" t="str">
        <f ca="1">VLOOKUP($A245,IndexLookup,2,FALSE)</f>
        <v>TCPL</v>
      </c>
      <c r="C245" t="str">
        <f ca="1">VLOOKUP($B245,ParticipantLookup,2,FALSE)</f>
        <v>TransCanada Power Corp.</v>
      </c>
      <c r="D245" t="str">
        <f ca="1">VLOOKUP($A245,IndexLookup,3,FALSE)</f>
        <v>BCRK</v>
      </c>
      <c r="E245" t="str">
        <f ca="1">VLOOKUP($D245,FacilityLookup,2,FALSE)</f>
        <v>Bear Creek #1</v>
      </c>
      <c r="F245" s="34">
        <f ca="1">IFERROR(VLOOKUP($A245,Lookup2009,53,FALSE),0)</f>
        <v>0</v>
      </c>
      <c r="G245" s="35">
        <f ca="1">IFERROR(VLOOKUP($A245,Lookup2009,54,FALSE),0)</f>
        <v>0</v>
      </c>
      <c r="H245" s="35">
        <f ca="1">IFERROR(VLOOKUP($A245,Lookup2009,55,FALSE),0)</f>
        <v>0</v>
      </c>
      <c r="I245" s="36">
        <f ca="1">IFERROR(VLOOKUP($A245,Lookup2009,56,FALSE),0)</f>
        <v>0</v>
      </c>
      <c r="J245" s="34">
        <f ca="1">IFERROR(VLOOKUP($A245,Lookup2008,53,FALSE),0)</f>
        <v>0</v>
      </c>
      <c r="K245" s="35">
        <f ca="1">IFERROR(VLOOKUP($A245,Lookup2008,54,FALSE),0)</f>
        <v>0</v>
      </c>
      <c r="L245" s="35">
        <f ca="1">IFERROR(VLOOKUP($A245,Lookup2008,55,FALSE),0)</f>
        <v>0</v>
      </c>
      <c r="M245" s="36">
        <f ca="1">IFERROR(VLOOKUP($A245,Lookup2008,56,FALSE),0)</f>
        <v>0</v>
      </c>
      <c r="N245" s="34">
        <f ca="1">IFERROR(VLOOKUP($A245,Lookup2007,53,FALSE),0)</f>
        <v>0</v>
      </c>
      <c r="O245" s="35">
        <f ca="1">IFERROR(VLOOKUP($A245,Lookup2007,54,FALSE),0)</f>
        <v>0</v>
      </c>
      <c r="P245" s="35">
        <f ca="1">IFERROR(VLOOKUP($A245,Lookup2007,55,FALSE),0)</f>
        <v>0</v>
      </c>
      <c r="Q245" s="36">
        <f ca="1">IFERROR(VLOOKUP($A245,Lookup2007,56,FALSE),0)</f>
        <v>0</v>
      </c>
      <c r="R245" s="34">
        <f ca="1">IFERROR(VLOOKUP($A245,Lookup2006,53,FALSE),0)</f>
        <v>-2547.9700000000012</v>
      </c>
      <c r="S245" s="35">
        <f ca="1">IFERROR(VLOOKUP($A245,Lookup2006,54,FALSE),0)</f>
        <v>-127.4</v>
      </c>
      <c r="T245" s="35">
        <f ca="1">IFERROR(VLOOKUP($A245,Lookup2006,55,FALSE),0)</f>
        <v>-1222.8499999999999</v>
      </c>
      <c r="U245" s="36">
        <f ca="1">IFERROR(VLOOKUP($A245,Lookup2006,56,FALSE),0)</f>
        <v>-3898.2200000000012</v>
      </c>
      <c r="V245" s="34">
        <f ca="1">F245+J245+N245+R245</f>
        <v>-2547.9700000000012</v>
      </c>
      <c r="W245" s="35">
        <f ca="1">G245+K245+O245+S245</f>
        <v>-127.4</v>
      </c>
      <c r="X245" s="35">
        <f ca="1">H245+L245+P245+T245</f>
        <v>-1222.8499999999999</v>
      </c>
      <c r="Y245" s="36">
        <f ca="1">I245+M245+Q245+U245</f>
        <v>-3898.2200000000012</v>
      </c>
    </row>
    <row r="246" spans="1:25" outlineLevel="2" x14ac:dyDescent="0.25">
      <c r="A246" t="s">
        <v>803</v>
      </c>
      <c r="B246" t="str">
        <f ca="1">VLOOKUP($A246,IndexLookup,2,FALSE)</f>
        <v>TCPL</v>
      </c>
      <c r="C246" t="str">
        <f ca="1">VLOOKUP($B246,ParticipantLookup,2,FALSE)</f>
        <v>TransCanada Power Corp.</v>
      </c>
      <c r="D246" t="str">
        <f ca="1">VLOOKUP($A246,IndexLookup,3,FALSE)</f>
        <v>MKRC</v>
      </c>
      <c r="E246" t="str">
        <f ca="1">VLOOKUP($D246,FacilityLookup,2,FALSE)</f>
        <v>MacKay River Industrial System</v>
      </c>
      <c r="F246" s="34">
        <f ca="1">IFERROR(VLOOKUP($A246,Lookup2009,53,FALSE),0)</f>
        <v>0</v>
      </c>
      <c r="G246" s="35">
        <f ca="1">IFERROR(VLOOKUP($A246,Lookup2009,54,FALSE),0)</f>
        <v>0</v>
      </c>
      <c r="H246" s="35">
        <f ca="1">IFERROR(VLOOKUP($A246,Lookup2009,55,FALSE),0)</f>
        <v>0</v>
      </c>
      <c r="I246" s="36">
        <f ca="1">IFERROR(VLOOKUP($A246,Lookup2009,56,FALSE),0)</f>
        <v>0</v>
      </c>
      <c r="J246" s="34">
        <f ca="1">IFERROR(VLOOKUP($A246,Lookup2008,53,FALSE),0)</f>
        <v>0</v>
      </c>
      <c r="K246" s="35">
        <f ca="1">IFERROR(VLOOKUP($A246,Lookup2008,54,FALSE),0)</f>
        <v>0</v>
      </c>
      <c r="L246" s="35">
        <f ca="1">IFERROR(VLOOKUP($A246,Lookup2008,55,FALSE),0)</f>
        <v>0</v>
      </c>
      <c r="M246" s="36">
        <f ca="1">IFERROR(VLOOKUP($A246,Lookup2008,56,FALSE),0)</f>
        <v>0</v>
      </c>
      <c r="N246" s="34">
        <f ca="1">IFERROR(VLOOKUP($A246,Lookup2007,53,FALSE),0)</f>
        <v>0</v>
      </c>
      <c r="O246" s="35">
        <f ca="1">IFERROR(VLOOKUP($A246,Lookup2007,54,FALSE),0)</f>
        <v>0</v>
      </c>
      <c r="P246" s="35">
        <f ca="1">IFERROR(VLOOKUP($A246,Lookup2007,55,FALSE),0)</f>
        <v>0</v>
      </c>
      <c r="Q246" s="36">
        <f ca="1">IFERROR(VLOOKUP($A246,Lookup2007,56,FALSE),0)</f>
        <v>0</v>
      </c>
      <c r="R246" s="34">
        <f ca="1">IFERROR(VLOOKUP($A246,Lookup2006,53,FALSE),0)</f>
        <v>339626.24999999988</v>
      </c>
      <c r="S246" s="35">
        <f ca="1">IFERROR(VLOOKUP($A246,Lookup2006,54,FALSE),0)</f>
        <v>16981.32</v>
      </c>
      <c r="T246" s="35">
        <f ca="1">IFERROR(VLOOKUP($A246,Lookup2006,55,FALSE),0)</f>
        <v>164214.98000000001</v>
      </c>
      <c r="U246" s="36">
        <f ca="1">IFERROR(VLOOKUP($A246,Lookup2006,56,FALSE),0)</f>
        <v>520822.54999999987</v>
      </c>
      <c r="V246" s="34">
        <f ca="1">F246+J246+N246+R246</f>
        <v>339626.24999999988</v>
      </c>
      <c r="W246" s="35">
        <f ca="1">G246+K246+O246+S246</f>
        <v>16981.32</v>
      </c>
      <c r="X246" s="35">
        <f ca="1">H246+L246+P246+T246</f>
        <v>164214.98000000001</v>
      </c>
      <c r="Y246" s="36">
        <f ca="1">I246+M246+Q246+U246</f>
        <v>520822.54999999987</v>
      </c>
    </row>
    <row r="247" spans="1:25" outlineLevel="2" x14ac:dyDescent="0.25">
      <c r="A247" t="s">
        <v>804</v>
      </c>
      <c r="B247" t="str">
        <f ca="1">VLOOKUP($A247,IndexLookup,2,FALSE)</f>
        <v>TCPL</v>
      </c>
      <c r="C247" t="str">
        <f ca="1">VLOOKUP($B247,ParticipantLookup,2,FALSE)</f>
        <v>TransCanada Power Corp.</v>
      </c>
      <c r="D247" t="str">
        <f ca="1">VLOOKUP($A247,IndexLookup,3,FALSE)</f>
        <v>SD1</v>
      </c>
      <c r="E247" t="str">
        <f ca="1">VLOOKUP($D247,FacilityLookup,2,FALSE)</f>
        <v>Sundance #1</v>
      </c>
      <c r="F247" s="34">
        <f ca="1">IFERROR(VLOOKUP($A247,Lookup2009,53,FALSE),0)</f>
        <v>0</v>
      </c>
      <c r="G247" s="35">
        <f ca="1">IFERROR(VLOOKUP($A247,Lookup2009,54,FALSE),0)</f>
        <v>0</v>
      </c>
      <c r="H247" s="35">
        <f ca="1">IFERROR(VLOOKUP($A247,Lookup2009,55,FALSE),0)</f>
        <v>0</v>
      </c>
      <c r="I247" s="36">
        <f ca="1">IFERROR(VLOOKUP($A247,Lookup2009,56,FALSE),0)</f>
        <v>0</v>
      </c>
      <c r="J247" s="34">
        <f ca="1">IFERROR(VLOOKUP($A247,Lookup2008,53,FALSE),0)</f>
        <v>0</v>
      </c>
      <c r="K247" s="35">
        <f ca="1">IFERROR(VLOOKUP($A247,Lookup2008,54,FALSE),0)</f>
        <v>0</v>
      </c>
      <c r="L247" s="35">
        <f ca="1">IFERROR(VLOOKUP($A247,Lookup2008,55,FALSE),0)</f>
        <v>0</v>
      </c>
      <c r="M247" s="36">
        <f ca="1">IFERROR(VLOOKUP($A247,Lookup2008,56,FALSE),0)</f>
        <v>0</v>
      </c>
      <c r="N247" s="34">
        <f ca="1">IFERROR(VLOOKUP($A247,Lookup2007,53,FALSE),0)</f>
        <v>0</v>
      </c>
      <c r="O247" s="35">
        <f ca="1">IFERROR(VLOOKUP($A247,Lookup2007,54,FALSE),0)</f>
        <v>0</v>
      </c>
      <c r="P247" s="35">
        <f ca="1">IFERROR(VLOOKUP($A247,Lookup2007,55,FALSE),0)</f>
        <v>0</v>
      </c>
      <c r="Q247" s="36">
        <f ca="1">IFERROR(VLOOKUP($A247,Lookup2007,56,FALSE),0)</f>
        <v>0</v>
      </c>
      <c r="R247" s="34">
        <f ca="1">IFERROR(VLOOKUP($A247,Lookup2006,53,FALSE),0)</f>
        <v>878653.87</v>
      </c>
      <c r="S247" s="35">
        <f ca="1">IFERROR(VLOOKUP($A247,Lookup2006,54,FALSE),0)</f>
        <v>43932.69</v>
      </c>
      <c r="T247" s="35">
        <f ca="1">IFERROR(VLOOKUP($A247,Lookup2006,55,FALSE),0)</f>
        <v>419282.27</v>
      </c>
      <c r="U247" s="36">
        <f ca="1">IFERROR(VLOOKUP($A247,Lookup2006,56,FALSE),0)</f>
        <v>1341868.83</v>
      </c>
      <c r="V247" s="34">
        <f ca="1">F247+J247+N247+R247</f>
        <v>878653.87</v>
      </c>
      <c r="W247" s="35">
        <f ca="1">G247+K247+O247+S247</f>
        <v>43932.69</v>
      </c>
      <c r="X247" s="35">
        <f ca="1">H247+L247+P247+T247</f>
        <v>419282.27</v>
      </c>
      <c r="Y247" s="36">
        <f ca="1">I247+M247+Q247+U247</f>
        <v>1341868.83</v>
      </c>
    </row>
    <row r="248" spans="1:25" outlineLevel="2" x14ac:dyDescent="0.25">
      <c r="A248" t="s">
        <v>805</v>
      </c>
      <c r="B248" t="str">
        <f ca="1">VLOOKUP($A248,IndexLookup,2,FALSE)</f>
        <v>TCPL</v>
      </c>
      <c r="C248" t="str">
        <f ca="1">VLOOKUP($B248,ParticipantLookup,2,FALSE)</f>
        <v>TransCanada Power Corp.</v>
      </c>
      <c r="D248" t="str">
        <f ca="1">VLOOKUP($A248,IndexLookup,3,FALSE)</f>
        <v>SD2</v>
      </c>
      <c r="E248" t="str">
        <f ca="1">VLOOKUP($D248,FacilityLookup,2,FALSE)</f>
        <v>Sundance #2</v>
      </c>
      <c r="F248" s="34">
        <f ca="1">IFERROR(VLOOKUP($A248,Lookup2009,53,FALSE),0)</f>
        <v>0</v>
      </c>
      <c r="G248" s="35">
        <f ca="1">IFERROR(VLOOKUP($A248,Lookup2009,54,FALSE),0)</f>
        <v>0</v>
      </c>
      <c r="H248" s="35">
        <f ca="1">IFERROR(VLOOKUP($A248,Lookup2009,55,FALSE),0)</f>
        <v>0</v>
      </c>
      <c r="I248" s="36">
        <f ca="1">IFERROR(VLOOKUP($A248,Lookup2009,56,FALSE),0)</f>
        <v>0</v>
      </c>
      <c r="J248" s="34">
        <f ca="1">IFERROR(VLOOKUP($A248,Lookup2008,53,FALSE),0)</f>
        <v>0</v>
      </c>
      <c r="K248" s="35">
        <f ca="1">IFERROR(VLOOKUP($A248,Lookup2008,54,FALSE),0)</f>
        <v>0</v>
      </c>
      <c r="L248" s="35">
        <f ca="1">IFERROR(VLOOKUP($A248,Lookup2008,55,FALSE),0)</f>
        <v>0</v>
      </c>
      <c r="M248" s="36">
        <f ca="1">IFERROR(VLOOKUP($A248,Lookup2008,56,FALSE),0)</f>
        <v>0</v>
      </c>
      <c r="N248" s="34">
        <f ca="1">IFERROR(VLOOKUP($A248,Lookup2007,53,FALSE),0)</f>
        <v>0</v>
      </c>
      <c r="O248" s="35">
        <f ca="1">IFERROR(VLOOKUP($A248,Lookup2007,54,FALSE),0)</f>
        <v>0</v>
      </c>
      <c r="P248" s="35">
        <f ca="1">IFERROR(VLOOKUP($A248,Lookup2007,55,FALSE),0)</f>
        <v>0</v>
      </c>
      <c r="Q248" s="36">
        <f ca="1">IFERROR(VLOOKUP($A248,Lookup2007,56,FALSE),0)</f>
        <v>0</v>
      </c>
      <c r="R248" s="34">
        <f ca="1">IFERROR(VLOOKUP($A248,Lookup2006,53,FALSE),0)</f>
        <v>784633.46000000008</v>
      </c>
      <c r="S248" s="35">
        <f ca="1">IFERROR(VLOOKUP($A248,Lookup2006,54,FALSE),0)</f>
        <v>39231.67</v>
      </c>
      <c r="T248" s="35">
        <f ca="1">IFERROR(VLOOKUP($A248,Lookup2006,55,FALSE),0)</f>
        <v>374722.53</v>
      </c>
      <c r="U248" s="36">
        <f ca="1">IFERROR(VLOOKUP($A248,Lookup2006,56,FALSE),0)</f>
        <v>1198587.6599999999</v>
      </c>
      <c r="V248" s="34">
        <f ca="1">F248+J248+N248+R248</f>
        <v>784633.46000000008</v>
      </c>
      <c r="W248" s="35">
        <f ca="1">G248+K248+O248+S248</f>
        <v>39231.67</v>
      </c>
      <c r="X248" s="35">
        <f ca="1">H248+L248+P248+T248</f>
        <v>374722.53</v>
      </c>
      <c r="Y248" s="36">
        <f ca="1">I248+M248+Q248+U248</f>
        <v>1198587.6599999999</v>
      </c>
    </row>
    <row r="249" spans="1:25" outlineLevel="1" x14ac:dyDescent="0.25">
      <c r="C249" s="2" t="s">
        <v>899</v>
      </c>
      <c r="F249" s="34">
        <f ca="1">SUBTOTAL(9,F244:F248)</f>
        <v>0</v>
      </c>
      <c r="G249" s="35">
        <f ca="1">SUBTOTAL(9,G244:G248)</f>
        <v>0</v>
      </c>
      <c r="H249" s="35">
        <f ca="1">SUBTOTAL(9,H244:H248)</f>
        <v>0</v>
      </c>
      <c r="I249" s="36">
        <f ca="1">SUBTOTAL(9,I244:I248)</f>
        <v>0</v>
      </c>
      <c r="J249" s="34">
        <f ca="1">SUBTOTAL(9,J244:J248)</f>
        <v>0</v>
      </c>
      <c r="K249" s="35">
        <f ca="1">SUBTOTAL(9,K244:K248)</f>
        <v>0</v>
      </c>
      <c r="L249" s="35">
        <f ca="1">SUBTOTAL(9,L244:L248)</f>
        <v>0</v>
      </c>
      <c r="M249" s="36">
        <f ca="1">SUBTOTAL(9,M244:M248)</f>
        <v>0</v>
      </c>
      <c r="N249" s="34">
        <f ca="1">SUBTOTAL(9,N244:N248)</f>
        <v>0</v>
      </c>
      <c r="O249" s="35">
        <f ca="1">SUBTOTAL(9,O244:O248)</f>
        <v>0</v>
      </c>
      <c r="P249" s="35">
        <f ca="1">SUBTOTAL(9,P244:P248)</f>
        <v>0</v>
      </c>
      <c r="Q249" s="36">
        <f ca="1">SUBTOTAL(9,Q244:Q248)</f>
        <v>0</v>
      </c>
      <c r="R249" s="34">
        <f ca="1">SUBTOTAL(9,R244:R248)</f>
        <v>1992983.63</v>
      </c>
      <c r="S249" s="35">
        <f ca="1">SUBTOTAL(9,S244:S248)</f>
        <v>99649.17</v>
      </c>
      <c r="T249" s="35">
        <f ca="1">SUBTOTAL(9,T244:T248)</f>
        <v>953425.22000000009</v>
      </c>
      <c r="U249" s="36">
        <f ca="1">SUBTOTAL(9,U244:U248)</f>
        <v>3046058.0199999996</v>
      </c>
      <c r="V249" s="34">
        <f ca="1">SUBTOTAL(9,V244:V248)</f>
        <v>1992983.63</v>
      </c>
      <c r="W249" s="35">
        <f ca="1">SUBTOTAL(9,W244:W248)</f>
        <v>99649.17</v>
      </c>
      <c r="X249" s="35">
        <f ca="1">SUBTOTAL(9,X244:X248)</f>
        <v>953425.22000000009</v>
      </c>
      <c r="Y249" s="36">
        <f ca="1">SUBTOTAL(9,Y244:Y248)</f>
        <v>3046058.0199999996</v>
      </c>
    </row>
    <row r="250" spans="1:25" outlineLevel="2" x14ac:dyDescent="0.25">
      <c r="A250" t="s">
        <v>403</v>
      </c>
      <c r="B250" t="str">
        <f ca="1">VLOOKUP($A250,IndexLookup,2,FALSE)</f>
        <v>WEYR</v>
      </c>
      <c r="C250" t="str">
        <f ca="1">VLOOKUP($B250,ParticipantLookup,2,FALSE)</f>
        <v>Weyerhaeuser Company Ltd.</v>
      </c>
      <c r="D250" t="str">
        <f ca="1">VLOOKUP($A250,IndexLookup,3,FALSE)</f>
        <v>WEY1</v>
      </c>
      <c r="E250" t="str">
        <f ca="1">VLOOKUP($D250,FacilityLookup,2,FALSE)</f>
        <v>Weyerhaeuser</v>
      </c>
      <c r="F250" s="34">
        <f ca="1">IFERROR(VLOOKUP($A250,Lookup2009,53,FALSE),0)</f>
        <v>39.519999999999996</v>
      </c>
      <c r="G250" s="35">
        <f ca="1">IFERROR(VLOOKUP($A250,Lookup2009,54,FALSE),0)</f>
        <v>1.9700000000000002</v>
      </c>
      <c r="H250" s="35">
        <f ca="1">IFERROR(VLOOKUP($A250,Lookup2009,55,FALSE),0)</f>
        <v>12.18</v>
      </c>
      <c r="I250" s="36">
        <f ca="1">IFERROR(VLOOKUP($A250,Lookup2009,56,FALSE),0)</f>
        <v>53.67</v>
      </c>
      <c r="J250" s="34">
        <f ca="1">IFERROR(VLOOKUP($A250,Lookup2008,53,FALSE),0)</f>
        <v>-676.88</v>
      </c>
      <c r="K250" s="35">
        <f ca="1">IFERROR(VLOOKUP($A250,Lookup2008,54,FALSE),0)</f>
        <v>-33.85</v>
      </c>
      <c r="L250" s="35">
        <f ca="1">IFERROR(VLOOKUP($A250,Lookup2008,55,FALSE),0)</f>
        <v>-240.23999999999998</v>
      </c>
      <c r="M250" s="36">
        <f ca="1">IFERROR(VLOOKUP($A250,Lookup2008,56,FALSE),0)</f>
        <v>-950.9699999999998</v>
      </c>
      <c r="N250" s="34">
        <f ca="1">IFERROR(VLOOKUP($A250,Lookup2007,53,FALSE),0)</f>
        <v>5.7400000000000029</v>
      </c>
      <c r="O250" s="35">
        <f ca="1">IFERROR(VLOOKUP($A250,Lookup2007,54,FALSE),0)</f>
        <v>0.29000000000000004</v>
      </c>
      <c r="P250" s="35">
        <f ca="1">IFERROR(VLOOKUP($A250,Lookup2007,55,FALSE),0)</f>
        <v>2.1800000000000006</v>
      </c>
      <c r="Q250" s="36">
        <f ca="1">IFERROR(VLOOKUP($A250,Lookup2007,56,FALSE),0)</f>
        <v>8.2100000000000026</v>
      </c>
      <c r="R250" s="34">
        <f ca="1">IFERROR(VLOOKUP($A250,Lookup2006,53,FALSE),0)</f>
        <v>25.499999999999996</v>
      </c>
      <c r="S250" s="35">
        <f ca="1">IFERROR(VLOOKUP($A250,Lookup2006,54,FALSE),0)</f>
        <v>1.28</v>
      </c>
      <c r="T250" s="35">
        <f ca="1">IFERROR(VLOOKUP($A250,Lookup2006,55,FALSE),0)</f>
        <v>11.219999999999999</v>
      </c>
      <c r="U250" s="36">
        <f ca="1">IFERROR(VLOOKUP($A250,Lookup2006,56,FALSE),0)</f>
        <v>38</v>
      </c>
      <c r="V250" s="34">
        <f ca="1">F250+J250+N250+R250</f>
        <v>-606.12</v>
      </c>
      <c r="W250" s="35">
        <f ca="1">G250+K250+O250+S250</f>
        <v>-30.310000000000002</v>
      </c>
      <c r="X250" s="35">
        <f ca="1">H250+L250+P250+T250</f>
        <v>-214.65999999999997</v>
      </c>
      <c r="Y250" s="36">
        <f ca="1">I250+M250+Q250+U250</f>
        <v>-851.0899999999998</v>
      </c>
    </row>
    <row r="251" spans="1:25" outlineLevel="1" x14ac:dyDescent="0.25">
      <c r="C251" s="2" t="s">
        <v>900</v>
      </c>
      <c r="F251" s="35">
        <f ca="1">SUBTOTAL(9,F250:F250)</f>
        <v>39.519999999999996</v>
      </c>
      <c r="G251" s="35">
        <f ca="1">SUBTOTAL(9,G250:G250)</f>
        <v>1.9700000000000002</v>
      </c>
      <c r="H251" s="35">
        <f ca="1">SUBTOTAL(9,H250:H250)</f>
        <v>12.18</v>
      </c>
      <c r="I251" s="35">
        <f ca="1">SUBTOTAL(9,I250:I250)</f>
        <v>53.67</v>
      </c>
      <c r="J251" s="35">
        <f ca="1">SUBTOTAL(9,J250:J250)</f>
        <v>-676.88</v>
      </c>
      <c r="K251" s="35">
        <f ca="1">SUBTOTAL(9,K250:K250)</f>
        <v>-33.85</v>
      </c>
      <c r="L251" s="35">
        <f ca="1">SUBTOTAL(9,L250:L250)</f>
        <v>-240.23999999999998</v>
      </c>
      <c r="M251" s="35">
        <f ca="1">SUBTOTAL(9,M250:M250)</f>
        <v>-950.9699999999998</v>
      </c>
      <c r="N251" s="35">
        <f ca="1">SUBTOTAL(9,N250:N250)</f>
        <v>5.7400000000000029</v>
      </c>
      <c r="O251" s="35">
        <f ca="1">SUBTOTAL(9,O250:O250)</f>
        <v>0.29000000000000004</v>
      </c>
      <c r="P251" s="35">
        <f ca="1">SUBTOTAL(9,P250:P250)</f>
        <v>2.1800000000000006</v>
      </c>
      <c r="Q251" s="35">
        <f ca="1">SUBTOTAL(9,Q250:Q250)</f>
        <v>8.2100000000000026</v>
      </c>
      <c r="R251" s="35">
        <f ca="1">SUBTOTAL(9,R250:R250)</f>
        <v>25.499999999999996</v>
      </c>
      <c r="S251" s="35">
        <f ca="1">SUBTOTAL(9,S250:S250)</f>
        <v>1.28</v>
      </c>
      <c r="T251" s="35">
        <f ca="1">SUBTOTAL(9,T250:T250)</f>
        <v>11.219999999999999</v>
      </c>
      <c r="U251" s="35">
        <f ca="1">SUBTOTAL(9,U250:U250)</f>
        <v>38</v>
      </c>
      <c r="V251" s="35">
        <f ca="1">SUBTOTAL(9,V250:V250)</f>
        <v>-606.12</v>
      </c>
      <c r="W251" s="35">
        <f ca="1">SUBTOTAL(9,W250:W250)</f>
        <v>-30.310000000000002</v>
      </c>
      <c r="X251" s="35">
        <f ca="1">SUBTOTAL(9,X250:X250)</f>
        <v>-214.65999999999997</v>
      </c>
      <c r="Y251" s="35">
        <f ca="1">SUBTOTAL(9,Y250:Y250)</f>
        <v>-851.0899999999998</v>
      </c>
    </row>
    <row r="252" spans="1:25" x14ac:dyDescent="0.25">
      <c r="C252" s="2" t="s">
        <v>901</v>
      </c>
      <c r="F252" s="35">
        <f ca="1">SUBTOTAL(9,F5:F250)</f>
        <v>-133342.49000000098</v>
      </c>
      <c r="G252" s="35">
        <f ca="1">SUBTOTAL(9,G5:G250)</f>
        <v>-6666.8500000001541</v>
      </c>
      <c r="H252" s="35">
        <f ca="1">SUBTOTAL(9,H5:H250)</f>
        <v>-47971.580000000125</v>
      </c>
      <c r="I252" s="35">
        <f ca="1">SUBTOTAL(9,I5:I250)</f>
        <v>-187980.92000000045</v>
      </c>
      <c r="J252" s="35">
        <f ca="1">SUBTOTAL(9,J5:J250)</f>
        <v>74225.710000002553</v>
      </c>
      <c r="K252" s="35">
        <f ca="1">SUBTOTAL(9,K5:K250)</f>
        <v>3711.4199999999441</v>
      </c>
      <c r="L252" s="35">
        <f ca="1">SUBTOTAL(9,L5:L250)</f>
        <v>-150911.23999999923</v>
      </c>
      <c r="M252" s="35">
        <f ca="1">SUBTOTAL(9,M5:M250)</f>
        <v>-72974.109999996057</v>
      </c>
      <c r="N252" s="35">
        <f ca="1">SUBTOTAL(9,N5:N250)</f>
        <v>-62603.879999995981</v>
      </c>
      <c r="O252" s="35">
        <f ca="1">SUBTOTAL(9,O5:O250)</f>
        <v>-3130.3399999998737</v>
      </c>
      <c r="P252" s="35">
        <f ca="1">SUBTOTAL(9,P5:P250)</f>
        <v>-50108.700000001343</v>
      </c>
      <c r="Q252" s="35">
        <f ca="1">SUBTOTAL(9,Q5:Q250)</f>
        <v>-115842.91999999831</v>
      </c>
      <c r="R252" s="35">
        <f ca="1">SUBTOTAL(9,R5:R250)</f>
        <v>-62993.24000000814</v>
      </c>
      <c r="S252" s="35">
        <f ca="1">SUBTOTAL(9,S5:S250)</f>
        <v>-3149.8200000002821</v>
      </c>
      <c r="T252" s="35">
        <f ca="1">SUBTOTAL(9,T5:T250)</f>
        <v>-130445.18000000014</v>
      </c>
      <c r="U252" s="35">
        <f ca="1">SUBTOTAL(9,U5:U250)</f>
        <v>-196588.23999999673</v>
      </c>
      <c r="V252" s="35">
        <f ca="1">SUBTOTAL(9,V5:V250)</f>
        <v>-184713.89999998768</v>
      </c>
      <c r="W252" s="35">
        <f ca="1">SUBTOTAL(9,W5:W250)</f>
        <v>-9235.5899999990525</v>
      </c>
      <c r="X252" s="35">
        <f ca="1">SUBTOTAL(9,X5:X250)</f>
        <v>-379436.69999999722</v>
      </c>
      <c r="Y252" s="35">
        <f ca="1">SUBTOTAL(9,Y5:Y250)</f>
        <v>-573386.18999999238</v>
      </c>
    </row>
    <row r="254" spans="1:25" x14ac:dyDescent="0.25">
      <c r="A254" t="s">
        <v>647</v>
      </c>
    </row>
    <row r="255" spans="1:25" x14ac:dyDescent="0.25">
      <c r="A255" t="s">
        <v>653</v>
      </c>
    </row>
    <row r="256" spans="1:25" x14ac:dyDescent="0.25">
      <c r="A256" t="s">
        <v>648</v>
      </c>
    </row>
    <row r="257" spans="1:1" x14ac:dyDescent="0.25">
      <c r="A257" t="s">
        <v>649</v>
      </c>
    </row>
    <row r="258" spans="1:1" x14ac:dyDescent="0.25">
      <c r="A258" t="s">
        <v>650</v>
      </c>
    </row>
    <row r="259" spans="1:1" x14ac:dyDescent="0.25">
      <c r="A259" t="s">
        <v>651</v>
      </c>
    </row>
    <row r="260" spans="1:1" x14ac:dyDescent="0.25">
      <c r="A260" t="s">
        <v>652</v>
      </c>
    </row>
  </sheetData>
  <sortState xmlns:xlrd2="http://schemas.microsoft.com/office/spreadsheetml/2017/richdata2" ref="A5:Y250">
    <sortCondition ref="C5:C250"/>
    <sortCondition ref="D5:D250"/>
  </sortState>
  <mergeCells count="5">
    <mergeCell ref="F3:I3"/>
    <mergeCell ref="J3:M3"/>
    <mergeCell ref="N3:Q3"/>
    <mergeCell ref="V3:Y3"/>
    <mergeCell ref="R3:U3"/>
  </mergeCells>
  <conditionalFormatting sqref="A89:E92 A93:Y252 A85:E87 A5:Y84 F85:Y92">
    <cfRule type="expression" dxfId="1" priority="8">
      <formula>ISNUMBER(FIND("Total",$C5))</formula>
    </cfRule>
  </conditionalFormatting>
  <conditionalFormatting sqref="A88:E88">
    <cfRule type="expression" dxfId="0" priority="6">
      <formula>ISNUMBER(FIND("Total",$C88))</formula>
    </cfRule>
  </conditionalFormatting>
  <pageMargins left="0.511811023622047" right="0.511811023622047" top="0.74803149606299202" bottom="0.511811023622047" header="0.511811023622047" footer="0.23622047244094499"/>
  <pageSetup paperSize="17" orientation="landscape" r:id="rId1"/>
  <headerFooter>
    <oddHeader>&amp;C&amp;"-,Bold"&amp;12&amp;F[&amp;A]</oddHeader>
    <oddFooter>&amp;L&amp;9Posted: 29 Jan 2021&amp;C&amp;9Page &amp;P of &amp;N&amp;R&amp;9Public</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D154"/>
  <sheetViews>
    <sheetView showZeros="0" workbookViewId="0">
      <pane xSplit="4" ySplit="4" topLeftCell="E5" activePane="bottomRight" state="frozen"/>
      <selection activeCell="A2" sqref="A2"/>
      <selection pane="topRight" activeCell="A2" sqref="A2"/>
      <selection pane="bottomLeft" activeCell="A2" sqref="A2"/>
      <selection pane="bottomRight" activeCell="E5" sqref="E5"/>
    </sheetView>
  </sheetViews>
  <sheetFormatPr defaultColWidth="12.7109375" defaultRowHeight="15" x14ac:dyDescent="0.25"/>
  <cols>
    <col min="1" max="1" width="16.85546875" bestFit="1" customWidth="1"/>
    <col min="2" max="3" width="12.7109375" style="1"/>
    <col min="4" max="4" width="15.140625" style="1" bestFit="1" customWidth="1"/>
    <col min="5" max="28" width="12.7109375" style="16" customWidth="1"/>
    <col min="29" max="40" width="12.7109375" style="17" customWidth="1"/>
    <col min="41" max="52" width="12.7109375" style="16"/>
    <col min="53" max="56" width="14.7109375" style="17" customWidth="1"/>
  </cols>
  <sheetData>
    <row r="1" spans="1:56" x14ac:dyDescent="0.25">
      <c r="A1" s="5" t="s">
        <v>719</v>
      </c>
    </row>
    <row r="2" spans="1:56" x14ac:dyDescent="0.25">
      <c r="A2" s="2" t="s">
        <v>718</v>
      </c>
      <c r="B2" s="5"/>
      <c r="E2" s="18" t="s">
        <v>639</v>
      </c>
      <c r="F2" s="18"/>
      <c r="G2" s="18"/>
      <c r="H2" s="18"/>
      <c r="I2" s="18"/>
      <c r="J2" s="18"/>
      <c r="K2" s="18"/>
      <c r="L2" s="18"/>
      <c r="M2" s="18"/>
      <c r="N2" s="18"/>
      <c r="O2" s="18"/>
      <c r="P2" s="11" t="s">
        <v>654</v>
      </c>
      <c r="Q2" s="19" t="s">
        <v>655</v>
      </c>
      <c r="R2" s="19"/>
      <c r="S2" s="19"/>
      <c r="T2" s="19"/>
      <c r="U2" s="19"/>
      <c r="V2" s="19"/>
      <c r="W2" s="19"/>
      <c r="X2" s="19"/>
      <c r="Y2" s="19"/>
      <c r="Z2" s="19"/>
      <c r="AA2" s="19"/>
      <c r="AB2" s="12" t="s">
        <v>656</v>
      </c>
      <c r="AC2" s="18" t="s">
        <v>641</v>
      </c>
      <c r="AD2" s="18"/>
      <c r="AE2" s="18"/>
      <c r="AF2" s="18"/>
      <c r="AG2" s="18"/>
      <c r="AH2" s="18"/>
      <c r="AI2" s="18"/>
      <c r="AJ2" s="18"/>
      <c r="AK2" s="18"/>
      <c r="AL2" s="18"/>
      <c r="AM2" s="18"/>
      <c r="AN2" s="11" t="s">
        <v>660</v>
      </c>
      <c r="AO2" s="19" t="s">
        <v>220</v>
      </c>
      <c r="AP2" s="20"/>
      <c r="AQ2" s="20"/>
      <c r="AR2" s="20"/>
      <c r="AS2" s="20"/>
      <c r="AT2" s="20"/>
      <c r="AU2" s="20"/>
      <c r="AV2" s="20"/>
      <c r="AW2" s="20"/>
      <c r="AX2" s="20"/>
      <c r="AY2" s="20"/>
      <c r="AZ2" s="12" t="s">
        <v>661</v>
      </c>
      <c r="BA2" s="21" t="s">
        <v>720</v>
      </c>
      <c r="BB2" s="21" t="s">
        <v>720</v>
      </c>
      <c r="BC2" s="21" t="s">
        <v>720</v>
      </c>
      <c r="BD2" s="21" t="s">
        <v>720</v>
      </c>
    </row>
    <row r="3" spans="1:56" x14ac:dyDescent="0.25">
      <c r="E3" s="22" t="s">
        <v>640</v>
      </c>
      <c r="F3" s="23"/>
      <c r="G3" s="23"/>
      <c r="H3" s="23"/>
      <c r="I3" s="23"/>
      <c r="J3" s="23"/>
      <c r="K3" s="23"/>
      <c r="L3" s="23"/>
      <c r="M3" s="23"/>
      <c r="N3" s="23"/>
      <c r="O3" s="40">
        <f>SUM(E5:P146)</f>
        <v>-133342.48999999851</v>
      </c>
      <c r="P3" s="41"/>
      <c r="Q3" s="24" t="s">
        <v>657</v>
      </c>
      <c r="R3" s="25"/>
      <c r="S3" s="25"/>
      <c r="T3" s="25"/>
      <c r="U3" s="25"/>
      <c r="V3" s="25"/>
      <c r="W3" s="25"/>
      <c r="X3" s="25"/>
      <c r="Y3" s="25"/>
      <c r="Z3" s="25"/>
      <c r="AA3" s="42">
        <f>SUM(Q5:AB146)</f>
        <v>-6666.8500000000386</v>
      </c>
      <c r="AB3" s="43"/>
      <c r="AC3" s="15">
        <v>0.32217018489407895</v>
      </c>
      <c r="AD3" s="15">
        <v>0.31983456845572272</v>
      </c>
      <c r="AE3" s="15">
        <v>0.31772497941462685</v>
      </c>
      <c r="AF3" s="15">
        <v>0.31581402051051727</v>
      </c>
      <c r="AG3" s="15">
        <v>0.31417018489407883</v>
      </c>
      <c r="AH3" s="15">
        <v>0.31247155475709254</v>
      </c>
      <c r="AI3" s="15">
        <v>0.31082771914065416</v>
      </c>
      <c r="AJ3" s="15">
        <v>0.30912908900366787</v>
      </c>
      <c r="AK3" s="15">
        <v>0.30743045886668158</v>
      </c>
      <c r="AL3" s="15">
        <v>0.30578662325024319</v>
      </c>
      <c r="AM3" s="15">
        <v>0.3040879931132569</v>
      </c>
      <c r="AN3" s="15">
        <v>0.30244415749681852</v>
      </c>
      <c r="AO3" s="24" t="s">
        <v>658</v>
      </c>
      <c r="AP3" s="25"/>
      <c r="AQ3" s="25"/>
      <c r="AR3" s="25"/>
      <c r="AS3" s="25"/>
      <c r="AT3" s="25"/>
      <c r="AU3" s="25"/>
      <c r="AV3" s="25"/>
      <c r="AW3" s="25"/>
      <c r="AX3" s="25"/>
      <c r="AY3" s="42">
        <f>SUM(AO5:AZ146)</f>
        <v>-187980.92000000607</v>
      </c>
      <c r="AZ3" s="43"/>
      <c r="BA3" s="26" t="s">
        <v>646</v>
      </c>
      <c r="BB3" s="26" t="s">
        <v>659</v>
      </c>
      <c r="BC3" s="26" t="s">
        <v>644</v>
      </c>
      <c r="BD3" s="26" t="s">
        <v>642</v>
      </c>
    </row>
    <row r="4" spans="1:56" x14ac:dyDescent="0.25">
      <c r="A4" s="3" t="s">
        <v>219</v>
      </c>
      <c r="B4" s="4" t="s">
        <v>0</v>
      </c>
      <c r="C4" s="4" t="s">
        <v>1</v>
      </c>
      <c r="D4" s="4" t="s">
        <v>2</v>
      </c>
      <c r="E4" s="13">
        <v>39814</v>
      </c>
      <c r="F4" s="13">
        <v>39845</v>
      </c>
      <c r="G4" s="13">
        <v>39873</v>
      </c>
      <c r="H4" s="13">
        <v>39904</v>
      </c>
      <c r="I4" s="13">
        <v>39934</v>
      </c>
      <c r="J4" s="13">
        <v>39965</v>
      </c>
      <c r="K4" s="13">
        <v>39995</v>
      </c>
      <c r="L4" s="13">
        <v>40026</v>
      </c>
      <c r="M4" s="13">
        <v>40057</v>
      </c>
      <c r="N4" s="13">
        <v>40087</v>
      </c>
      <c r="O4" s="13">
        <v>40118</v>
      </c>
      <c r="P4" s="13">
        <v>40148</v>
      </c>
      <c r="Q4" s="14">
        <v>39814</v>
      </c>
      <c r="R4" s="14">
        <v>39845</v>
      </c>
      <c r="S4" s="14">
        <v>39873</v>
      </c>
      <c r="T4" s="14">
        <v>39904</v>
      </c>
      <c r="U4" s="14">
        <v>39934</v>
      </c>
      <c r="V4" s="14">
        <v>39965</v>
      </c>
      <c r="W4" s="14">
        <v>39995</v>
      </c>
      <c r="X4" s="14">
        <v>40026</v>
      </c>
      <c r="Y4" s="14">
        <v>40057</v>
      </c>
      <c r="Z4" s="14">
        <v>40087</v>
      </c>
      <c r="AA4" s="14">
        <v>40118</v>
      </c>
      <c r="AB4" s="14">
        <v>40148</v>
      </c>
      <c r="AC4" s="13">
        <v>39814</v>
      </c>
      <c r="AD4" s="13">
        <v>39845</v>
      </c>
      <c r="AE4" s="13">
        <v>39873</v>
      </c>
      <c r="AF4" s="13">
        <v>39904</v>
      </c>
      <c r="AG4" s="13">
        <v>39934</v>
      </c>
      <c r="AH4" s="13">
        <v>39965</v>
      </c>
      <c r="AI4" s="13">
        <v>39995</v>
      </c>
      <c r="AJ4" s="13">
        <v>40026</v>
      </c>
      <c r="AK4" s="13">
        <v>40057</v>
      </c>
      <c r="AL4" s="13">
        <v>40087</v>
      </c>
      <c r="AM4" s="13">
        <v>40118</v>
      </c>
      <c r="AN4" s="13">
        <v>40148</v>
      </c>
      <c r="AO4" s="14">
        <v>39814</v>
      </c>
      <c r="AP4" s="14">
        <v>39845</v>
      </c>
      <c r="AQ4" s="14">
        <v>39873</v>
      </c>
      <c r="AR4" s="14">
        <v>39904</v>
      </c>
      <c r="AS4" s="14">
        <v>39934</v>
      </c>
      <c r="AT4" s="14">
        <v>39965</v>
      </c>
      <c r="AU4" s="14">
        <v>39995</v>
      </c>
      <c r="AV4" s="14">
        <v>40026</v>
      </c>
      <c r="AW4" s="14">
        <v>40057</v>
      </c>
      <c r="AX4" s="14">
        <v>40087</v>
      </c>
      <c r="AY4" s="14">
        <v>40118</v>
      </c>
      <c r="AZ4" s="14">
        <v>40148</v>
      </c>
      <c r="BA4" s="27" t="s">
        <v>643</v>
      </c>
      <c r="BB4" s="27" t="s">
        <v>645</v>
      </c>
      <c r="BC4" s="27" t="s">
        <v>645</v>
      </c>
      <c r="BD4" s="27" t="s">
        <v>643</v>
      </c>
    </row>
    <row r="5" spans="1:56" x14ac:dyDescent="0.25">
      <c r="A5" t="str">
        <f t="shared" ref="A5:A41" si="0">B5&amp;"."&amp;IF(D5="CES1/CES2",C5,IF(C5="CRE1/CRE2",C5,D5))</f>
        <v>UNCA.0000001511</v>
      </c>
      <c r="B5" s="1" t="s">
        <v>3</v>
      </c>
      <c r="C5" s="1" t="s">
        <v>4</v>
      </c>
      <c r="D5" s="1" t="s">
        <v>4</v>
      </c>
      <c r="E5" s="17">
        <v>46.8</v>
      </c>
      <c r="F5" s="17">
        <v>4.3900000000000006</v>
      </c>
      <c r="G5" s="17">
        <v>55.87</v>
      </c>
      <c r="H5" s="17">
        <v>0</v>
      </c>
      <c r="I5" s="17">
        <v>85.14</v>
      </c>
      <c r="J5" s="17">
        <v>0</v>
      </c>
      <c r="K5" s="17">
        <v>0.56000000000000005</v>
      </c>
      <c r="L5" s="17">
        <v>0.12000000000000001</v>
      </c>
      <c r="M5" s="17">
        <v>0.15000000000000002</v>
      </c>
      <c r="N5" s="17">
        <v>6.51</v>
      </c>
      <c r="O5" s="17">
        <v>199.14999999999998</v>
      </c>
      <c r="P5" s="17">
        <v>1.8999999999999997</v>
      </c>
      <c r="Q5" s="20">
        <v>2.34</v>
      </c>
      <c r="R5" s="20">
        <v>0.22</v>
      </c>
      <c r="S5" s="20">
        <v>2.79</v>
      </c>
      <c r="T5" s="20">
        <v>0</v>
      </c>
      <c r="U5" s="20">
        <v>4.26</v>
      </c>
      <c r="V5" s="20">
        <v>0</v>
      </c>
      <c r="W5" s="20">
        <v>0.03</v>
      </c>
      <c r="X5" s="20">
        <v>0.01</v>
      </c>
      <c r="Y5" s="20">
        <v>0.01</v>
      </c>
      <c r="Z5" s="20">
        <v>0.33</v>
      </c>
      <c r="AA5" s="20">
        <v>9.9600000000000009</v>
      </c>
      <c r="AB5" s="20">
        <v>0.1</v>
      </c>
      <c r="AC5" s="17">
        <v>15.08</v>
      </c>
      <c r="AD5" s="17">
        <v>1.4</v>
      </c>
      <c r="AE5" s="17">
        <v>17.75</v>
      </c>
      <c r="AF5" s="17">
        <v>0</v>
      </c>
      <c r="AG5" s="17">
        <v>26.75</v>
      </c>
      <c r="AH5" s="17">
        <v>0</v>
      </c>
      <c r="AI5" s="17">
        <v>0.17</v>
      </c>
      <c r="AJ5" s="17">
        <v>0.04</v>
      </c>
      <c r="AK5" s="17">
        <v>0.05</v>
      </c>
      <c r="AL5" s="17">
        <v>1.99</v>
      </c>
      <c r="AM5" s="17">
        <v>60.56</v>
      </c>
      <c r="AN5" s="17">
        <v>0.56999999999999995</v>
      </c>
      <c r="AO5" s="20">
        <v>64.22</v>
      </c>
      <c r="AP5" s="20">
        <v>6.01</v>
      </c>
      <c r="AQ5" s="20">
        <v>76.41</v>
      </c>
      <c r="AR5" s="20">
        <v>0</v>
      </c>
      <c r="AS5" s="20">
        <v>116.15</v>
      </c>
      <c r="AT5" s="20">
        <v>0</v>
      </c>
      <c r="AU5" s="20">
        <v>0.76000000000000012</v>
      </c>
      <c r="AV5" s="20">
        <v>0.17</v>
      </c>
      <c r="AW5" s="20">
        <v>0.21000000000000002</v>
      </c>
      <c r="AX5" s="20">
        <v>8.83</v>
      </c>
      <c r="AY5" s="20">
        <v>269.66999999999996</v>
      </c>
      <c r="AZ5" s="20">
        <v>2.57</v>
      </c>
      <c r="BA5" s="17">
        <f t="shared" ref="BA5:BA36" si="1">SUM(E5:P5)</f>
        <v>400.58999999999992</v>
      </c>
      <c r="BB5" s="17">
        <f t="shared" ref="BB5:BB36" si="2">SUM(Q5:AB5)</f>
        <v>20.05</v>
      </c>
      <c r="BC5" s="17">
        <f>SUM(AC5:AN5)</f>
        <v>124.36</v>
      </c>
      <c r="BD5" s="17">
        <f>SUM(AO5:AZ5)</f>
        <v>544.99999999999989</v>
      </c>
    </row>
    <row r="6" spans="1:56" x14ac:dyDescent="0.25">
      <c r="A6" t="str">
        <f t="shared" si="0"/>
        <v>UNCA.0000006711</v>
      </c>
      <c r="B6" s="1" t="s">
        <v>3</v>
      </c>
      <c r="C6" s="1" t="s">
        <v>5</v>
      </c>
      <c r="D6" s="1" t="s">
        <v>5</v>
      </c>
      <c r="E6" s="17">
        <v>0</v>
      </c>
      <c r="F6" s="17">
        <v>0</v>
      </c>
      <c r="G6" s="17">
        <v>0</v>
      </c>
      <c r="H6" s="17">
        <v>-9.0000000000000011E-2</v>
      </c>
      <c r="I6" s="17">
        <v>-23.29</v>
      </c>
      <c r="J6" s="17">
        <v>-511.78000000000003</v>
      </c>
      <c r="K6" s="17">
        <v>-364.49</v>
      </c>
      <c r="L6" s="17">
        <v>-112.46</v>
      </c>
      <c r="M6" s="17">
        <v>-192.97</v>
      </c>
      <c r="N6" s="17">
        <v>-111.1</v>
      </c>
      <c r="O6" s="17">
        <v>0</v>
      </c>
      <c r="P6" s="17">
        <v>0</v>
      </c>
      <c r="Q6" s="20">
        <v>0</v>
      </c>
      <c r="R6" s="20">
        <v>0</v>
      </c>
      <c r="S6" s="20">
        <v>0</v>
      </c>
      <c r="T6" s="20">
        <v>0</v>
      </c>
      <c r="U6" s="20">
        <v>-1.1599999999999999</v>
      </c>
      <c r="V6" s="20">
        <v>-25.59</v>
      </c>
      <c r="W6" s="20">
        <v>-18.22</v>
      </c>
      <c r="X6" s="20">
        <v>-5.62</v>
      </c>
      <c r="Y6" s="20">
        <v>-9.65</v>
      </c>
      <c r="Z6" s="20">
        <v>-5.56</v>
      </c>
      <c r="AA6" s="20">
        <v>0</v>
      </c>
      <c r="AB6" s="20">
        <v>0</v>
      </c>
      <c r="AC6" s="17">
        <v>0</v>
      </c>
      <c r="AD6" s="17">
        <v>0</v>
      </c>
      <c r="AE6" s="17">
        <v>0</v>
      </c>
      <c r="AF6" s="17">
        <v>-0.03</v>
      </c>
      <c r="AG6" s="17">
        <v>-7.32</v>
      </c>
      <c r="AH6" s="17">
        <v>-159.91999999999999</v>
      </c>
      <c r="AI6" s="17">
        <v>-113.29</v>
      </c>
      <c r="AJ6" s="17">
        <v>-34.76</v>
      </c>
      <c r="AK6" s="17">
        <v>-59.32</v>
      </c>
      <c r="AL6" s="17">
        <v>-33.97</v>
      </c>
      <c r="AM6" s="17">
        <v>0</v>
      </c>
      <c r="AN6" s="17">
        <v>0</v>
      </c>
      <c r="AO6" s="20">
        <v>0</v>
      </c>
      <c r="AP6" s="20">
        <v>0</v>
      </c>
      <c r="AQ6" s="20">
        <v>0</v>
      </c>
      <c r="AR6" s="20">
        <v>-0.12000000000000001</v>
      </c>
      <c r="AS6" s="20">
        <v>-31.77</v>
      </c>
      <c r="AT6" s="20">
        <v>-697.29</v>
      </c>
      <c r="AU6" s="20">
        <v>-496.00000000000006</v>
      </c>
      <c r="AV6" s="20">
        <v>-152.84</v>
      </c>
      <c r="AW6" s="20">
        <v>-261.94</v>
      </c>
      <c r="AX6" s="20">
        <v>-150.63</v>
      </c>
      <c r="AY6" s="20">
        <v>0</v>
      </c>
      <c r="AZ6" s="20">
        <v>0</v>
      </c>
      <c r="BA6" s="17">
        <f t="shared" si="1"/>
        <v>-1316.18</v>
      </c>
      <c r="BB6" s="17">
        <f t="shared" si="2"/>
        <v>-65.8</v>
      </c>
      <c r="BC6" s="17">
        <f t="shared" ref="BC6:BC69" si="3">SUM(AC6:AN6)</f>
        <v>-408.61</v>
      </c>
      <c r="BD6" s="17">
        <f t="shared" ref="BD6:BD69" si="4">SUM(AO6:AZ6)</f>
        <v>-1790.5900000000001</v>
      </c>
    </row>
    <row r="7" spans="1:56" x14ac:dyDescent="0.25">
      <c r="A7" t="str">
        <f t="shared" si="0"/>
        <v>UNCA.0000022911</v>
      </c>
      <c r="B7" s="1" t="s">
        <v>3</v>
      </c>
      <c r="C7" s="1" t="s">
        <v>6</v>
      </c>
      <c r="D7" s="1" t="s">
        <v>6</v>
      </c>
      <c r="E7" s="17">
        <v>19.75</v>
      </c>
      <c r="F7" s="17">
        <v>20.37</v>
      </c>
      <c r="G7" s="17">
        <v>4.1900000000000004</v>
      </c>
      <c r="H7" s="17">
        <v>19.699999999999996</v>
      </c>
      <c r="I7" s="17">
        <v>473.20000000000005</v>
      </c>
      <c r="J7" s="17">
        <v>121.11</v>
      </c>
      <c r="K7" s="17">
        <v>60.33</v>
      </c>
      <c r="L7" s="17">
        <v>157.74</v>
      </c>
      <c r="M7" s="17">
        <v>520.34</v>
      </c>
      <c r="N7" s="17">
        <v>89.33</v>
      </c>
      <c r="O7" s="17">
        <v>14.88</v>
      </c>
      <c r="P7" s="17">
        <v>0.04</v>
      </c>
      <c r="Q7" s="20">
        <v>0.99</v>
      </c>
      <c r="R7" s="20">
        <v>1.02</v>
      </c>
      <c r="S7" s="20">
        <v>0.21</v>
      </c>
      <c r="T7" s="20">
        <v>0.99</v>
      </c>
      <c r="U7" s="20">
        <v>23.66</v>
      </c>
      <c r="V7" s="20">
        <v>6.06</v>
      </c>
      <c r="W7" s="20">
        <v>3.02</v>
      </c>
      <c r="X7" s="20">
        <v>7.89</v>
      </c>
      <c r="Y7" s="20">
        <v>26.02</v>
      </c>
      <c r="Z7" s="20">
        <v>4.47</v>
      </c>
      <c r="AA7" s="20">
        <v>0.74</v>
      </c>
      <c r="AB7" s="20">
        <v>0</v>
      </c>
      <c r="AC7" s="17">
        <v>6.36</v>
      </c>
      <c r="AD7" s="17">
        <v>6.52</v>
      </c>
      <c r="AE7" s="17">
        <v>1.33</v>
      </c>
      <c r="AF7" s="17">
        <v>6.22</v>
      </c>
      <c r="AG7" s="17">
        <v>148.66999999999999</v>
      </c>
      <c r="AH7" s="17">
        <v>37.840000000000003</v>
      </c>
      <c r="AI7" s="17">
        <v>18.75</v>
      </c>
      <c r="AJ7" s="17">
        <v>48.76</v>
      </c>
      <c r="AK7" s="17">
        <v>159.97</v>
      </c>
      <c r="AL7" s="17">
        <v>27.32</v>
      </c>
      <c r="AM7" s="17">
        <v>4.5199999999999996</v>
      </c>
      <c r="AN7" s="17">
        <v>0.01</v>
      </c>
      <c r="AO7" s="20">
        <v>27.099999999999998</v>
      </c>
      <c r="AP7" s="20">
        <v>27.91</v>
      </c>
      <c r="AQ7" s="20">
        <v>5.73</v>
      </c>
      <c r="AR7" s="20">
        <v>26.909999999999993</v>
      </c>
      <c r="AS7" s="20">
        <v>645.53000000000009</v>
      </c>
      <c r="AT7" s="20">
        <v>165.01</v>
      </c>
      <c r="AU7" s="20">
        <v>82.1</v>
      </c>
      <c r="AV7" s="20">
        <v>214.39</v>
      </c>
      <c r="AW7" s="20">
        <v>706.33</v>
      </c>
      <c r="AX7" s="20">
        <v>121.12</v>
      </c>
      <c r="AY7" s="20">
        <v>20.14</v>
      </c>
      <c r="AZ7" s="20">
        <v>0.05</v>
      </c>
      <c r="BA7" s="17">
        <f t="shared" si="1"/>
        <v>1500.98</v>
      </c>
      <c r="BB7" s="17">
        <f t="shared" si="2"/>
        <v>75.069999999999993</v>
      </c>
      <c r="BC7" s="17">
        <f t="shared" si="3"/>
        <v>466.26999999999992</v>
      </c>
      <c r="BD7" s="17">
        <f t="shared" si="4"/>
        <v>2042.3200000000002</v>
      </c>
    </row>
    <row r="8" spans="1:56" x14ac:dyDescent="0.25">
      <c r="A8" t="str">
        <f t="shared" si="0"/>
        <v>UNCA.0000034911</v>
      </c>
      <c r="B8" s="1" t="s">
        <v>3</v>
      </c>
      <c r="C8" s="1" t="s">
        <v>9</v>
      </c>
      <c r="D8" s="1" t="s">
        <v>9</v>
      </c>
      <c r="E8" s="17">
        <v>0</v>
      </c>
      <c r="F8" s="17">
        <v>0</v>
      </c>
      <c r="G8" s="17">
        <v>0</v>
      </c>
      <c r="H8" s="17">
        <v>0</v>
      </c>
      <c r="I8" s="17">
        <v>0</v>
      </c>
      <c r="J8" s="17">
        <v>0.02</v>
      </c>
      <c r="K8" s="17">
        <v>0</v>
      </c>
      <c r="L8" s="17">
        <v>0</v>
      </c>
      <c r="M8" s="17">
        <v>0</v>
      </c>
      <c r="N8" s="17">
        <v>0</v>
      </c>
      <c r="O8" s="17">
        <v>0</v>
      </c>
      <c r="P8" s="17">
        <v>0</v>
      </c>
      <c r="Q8" s="20">
        <v>0</v>
      </c>
      <c r="R8" s="20">
        <v>0</v>
      </c>
      <c r="S8" s="20">
        <v>0</v>
      </c>
      <c r="T8" s="20">
        <v>0</v>
      </c>
      <c r="U8" s="20">
        <v>0</v>
      </c>
      <c r="V8" s="20">
        <v>0</v>
      </c>
      <c r="W8" s="20">
        <v>0</v>
      </c>
      <c r="X8" s="20">
        <v>0</v>
      </c>
      <c r="Y8" s="20">
        <v>0</v>
      </c>
      <c r="Z8" s="20">
        <v>0</v>
      </c>
      <c r="AA8" s="20">
        <v>0</v>
      </c>
      <c r="AB8" s="20">
        <v>0</v>
      </c>
      <c r="AC8" s="17">
        <v>0</v>
      </c>
      <c r="AD8" s="17">
        <v>0</v>
      </c>
      <c r="AE8" s="17">
        <v>0</v>
      </c>
      <c r="AF8" s="17">
        <v>0</v>
      </c>
      <c r="AG8" s="17">
        <v>0</v>
      </c>
      <c r="AH8" s="17">
        <v>0.01</v>
      </c>
      <c r="AI8" s="17">
        <v>0</v>
      </c>
      <c r="AJ8" s="17">
        <v>0</v>
      </c>
      <c r="AK8" s="17">
        <v>0</v>
      </c>
      <c r="AL8" s="17">
        <v>0</v>
      </c>
      <c r="AM8" s="17">
        <v>0</v>
      </c>
      <c r="AN8" s="17">
        <v>0</v>
      </c>
      <c r="AO8" s="20">
        <v>0</v>
      </c>
      <c r="AP8" s="20">
        <v>0</v>
      </c>
      <c r="AQ8" s="20">
        <v>0</v>
      </c>
      <c r="AR8" s="20">
        <v>0</v>
      </c>
      <c r="AS8" s="20">
        <v>0</v>
      </c>
      <c r="AT8" s="20">
        <v>0.03</v>
      </c>
      <c r="AU8" s="20">
        <v>0</v>
      </c>
      <c r="AV8" s="20">
        <v>0</v>
      </c>
      <c r="AW8" s="20">
        <v>0</v>
      </c>
      <c r="AX8" s="20">
        <v>0</v>
      </c>
      <c r="AY8" s="20">
        <v>0</v>
      </c>
      <c r="AZ8" s="20">
        <v>0</v>
      </c>
      <c r="BA8" s="17">
        <f t="shared" si="1"/>
        <v>0.02</v>
      </c>
      <c r="BB8" s="17">
        <f t="shared" si="2"/>
        <v>0</v>
      </c>
      <c r="BC8" s="17">
        <f t="shared" si="3"/>
        <v>0.01</v>
      </c>
      <c r="BD8" s="17">
        <f t="shared" si="4"/>
        <v>0.03</v>
      </c>
    </row>
    <row r="9" spans="1:56" x14ac:dyDescent="0.25">
      <c r="A9" t="str">
        <f t="shared" si="0"/>
        <v>UNCA.0000035311</v>
      </c>
      <c r="B9" s="1" t="s">
        <v>3</v>
      </c>
      <c r="C9" s="1" t="s">
        <v>706</v>
      </c>
      <c r="D9" s="1" t="s">
        <v>706</v>
      </c>
      <c r="E9" s="17">
        <v>0</v>
      </c>
      <c r="F9" s="17">
        <v>0</v>
      </c>
      <c r="G9" s="17">
        <v>0</v>
      </c>
      <c r="H9" s="17">
        <v>0</v>
      </c>
      <c r="I9" s="17">
        <v>0</v>
      </c>
      <c r="J9" s="17">
        <v>0</v>
      </c>
      <c r="K9" s="17">
        <v>0</v>
      </c>
      <c r="L9" s="17">
        <v>0</v>
      </c>
      <c r="M9" s="17">
        <v>0</v>
      </c>
      <c r="N9" s="17">
        <v>0</v>
      </c>
      <c r="O9" s="17">
        <v>0</v>
      </c>
      <c r="P9" s="17">
        <v>0</v>
      </c>
      <c r="Q9" s="20">
        <v>0</v>
      </c>
      <c r="R9" s="20">
        <v>0</v>
      </c>
      <c r="S9" s="20">
        <v>0</v>
      </c>
      <c r="T9" s="20">
        <v>0</v>
      </c>
      <c r="U9" s="20">
        <v>0</v>
      </c>
      <c r="V9" s="20">
        <v>0</v>
      </c>
      <c r="W9" s="20">
        <v>0</v>
      </c>
      <c r="X9" s="20">
        <v>0</v>
      </c>
      <c r="Y9" s="20">
        <v>0</v>
      </c>
      <c r="Z9" s="20">
        <v>0</v>
      </c>
      <c r="AA9" s="20">
        <v>0</v>
      </c>
      <c r="AB9" s="20">
        <v>0</v>
      </c>
      <c r="AC9" s="17">
        <v>0</v>
      </c>
      <c r="AD9" s="17">
        <v>0</v>
      </c>
      <c r="AE9" s="17">
        <v>0</v>
      </c>
      <c r="AF9" s="17">
        <v>0</v>
      </c>
      <c r="AG9" s="17">
        <v>0</v>
      </c>
      <c r="AH9" s="17">
        <v>0</v>
      </c>
      <c r="AI9" s="17">
        <v>0</v>
      </c>
      <c r="AJ9" s="17">
        <v>0</v>
      </c>
      <c r="AK9" s="17">
        <v>0</v>
      </c>
      <c r="AL9" s="17">
        <v>0</v>
      </c>
      <c r="AM9" s="17">
        <v>0</v>
      </c>
      <c r="AN9" s="17">
        <v>0</v>
      </c>
      <c r="AO9" s="20">
        <v>0</v>
      </c>
      <c r="AP9" s="20">
        <v>0</v>
      </c>
      <c r="AQ9" s="20">
        <v>0</v>
      </c>
      <c r="AR9" s="20">
        <v>0</v>
      </c>
      <c r="AS9" s="20">
        <v>0</v>
      </c>
      <c r="AT9" s="20">
        <v>0</v>
      </c>
      <c r="AU9" s="20">
        <v>0</v>
      </c>
      <c r="AV9" s="20">
        <v>0</v>
      </c>
      <c r="AW9" s="20">
        <v>0</v>
      </c>
      <c r="AX9" s="20">
        <v>0</v>
      </c>
      <c r="AY9" s="20">
        <v>0</v>
      </c>
      <c r="AZ9" s="20">
        <v>0</v>
      </c>
      <c r="BA9" s="17">
        <f t="shared" si="1"/>
        <v>0</v>
      </c>
      <c r="BB9" s="17">
        <f t="shared" si="2"/>
        <v>0</v>
      </c>
      <c r="BC9" s="17">
        <f t="shared" si="3"/>
        <v>0</v>
      </c>
      <c r="BD9" s="17">
        <f t="shared" si="4"/>
        <v>0</v>
      </c>
    </row>
    <row r="10" spans="1:56" x14ac:dyDescent="0.25">
      <c r="A10" t="str">
        <f t="shared" si="0"/>
        <v>UNCA.0000038511</v>
      </c>
      <c r="B10" s="1" t="s">
        <v>3</v>
      </c>
      <c r="C10" s="1" t="s">
        <v>10</v>
      </c>
      <c r="D10" s="1" t="s">
        <v>10</v>
      </c>
      <c r="E10" s="17">
        <v>0</v>
      </c>
      <c r="F10" s="17">
        <v>0</v>
      </c>
      <c r="G10" s="17">
        <v>0</v>
      </c>
      <c r="H10" s="17">
        <v>0</v>
      </c>
      <c r="I10" s="17">
        <v>0</v>
      </c>
      <c r="J10" s="17">
        <v>0</v>
      </c>
      <c r="K10" s="17">
        <v>0</v>
      </c>
      <c r="L10" s="17">
        <v>0</v>
      </c>
      <c r="M10" s="17">
        <v>0</v>
      </c>
      <c r="N10" s="17">
        <v>0</v>
      </c>
      <c r="O10" s="17">
        <v>0</v>
      </c>
      <c r="P10" s="17">
        <v>0</v>
      </c>
      <c r="Q10" s="20">
        <v>0</v>
      </c>
      <c r="R10" s="20">
        <v>0</v>
      </c>
      <c r="S10" s="20">
        <v>0</v>
      </c>
      <c r="T10" s="20">
        <v>0</v>
      </c>
      <c r="U10" s="20">
        <v>0</v>
      </c>
      <c r="V10" s="20">
        <v>0</v>
      </c>
      <c r="W10" s="20">
        <v>0</v>
      </c>
      <c r="X10" s="20">
        <v>0</v>
      </c>
      <c r="Y10" s="20">
        <v>0</v>
      </c>
      <c r="Z10" s="20">
        <v>0</v>
      </c>
      <c r="AA10" s="20">
        <v>0</v>
      </c>
      <c r="AB10" s="20">
        <v>0</v>
      </c>
      <c r="AC10" s="17">
        <v>0</v>
      </c>
      <c r="AD10" s="17">
        <v>0</v>
      </c>
      <c r="AE10" s="17">
        <v>0</v>
      </c>
      <c r="AF10" s="17">
        <v>0</v>
      </c>
      <c r="AG10" s="17">
        <v>0</v>
      </c>
      <c r="AH10" s="17">
        <v>0</v>
      </c>
      <c r="AI10" s="17">
        <v>0</v>
      </c>
      <c r="AJ10" s="17">
        <v>0</v>
      </c>
      <c r="AK10" s="17">
        <v>0</v>
      </c>
      <c r="AL10" s="17">
        <v>0</v>
      </c>
      <c r="AM10" s="17">
        <v>0</v>
      </c>
      <c r="AN10" s="17">
        <v>0</v>
      </c>
      <c r="AO10" s="20">
        <v>0</v>
      </c>
      <c r="AP10" s="20">
        <v>0</v>
      </c>
      <c r="AQ10" s="20">
        <v>0</v>
      </c>
      <c r="AR10" s="20">
        <v>0</v>
      </c>
      <c r="AS10" s="20">
        <v>0</v>
      </c>
      <c r="AT10" s="20">
        <v>0</v>
      </c>
      <c r="AU10" s="20">
        <v>0</v>
      </c>
      <c r="AV10" s="20">
        <v>0</v>
      </c>
      <c r="AW10" s="20">
        <v>0</v>
      </c>
      <c r="AX10" s="20">
        <v>0</v>
      </c>
      <c r="AY10" s="20">
        <v>0</v>
      </c>
      <c r="AZ10" s="20">
        <v>0</v>
      </c>
      <c r="BA10" s="17">
        <f t="shared" si="1"/>
        <v>0</v>
      </c>
      <c r="BB10" s="17">
        <f t="shared" si="2"/>
        <v>0</v>
      </c>
      <c r="BC10" s="17">
        <f t="shared" si="3"/>
        <v>0</v>
      </c>
      <c r="BD10" s="17">
        <f t="shared" si="4"/>
        <v>0</v>
      </c>
    </row>
    <row r="11" spans="1:56" x14ac:dyDescent="0.25">
      <c r="A11" t="str">
        <f t="shared" si="0"/>
        <v>UNCA.0000039611</v>
      </c>
      <c r="B11" s="1" t="s">
        <v>3</v>
      </c>
      <c r="C11" s="1" t="s">
        <v>11</v>
      </c>
      <c r="D11" s="1" t="s">
        <v>11</v>
      </c>
      <c r="E11" s="17">
        <v>2190.38</v>
      </c>
      <c r="F11" s="17">
        <v>1051.83</v>
      </c>
      <c r="G11" s="17">
        <v>930.9</v>
      </c>
      <c r="H11" s="17">
        <v>1037.6300000000001</v>
      </c>
      <c r="I11" s="17">
        <v>1619.23</v>
      </c>
      <c r="J11" s="17">
        <v>985.64</v>
      </c>
      <c r="K11" s="17">
        <v>331.62</v>
      </c>
      <c r="L11" s="17">
        <v>719.87</v>
      </c>
      <c r="M11" s="17">
        <v>1855.12</v>
      </c>
      <c r="N11" s="17">
        <v>1381.3600000000001</v>
      </c>
      <c r="O11" s="17">
        <v>7107.66</v>
      </c>
      <c r="P11" s="17">
        <v>2225.9300000000003</v>
      </c>
      <c r="Q11" s="20">
        <v>109.52</v>
      </c>
      <c r="R11" s="20">
        <v>52.59</v>
      </c>
      <c r="S11" s="20">
        <v>46.55</v>
      </c>
      <c r="T11" s="20">
        <v>51.88</v>
      </c>
      <c r="U11" s="20">
        <v>80.959999999999994</v>
      </c>
      <c r="V11" s="20">
        <v>49.28</v>
      </c>
      <c r="W11" s="20">
        <v>16.579999999999998</v>
      </c>
      <c r="X11" s="20">
        <v>35.99</v>
      </c>
      <c r="Y11" s="20">
        <v>92.76</v>
      </c>
      <c r="Z11" s="20">
        <v>69.069999999999993</v>
      </c>
      <c r="AA11" s="20">
        <v>355.38</v>
      </c>
      <c r="AB11" s="20">
        <v>111.3</v>
      </c>
      <c r="AC11" s="17">
        <v>705.68</v>
      </c>
      <c r="AD11" s="17">
        <v>336.41</v>
      </c>
      <c r="AE11" s="17">
        <v>295.77</v>
      </c>
      <c r="AF11" s="17">
        <v>327.7</v>
      </c>
      <c r="AG11" s="17">
        <v>508.71</v>
      </c>
      <c r="AH11" s="17">
        <v>307.98</v>
      </c>
      <c r="AI11" s="17">
        <v>103.08</v>
      </c>
      <c r="AJ11" s="17">
        <v>222.53</v>
      </c>
      <c r="AK11" s="17">
        <v>570.32000000000005</v>
      </c>
      <c r="AL11" s="17">
        <v>422.4</v>
      </c>
      <c r="AM11" s="17">
        <v>2161.35</v>
      </c>
      <c r="AN11" s="17">
        <v>673.22</v>
      </c>
      <c r="AO11" s="20">
        <v>3005.58</v>
      </c>
      <c r="AP11" s="20">
        <v>1440.83</v>
      </c>
      <c r="AQ11" s="20">
        <v>1273.2199999999998</v>
      </c>
      <c r="AR11" s="20">
        <v>1417.2100000000003</v>
      </c>
      <c r="AS11" s="20">
        <v>2208.9</v>
      </c>
      <c r="AT11" s="20">
        <v>1342.9</v>
      </c>
      <c r="AU11" s="20">
        <v>451.28</v>
      </c>
      <c r="AV11" s="20">
        <v>978.39</v>
      </c>
      <c r="AW11" s="20">
        <v>2518.1999999999998</v>
      </c>
      <c r="AX11" s="20">
        <v>1872.83</v>
      </c>
      <c r="AY11" s="20">
        <v>9624.39</v>
      </c>
      <c r="AZ11" s="20">
        <v>3010.4500000000007</v>
      </c>
      <c r="BA11" s="17">
        <f t="shared" si="1"/>
        <v>21437.170000000002</v>
      </c>
      <c r="BB11" s="17">
        <f t="shared" si="2"/>
        <v>1071.8600000000001</v>
      </c>
      <c r="BC11" s="17">
        <f t="shared" si="3"/>
        <v>6635.1500000000005</v>
      </c>
      <c r="BD11" s="17">
        <f t="shared" si="4"/>
        <v>29144.179999999997</v>
      </c>
    </row>
    <row r="12" spans="1:56" x14ac:dyDescent="0.25">
      <c r="A12" t="str">
        <f t="shared" si="0"/>
        <v>UNCA.0000040511</v>
      </c>
      <c r="B12" s="1" t="s">
        <v>3</v>
      </c>
      <c r="C12" s="1" t="s">
        <v>662</v>
      </c>
      <c r="D12" s="1" t="s">
        <v>662</v>
      </c>
      <c r="E12" s="17">
        <v>0</v>
      </c>
      <c r="F12" s="17">
        <v>0</v>
      </c>
      <c r="G12" s="17">
        <v>0</v>
      </c>
      <c r="H12" s="17">
        <v>0</v>
      </c>
      <c r="I12" s="17">
        <v>0</v>
      </c>
      <c r="J12" s="17">
        <v>0</v>
      </c>
      <c r="K12" s="17">
        <v>0</v>
      </c>
      <c r="L12" s="17">
        <v>0</v>
      </c>
      <c r="M12" s="17">
        <v>173.19000000000051</v>
      </c>
      <c r="N12" s="17">
        <v>32.089999999999975</v>
      </c>
      <c r="O12" s="17">
        <v>178.7800000000002</v>
      </c>
      <c r="P12" s="17">
        <v>179.72000000000011</v>
      </c>
      <c r="Q12" s="20">
        <v>0</v>
      </c>
      <c r="R12" s="20">
        <v>0</v>
      </c>
      <c r="S12" s="20">
        <v>0</v>
      </c>
      <c r="T12" s="20">
        <v>0</v>
      </c>
      <c r="U12" s="20">
        <v>0</v>
      </c>
      <c r="V12" s="20">
        <v>0</v>
      </c>
      <c r="W12" s="20">
        <v>0</v>
      </c>
      <c r="X12" s="20">
        <v>0</v>
      </c>
      <c r="Y12" s="20">
        <v>8.66</v>
      </c>
      <c r="Z12" s="20">
        <v>1.6</v>
      </c>
      <c r="AA12" s="20">
        <v>8.94</v>
      </c>
      <c r="AB12" s="20">
        <v>8.99</v>
      </c>
      <c r="AC12" s="17">
        <v>0</v>
      </c>
      <c r="AD12" s="17">
        <v>0</v>
      </c>
      <c r="AE12" s="17">
        <v>0</v>
      </c>
      <c r="AF12" s="17">
        <v>0</v>
      </c>
      <c r="AG12" s="17">
        <v>0</v>
      </c>
      <c r="AH12" s="17">
        <v>0</v>
      </c>
      <c r="AI12" s="17">
        <v>0</v>
      </c>
      <c r="AJ12" s="17">
        <v>0</v>
      </c>
      <c r="AK12" s="17">
        <v>53.24</v>
      </c>
      <c r="AL12" s="17">
        <v>9.81</v>
      </c>
      <c r="AM12" s="17">
        <v>54.36</v>
      </c>
      <c r="AN12" s="17">
        <v>54.36</v>
      </c>
      <c r="AO12" s="20">
        <v>0</v>
      </c>
      <c r="AP12" s="20">
        <v>0</v>
      </c>
      <c r="AQ12" s="20">
        <v>0</v>
      </c>
      <c r="AR12" s="20">
        <v>0</v>
      </c>
      <c r="AS12" s="20">
        <v>0</v>
      </c>
      <c r="AT12" s="20">
        <v>0</v>
      </c>
      <c r="AU12" s="20">
        <v>0</v>
      </c>
      <c r="AV12" s="20">
        <v>0</v>
      </c>
      <c r="AW12" s="20">
        <v>235.09000000000052</v>
      </c>
      <c r="AX12" s="20">
        <v>43.499999999999979</v>
      </c>
      <c r="AY12" s="20">
        <v>242.08000000000021</v>
      </c>
      <c r="AZ12" s="20">
        <v>243.07000000000011</v>
      </c>
      <c r="BA12" s="17">
        <f t="shared" si="1"/>
        <v>563.78000000000077</v>
      </c>
      <c r="BB12" s="17">
        <f t="shared" si="2"/>
        <v>28.189999999999998</v>
      </c>
      <c r="BC12" s="17">
        <f t="shared" si="3"/>
        <v>171.76999999999998</v>
      </c>
      <c r="BD12" s="17">
        <f t="shared" si="4"/>
        <v>763.74000000000092</v>
      </c>
    </row>
    <row r="13" spans="1:56" x14ac:dyDescent="0.25">
      <c r="A13" t="str">
        <f t="shared" si="0"/>
        <v>UNCA.0000045411</v>
      </c>
      <c r="B13" s="1" t="s">
        <v>3</v>
      </c>
      <c r="C13" s="1" t="s">
        <v>12</v>
      </c>
      <c r="D13" s="1" t="s">
        <v>12</v>
      </c>
      <c r="E13" s="17">
        <v>2.35</v>
      </c>
      <c r="F13" s="17">
        <v>0.31999999999999995</v>
      </c>
      <c r="G13" s="17">
        <v>0</v>
      </c>
      <c r="H13" s="17">
        <v>60.870000000000005</v>
      </c>
      <c r="I13" s="17">
        <v>208.96999999999997</v>
      </c>
      <c r="J13" s="17">
        <v>0.35000000000000003</v>
      </c>
      <c r="K13" s="17">
        <v>12.33</v>
      </c>
      <c r="L13" s="17">
        <v>13.33</v>
      </c>
      <c r="M13" s="17">
        <v>5.4300000000000015</v>
      </c>
      <c r="N13" s="17">
        <v>28.770000000000003</v>
      </c>
      <c r="O13" s="17">
        <v>0</v>
      </c>
      <c r="P13" s="17">
        <v>0</v>
      </c>
      <c r="Q13" s="20">
        <v>0.12</v>
      </c>
      <c r="R13" s="20">
        <v>0.02</v>
      </c>
      <c r="S13" s="20">
        <v>0</v>
      </c>
      <c r="T13" s="20">
        <v>3.04</v>
      </c>
      <c r="U13" s="20">
        <v>10.45</v>
      </c>
      <c r="V13" s="20">
        <v>0.02</v>
      </c>
      <c r="W13" s="20">
        <v>0.62</v>
      </c>
      <c r="X13" s="20">
        <v>0.67</v>
      </c>
      <c r="Y13" s="20">
        <v>0.27</v>
      </c>
      <c r="Z13" s="20">
        <v>1.44</v>
      </c>
      <c r="AA13" s="20">
        <v>0</v>
      </c>
      <c r="AB13" s="20">
        <v>0</v>
      </c>
      <c r="AC13" s="17">
        <v>0.76</v>
      </c>
      <c r="AD13" s="17">
        <v>0.1</v>
      </c>
      <c r="AE13" s="17">
        <v>0</v>
      </c>
      <c r="AF13" s="17">
        <v>19.22</v>
      </c>
      <c r="AG13" s="17">
        <v>65.650000000000006</v>
      </c>
      <c r="AH13" s="17">
        <v>0.11</v>
      </c>
      <c r="AI13" s="17">
        <v>3.83</v>
      </c>
      <c r="AJ13" s="17">
        <v>4.12</v>
      </c>
      <c r="AK13" s="17">
        <v>1.67</v>
      </c>
      <c r="AL13" s="17">
        <v>8.8000000000000007</v>
      </c>
      <c r="AM13" s="17">
        <v>0</v>
      </c>
      <c r="AN13" s="17">
        <v>0</v>
      </c>
      <c r="AO13" s="20">
        <v>3.2300000000000004</v>
      </c>
      <c r="AP13" s="20">
        <v>0.43999999999999995</v>
      </c>
      <c r="AQ13" s="20">
        <v>0</v>
      </c>
      <c r="AR13" s="20">
        <v>83.13</v>
      </c>
      <c r="AS13" s="20">
        <v>285.06999999999994</v>
      </c>
      <c r="AT13" s="20">
        <v>0.48000000000000004</v>
      </c>
      <c r="AU13" s="20">
        <v>16.78</v>
      </c>
      <c r="AV13" s="20">
        <v>18.12</v>
      </c>
      <c r="AW13" s="20">
        <v>7.370000000000001</v>
      </c>
      <c r="AX13" s="20">
        <v>39.010000000000005</v>
      </c>
      <c r="AY13" s="20">
        <v>0</v>
      </c>
      <c r="AZ13" s="20">
        <v>0</v>
      </c>
      <c r="BA13" s="17">
        <f t="shared" si="1"/>
        <v>332.71999999999997</v>
      </c>
      <c r="BB13" s="17">
        <f t="shared" si="2"/>
        <v>16.649999999999999</v>
      </c>
      <c r="BC13" s="17">
        <f t="shared" si="3"/>
        <v>104.26</v>
      </c>
      <c r="BD13" s="17">
        <f t="shared" si="4"/>
        <v>453.63</v>
      </c>
    </row>
    <row r="14" spans="1:56" x14ac:dyDescent="0.25">
      <c r="A14" t="str">
        <f t="shared" si="0"/>
        <v>UNCA.0000079301</v>
      </c>
      <c r="B14" s="1" t="s">
        <v>3</v>
      </c>
      <c r="C14" s="1" t="s">
        <v>232</v>
      </c>
      <c r="D14" s="1" t="s">
        <v>232</v>
      </c>
      <c r="E14" s="17">
        <v>3970.4399999999996</v>
      </c>
      <c r="F14" s="17">
        <v>0</v>
      </c>
      <c r="G14" s="17">
        <v>21989.4</v>
      </c>
      <c r="H14" s="17">
        <v>6400.4400000000005</v>
      </c>
      <c r="I14" s="17">
        <v>8.2100000000000062</v>
      </c>
      <c r="J14" s="17">
        <v>0</v>
      </c>
      <c r="K14" s="17">
        <v>0</v>
      </c>
      <c r="L14" s="17">
        <v>0</v>
      </c>
      <c r="M14" s="17">
        <v>0</v>
      </c>
      <c r="N14" s="17">
        <v>29.929999999999989</v>
      </c>
      <c r="O14" s="17">
        <v>0</v>
      </c>
      <c r="P14" s="17">
        <v>0</v>
      </c>
      <c r="Q14" s="20">
        <v>198.52</v>
      </c>
      <c r="R14" s="20">
        <v>0</v>
      </c>
      <c r="S14" s="20">
        <v>1099.47</v>
      </c>
      <c r="T14" s="20">
        <v>320.02</v>
      </c>
      <c r="U14" s="20">
        <v>0.41</v>
      </c>
      <c r="V14" s="20">
        <v>0</v>
      </c>
      <c r="W14" s="20">
        <v>0</v>
      </c>
      <c r="X14" s="20">
        <v>0</v>
      </c>
      <c r="Y14" s="20">
        <v>0</v>
      </c>
      <c r="Z14" s="20">
        <v>1.5</v>
      </c>
      <c r="AA14" s="20">
        <v>0</v>
      </c>
      <c r="AB14" s="20">
        <v>0</v>
      </c>
      <c r="AC14" s="17">
        <v>1279.1600000000001</v>
      </c>
      <c r="AD14" s="17">
        <v>0</v>
      </c>
      <c r="AE14" s="17">
        <v>6986.58</v>
      </c>
      <c r="AF14" s="17">
        <v>2021.35</v>
      </c>
      <c r="AG14" s="17">
        <v>2.58</v>
      </c>
      <c r="AH14" s="17">
        <v>0</v>
      </c>
      <c r="AI14" s="17">
        <v>0</v>
      </c>
      <c r="AJ14" s="17">
        <v>0</v>
      </c>
      <c r="AK14" s="17">
        <v>0</v>
      </c>
      <c r="AL14" s="17">
        <v>9.15</v>
      </c>
      <c r="AM14" s="17">
        <v>0</v>
      </c>
      <c r="AN14" s="17">
        <v>0</v>
      </c>
      <c r="AO14" s="20">
        <v>5448.12</v>
      </c>
      <c r="AP14" s="20">
        <v>0</v>
      </c>
      <c r="AQ14" s="20">
        <v>30075.450000000004</v>
      </c>
      <c r="AR14" s="20">
        <v>8741.8100000000013</v>
      </c>
      <c r="AS14" s="20">
        <v>11.200000000000006</v>
      </c>
      <c r="AT14" s="20">
        <v>0</v>
      </c>
      <c r="AU14" s="20">
        <v>0</v>
      </c>
      <c r="AV14" s="20">
        <v>0</v>
      </c>
      <c r="AW14" s="20">
        <v>0</v>
      </c>
      <c r="AX14" s="20">
        <v>40.579999999999991</v>
      </c>
      <c r="AY14" s="20">
        <v>0</v>
      </c>
      <c r="AZ14" s="20">
        <v>0</v>
      </c>
      <c r="BA14" s="17">
        <f t="shared" si="1"/>
        <v>32398.42</v>
      </c>
      <c r="BB14" s="17">
        <f t="shared" si="2"/>
        <v>1619.92</v>
      </c>
      <c r="BC14" s="17">
        <f t="shared" si="3"/>
        <v>10298.82</v>
      </c>
      <c r="BD14" s="17">
        <f t="shared" si="4"/>
        <v>44317.16</v>
      </c>
    </row>
    <row r="15" spans="1:56" x14ac:dyDescent="0.25">
      <c r="A15" t="str">
        <f t="shared" si="0"/>
        <v>SCL.341S025</v>
      </c>
      <c r="B15" s="1" t="s">
        <v>172</v>
      </c>
      <c r="C15" s="1" t="s">
        <v>663</v>
      </c>
      <c r="D15" s="1" t="s">
        <v>663</v>
      </c>
      <c r="E15" s="17">
        <v>16.200000000000006</v>
      </c>
      <c r="F15" s="17">
        <v>0</v>
      </c>
      <c r="G15" s="17">
        <v>670.80000000000041</v>
      </c>
      <c r="H15" s="17">
        <v>12.680000000000005</v>
      </c>
      <c r="I15" s="17">
        <v>32.95000000000001</v>
      </c>
      <c r="J15" s="17">
        <v>1417.650000000001</v>
      </c>
      <c r="K15" s="17">
        <v>74.289999999999964</v>
      </c>
      <c r="L15" s="17">
        <v>62.349999999999909</v>
      </c>
      <c r="M15" s="17">
        <v>13.110000000000014</v>
      </c>
      <c r="N15" s="17">
        <v>0</v>
      </c>
      <c r="O15" s="17">
        <v>28.95000000000001</v>
      </c>
      <c r="P15" s="17">
        <v>0</v>
      </c>
      <c r="Q15" s="20">
        <v>0.81</v>
      </c>
      <c r="R15" s="20">
        <v>0</v>
      </c>
      <c r="S15" s="20">
        <v>33.54</v>
      </c>
      <c r="T15" s="20">
        <v>0.63</v>
      </c>
      <c r="U15" s="20">
        <v>1.65</v>
      </c>
      <c r="V15" s="20">
        <v>70.88</v>
      </c>
      <c r="W15" s="20">
        <v>3.71</v>
      </c>
      <c r="X15" s="20">
        <v>3.12</v>
      </c>
      <c r="Y15" s="20">
        <v>0.66</v>
      </c>
      <c r="Z15" s="20">
        <v>0</v>
      </c>
      <c r="AA15" s="20">
        <v>1.45</v>
      </c>
      <c r="AB15" s="20">
        <v>0</v>
      </c>
      <c r="AC15" s="17">
        <v>5.22</v>
      </c>
      <c r="AD15" s="17">
        <v>0</v>
      </c>
      <c r="AE15" s="17">
        <v>213.13</v>
      </c>
      <c r="AF15" s="17">
        <v>4</v>
      </c>
      <c r="AG15" s="17">
        <v>10.35</v>
      </c>
      <c r="AH15" s="17">
        <v>442.98</v>
      </c>
      <c r="AI15" s="17">
        <v>23.09</v>
      </c>
      <c r="AJ15" s="17">
        <v>19.27</v>
      </c>
      <c r="AK15" s="17">
        <v>4.03</v>
      </c>
      <c r="AL15" s="17">
        <v>0</v>
      </c>
      <c r="AM15" s="17">
        <v>8.8000000000000007</v>
      </c>
      <c r="AN15" s="17">
        <v>0</v>
      </c>
      <c r="AO15" s="20">
        <v>22.230000000000004</v>
      </c>
      <c r="AP15" s="20">
        <v>0</v>
      </c>
      <c r="AQ15" s="20">
        <v>917.47000000000037</v>
      </c>
      <c r="AR15" s="20">
        <v>17.310000000000006</v>
      </c>
      <c r="AS15" s="20">
        <v>44.95000000000001</v>
      </c>
      <c r="AT15" s="20">
        <v>1931.5100000000011</v>
      </c>
      <c r="AU15" s="20">
        <v>101.08999999999996</v>
      </c>
      <c r="AV15" s="20">
        <v>84.73999999999991</v>
      </c>
      <c r="AW15" s="20">
        <v>17.800000000000015</v>
      </c>
      <c r="AX15" s="20">
        <v>0</v>
      </c>
      <c r="AY15" s="20">
        <v>39.20000000000001</v>
      </c>
      <c r="AZ15" s="20">
        <v>0</v>
      </c>
      <c r="BA15" s="17">
        <f t="shared" si="1"/>
        <v>2328.9800000000014</v>
      </c>
      <c r="BB15" s="17">
        <f t="shared" si="2"/>
        <v>116.44999999999999</v>
      </c>
      <c r="BC15" s="17">
        <f t="shared" si="3"/>
        <v>730.87</v>
      </c>
      <c r="BD15" s="17">
        <f t="shared" si="4"/>
        <v>3176.3000000000015</v>
      </c>
    </row>
    <row r="16" spans="1:56" x14ac:dyDescent="0.25">
      <c r="A16" t="str">
        <f t="shared" si="0"/>
        <v>EEC.AKE1</v>
      </c>
      <c r="B16" s="1" t="s">
        <v>24</v>
      </c>
      <c r="C16" s="1" t="s">
        <v>25</v>
      </c>
      <c r="D16" s="1" t="s">
        <v>25</v>
      </c>
      <c r="E16" s="17">
        <v>19903.11</v>
      </c>
      <c r="F16" s="17">
        <v>7162.8299999999981</v>
      </c>
      <c r="G16" s="17">
        <v>9969.1700000000019</v>
      </c>
      <c r="H16" s="17">
        <v>5189.03</v>
      </c>
      <c r="I16" s="17">
        <v>6078.1900000000014</v>
      </c>
      <c r="J16" s="17">
        <v>3607.400000000001</v>
      </c>
      <c r="K16" s="17">
        <v>2709.7900000000009</v>
      </c>
      <c r="L16" s="17">
        <v>2547.4</v>
      </c>
      <c r="M16" s="17">
        <v>7522.6799999999967</v>
      </c>
      <c r="N16" s="17">
        <v>4703.3599999999997</v>
      </c>
      <c r="O16" s="17">
        <v>15219.539999999997</v>
      </c>
      <c r="P16" s="17">
        <v>6520.7000000000007</v>
      </c>
      <c r="Q16" s="20">
        <v>995.16</v>
      </c>
      <c r="R16" s="20">
        <v>358.14</v>
      </c>
      <c r="S16" s="20">
        <v>498.46</v>
      </c>
      <c r="T16" s="20">
        <v>259.45</v>
      </c>
      <c r="U16" s="20">
        <v>303.91000000000003</v>
      </c>
      <c r="V16" s="20">
        <v>180.37</v>
      </c>
      <c r="W16" s="20">
        <v>135.49</v>
      </c>
      <c r="X16" s="20">
        <v>127.37</v>
      </c>
      <c r="Y16" s="20">
        <v>376.13</v>
      </c>
      <c r="Z16" s="20">
        <v>235.17</v>
      </c>
      <c r="AA16" s="20">
        <v>760.98</v>
      </c>
      <c r="AB16" s="20">
        <v>326.04000000000002</v>
      </c>
      <c r="AC16" s="17">
        <v>6412.19</v>
      </c>
      <c r="AD16" s="17">
        <v>2290.92</v>
      </c>
      <c r="AE16" s="17">
        <v>3167.45</v>
      </c>
      <c r="AF16" s="17">
        <v>1638.77</v>
      </c>
      <c r="AG16" s="17">
        <v>1909.59</v>
      </c>
      <c r="AH16" s="17">
        <v>1127.21</v>
      </c>
      <c r="AI16" s="17">
        <v>842.28</v>
      </c>
      <c r="AJ16" s="17">
        <v>787.48</v>
      </c>
      <c r="AK16" s="17">
        <v>2312.6999999999998</v>
      </c>
      <c r="AL16" s="17">
        <v>1438.22</v>
      </c>
      <c r="AM16" s="17">
        <v>4628.08</v>
      </c>
      <c r="AN16" s="17">
        <v>1972.15</v>
      </c>
      <c r="AO16" s="20">
        <v>27310.46</v>
      </c>
      <c r="AP16" s="20">
        <v>9811.89</v>
      </c>
      <c r="AQ16" s="20">
        <v>13635.080000000002</v>
      </c>
      <c r="AR16" s="20">
        <v>7087.25</v>
      </c>
      <c r="AS16" s="20">
        <v>8291.69</v>
      </c>
      <c r="AT16" s="20">
        <v>4914.9800000000014</v>
      </c>
      <c r="AU16" s="20">
        <v>3687.5600000000004</v>
      </c>
      <c r="AV16" s="20">
        <v>3462.25</v>
      </c>
      <c r="AW16" s="20">
        <v>10211.509999999997</v>
      </c>
      <c r="AX16" s="20">
        <v>6376.75</v>
      </c>
      <c r="AY16" s="20">
        <v>20608.599999999999</v>
      </c>
      <c r="AZ16" s="20">
        <v>8818.8900000000012</v>
      </c>
      <c r="BA16" s="17">
        <f t="shared" si="1"/>
        <v>91133.2</v>
      </c>
      <c r="BB16" s="17">
        <f t="shared" si="2"/>
        <v>4556.6699999999992</v>
      </c>
      <c r="BC16" s="17">
        <f t="shared" si="3"/>
        <v>28527.040000000001</v>
      </c>
      <c r="BD16" s="17">
        <f t="shared" si="4"/>
        <v>124216.90999999999</v>
      </c>
    </row>
    <row r="17" spans="1:56" x14ac:dyDescent="0.25">
      <c r="A17" t="str">
        <f t="shared" si="0"/>
        <v>TAU.BAR</v>
      </c>
      <c r="B17" s="1" t="s">
        <v>31</v>
      </c>
      <c r="C17" s="1" t="s">
        <v>32</v>
      </c>
      <c r="D17" s="1" t="s">
        <v>32</v>
      </c>
      <c r="E17" s="17">
        <v>-11593.88</v>
      </c>
      <c r="F17" s="17">
        <v>-4607.6400000000003</v>
      </c>
      <c r="G17" s="17">
        <v>-4236.079999999999</v>
      </c>
      <c r="H17" s="17">
        <v>-3034.2799999999997</v>
      </c>
      <c r="I17" s="17">
        <v>-2841.2100000000009</v>
      </c>
      <c r="J17" s="17">
        <v>-3928.1400000000008</v>
      </c>
      <c r="K17" s="17">
        <v>-3682.4700000000003</v>
      </c>
      <c r="L17" s="17">
        <v>-3345.91</v>
      </c>
      <c r="M17" s="17">
        <v>-9565.1500000000015</v>
      </c>
      <c r="N17" s="17">
        <v>-2383.8500000000004</v>
      </c>
      <c r="O17" s="17">
        <v>-3810.9900000000002</v>
      </c>
      <c r="P17" s="17">
        <v>-5600.87</v>
      </c>
      <c r="Q17" s="20">
        <v>-579.69000000000005</v>
      </c>
      <c r="R17" s="20">
        <v>-230.38</v>
      </c>
      <c r="S17" s="20">
        <v>-211.8</v>
      </c>
      <c r="T17" s="20">
        <v>-151.71</v>
      </c>
      <c r="U17" s="20">
        <v>-142.06</v>
      </c>
      <c r="V17" s="20">
        <v>-196.41</v>
      </c>
      <c r="W17" s="20">
        <v>-184.12</v>
      </c>
      <c r="X17" s="20">
        <v>-167.3</v>
      </c>
      <c r="Y17" s="20">
        <v>-478.26</v>
      </c>
      <c r="Z17" s="20">
        <v>-119.19</v>
      </c>
      <c r="AA17" s="20">
        <v>-190.55</v>
      </c>
      <c r="AB17" s="20">
        <v>-280.04000000000002</v>
      </c>
      <c r="AC17" s="17">
        <v>-3735.2</v>
      </c>
      <c r="AD17" s="17">
        <v>-1473.68</v>
      </c>
      <c r="AE17" s="17">
        <v>-1345.91</v>
      </c>
      <c r="AF17" s="17">
        <v>-958.27</v>
      </c>
      <c r="AG17" s="17">
        <v>-892.62</v>
      </c>
      <c r="AH17" s="17">
        <v>-1227.43</v>
      </c>
      <c r="AI17" s="17">
        <v>-1144.6099999999999</v>
      </c>
      <c r="AJ17" s="17">
        <v>-1034.32</v>
      </c>
      <c r="AK17" s="17">
        <v>-2940.62</v>
      </c>
      <c r="AL17" s="17">
        <v>-728.95</v>
      </c>
      <c r="AM17" s="17">
        <v>-1158.8800000000001</v>
      </c>
      <c r="AN17" s="17">
        <v>-1693.95</v>
      </c>
      <c r="AO17" s="20">
        <v>-15908.77</v>
      </c>
      <c r="AP17" s="20">
        <v>-6311.7000000000007</v>
      </c>
      <c r="AQ17" s="20">
        <v>-5793.7899999999991</v>
      </c>
      <c r="AR17" s="20">
        <v>-4144.26</v>
      </c>
      <c r="AS17" s="20">
        <v>-3875.8900000000008</v>
      </c>
      <c r="AT17" s="20">
        <v>-5351.9800000000014</v>
      </c>
      <c r="AU17" s="20">
        <v>-5011.2</v>
      </c>
      <c r="AV17" s="20">
        <v>-4547.53</v>
      </c>
      <c r="AW17" s="20">
        <v>-12984.030000000002</v>
      </c>
      <c r="AX17" s="20">
        <v>-3231.9900000000007</v>
      </c>
      <c r="AY17" s="20">
        <v>-5160.42</v>
      </c>
      <c r="AZ17" s="20">
        <v>-7574.86</v>
      </c>
      <c r="BA17" s="17">
        <f t="shared" si="1"/>
        <v>-58630.47</v>
      </c>
      <c r="BB17" s="17">
        <f t="shared" si="2"/>
        <v>-2931.51</v>
      </c>
      <c r="BC17" s="17">
        <f t="shared" si="3"/>
        <v>-18334.440000000002</v>
      </c>
      <c r="BD17" s="17">
        <f t="shared" si="4"/>
        <v>-79896.420000000013</v>
      </c>
    </row>
    <row r="18" spans="1:56" x14ac:dyDescent="0.25">
      <c r="A18" t="str">
        <f t="shared" si="0"/>
        <v>TCN.BCR2</v>
      </c>
      <c r="B18" s="1" t="s">
        <v>33</v>
      </c>
      <c r="C18" s="1" t="s">
        <v>34</v>
      </c>
      <c r="D18" s="1" t="s">
        <v>34</v>
      </c>
      <c r="E18" s="17">
        <v>-88749.430000000008</v>
      </c>
      <c r="F18" s="17">
        <v>-34532.400000000001</v>
      </c>
      <c r="G18" s="17">
        <v>-34764.629999999997</v>
      </c>
      <c r="H18" s="17">
        <v>-17172.079999999998</v>
      </c>
      <c r="I18" s="17">
        <v>-17076.429999999997</v>
      </c>
      <c r="J18" s="17">
        <v>-21755.119999999999</v>
      </c>
      <c r="K18" s="17">
        <v>-35888.82</v>
      </c>
      <c r="L18" s="17">
        <v>-27651.930000000008</v>
      </c>
      <c r="M18" s="17">
        <v>-57536.999999999993</v>
      </c>
      <c r="N18" s="17">
        <v>-21218.49</v>
      </c>
      <c r="O18" s="17">
        <v>-31637.250000000007</v>
      </c>
      <c r="P18" s="17">
        <v>-36057.47</v>
      </c>
      <c r="Q18" s="20">
        <v>-4437.47</v>
      </c>
      <c r="R18" s="20">
        <v>-1726.62</v>
      </c>
      <c r="S18" s="20">
        <v>-1738.23</v>
      </c>
      <c r="T18" s="20">
        <v>-858.6</v>
      </c>
      <c r="U18" s="20">
        <v>-853.82</v>
      </c>
      <c r="V18" s="20">
        <v>-1087.76</v>
      </c>
      <c r="W18" s="20">
        <v>-1794.44</v>
      </c>
      <c r="X18" s="20">
        <v>-1382.6</v>
      </c>
      <c r="Y18" s="20">
        <v>-2876.85</v>
      </c>
      <c r="Z18" s="20">
        <v>-1060.92</v>
      </c>
      <c r="AA18" s="20">
        <v>-1581.86</v>
      </c>
      <c r="AB18" s="20">
        <v>-1802.87</v>
      </c>
      <c r="AC18" s="17">
        <v>-28592.42</v>
      </c>
      <c r="AD18" s="17">
        <v>-11044.66</v>
      </c>
      <c r="AE18" s="17">
        <v>-11045.59</v>
      </c>
      <c r="AF18" s="17">
        <v>-5423.18</v>
      </c>
      <c r="AG18" s="17">
        <v>-5364.91</v>
      </c>
      <c r="AH18" s="17">
        <v>-6797.86</v>
      </c>
      <c r="AI18" s="17">
        <v>-11155.24</v>
      </c>
      <c r="AJ18" s="17">
        <v>-8548.02</v>
      </c>
      <c r="AK18" s="17">
        <v>-17688.63</v>
      </c>
      <c r="AL18" s="17">
        <v>-6488.33</v>
      </c>
      <c r="AM18" s="17">
        <v>-9620.51</v>
      </c>
      <c r="AN18" s="17">
        <v>-10905.37</v>
      </c>
      <c r="AO18" s="20">
        <v>-121779.32</v>
      </c>
      <c r="AP18" s="20">
        <v>-47303.680000000008</v>
      </c>
      <c r="AQ18" s="20">
        <v>-47548.45</v>
      </c>
      <c r="AR18" s="20">
        <v>-23453.859999999997</v>
      </c>
      <c r="AS18" s="20">
        <v>-23295.159999999996</v>
      </c>
      <c r="AT18" s="20">
        <v>-29640.739999999998</v>
      </c>
      <c r="AU18" s="20">
        <v>-48838.5</v>
      </c>
      <c r="AV18" s="20">
        <v>-37582.550000000003</v>
      </c>
      <c r="AW18" s="20">
        <v>-78102.48</v>
      </c>
      <c r="AX18" s="20">
        <v>-28767.740000000005</v>
      </c>
      <c r="AY18" s="20">
        <v>-42839.62000000001</v>
      </c>
      <c r="AZ18" s="20">
        <v>-48765.710000000006</v>
      </c>
      <c r="BA18" s="17">
        <f t="shared" si="1"/>
        <v>-424041.05000000005</v>
      </c>
      <c r="BB18" s="17">
        <f t="shared" si="2"/>
        <v>-21202.039999999997</v>
      </c>
      <c r="BC18" s="17">
        <f t="shared" si="3"/>
        <v>-132674.72</v>
      </c>
      <c r="BD18" s="17">
        <f t="shared" si="4"/>
        <v>-577917.80999999994</v>
      </c>
    </row>
    <row r="19" spans="1:56" x14ac:dyDescent="0.25">
      <c r="A19" t="str">
        <f t="shared" si="0"/>
        <v>TCN.BCRK</v>
      </c>
      <c r="B19" s="1" t="s">
        <v>33</v>
      </c>
      <c r="C19" s="1" t="s">
        <v>35</v>
      </c>
      <c r="D19" s="1" t="s">
        <v>35</v>
      </c>
      <c r="E19" s="17">
        <v>-150250.30000000002</v>
      </c>
      <c r="F19" s="17">
        <v>-20113.37</v>
      </c>
      <c r="G19" s="17">
        <v>-22397.929999999997</v>
      </c>
      <c r="H19" s="17">
        <v>-3977.77</v>
      </c>
      <c r="I19" s="17">
        <v>-3262.3</v>
      </c>
      <c r="J19" s="17">
        <v>-3886.0899999999992</v>
      </c>
      <c r="K19" s="17">
        <v>-9608.8499999999985</v>
      </c>
      <c r="L19" s="17">
        <v>-2353.06</v>
      </c>
      <c r="M19" s="17">
        <v>-65781.87</v>
      </c>
      <c r="N19" s="17">
        <v>-686.97</v>
      </c>
      <c r="O19" s="17">
        <v>-5696.94</v>
      </c>
      <c r="P19" s="17">
        <v>-25483.090000000004</v>
      </c>
      <c r="Q19" s="20">
        <v>-7512.52</v>
      </c>
      <c r="R19" s="20">
        <v>-1005.67</v>
      </c>
      <c r="S19" s="20">
        <v>-1119.9000000000001</v>
      </c>
      <c r="T19" s="20">
        <v>-198.89</v>
      </c>
      <c r="U19" s="20">
        <v>-163.12</v>
      </c>
      <c r="V19" s="20">
        <v>-194.3</v>
      </c>
      <c r="W19" s="20">
        <v>-480.44</v>
      </c>
      <c r="X19" s="20">
        <v>-117.65</v>
      </c>
      <c r="Y19" s="20">
        <v>-3289.09</v>
      </c>
      <c r="Z19" s="20">
        <v>-34.35</v>
      </c>
      <c r="AA19" s="20">
        <v>-284.85000000000002</v>
      </c>
      <c r="AB19" s="20">
        <v>-1274.1500000000001</v>
      </c>
      <c r="AC19" s="17">
        <v>-48406.17</v>
      </c>
      <c r="AD19" s="17">
        <v>-6432.95</v>
      </c>
      <c r="AE19" s="17">
        <v>-7116.38</v>
      </c>
      <c r="AF19" s="17">
        <v>-1256.24</v>
      </c>
      <c r="AG19" s="17">
        <v>-1024.92</v>
      </c>
      <c r="AH19" s="17">
        <v>-1214.29</v>
      </c>
      <c r="AI19" s="17">
        <v>-2986.7</v>
      </c>
      <c r="AJ19" s="17">
        <v>-727.4</v>
      </c>
      <c r="AK19" s="17">
        <v>-20223.349999999999</v>
      </c>
      <c r="AL19" s="17">
        <v>-210.07</v>
      </c>
      <c r="AM19" s="17">
        <v>-1732.37</v>
      </c>
      <c r="AN19" s="17">
        <v>-7707.21</v>
      </c>
      <c r="AO19" s="20">
        <v>-206168.99</v>
      </c>
      <c r="AP19" s="20">
        <v>-27551.989999999998</v>
      </c>
      <c r="AQ19" s="20">
        <v>-30634.21</v>
      </c>
      <c r="AR19" s="20">
        <v>-5432.9</v>
      </c>
      <c r="AS19" s="20">
        <v>-4450.34</v>
      </c>
      <c r="AT19" s="20">
        <v>-5294.6799999999994</v>
      </c>
      <c r="AU19" s="20">
        <v>-13075.989999999998</v>
      </c>
      <c r="AV19" s="20">
        <v>-3198.11</v>
      </c>
      <c r="AW19" s="20">
        <v>-89294.31</v>
      </c>
      <c r="AX19" s="20">
        <v>-931.3900000000001</v>
      </c>
      <c r="AY19" s="20">
        <v>-7714.16</v>
      </c>
      <c r="AZ19" s="20">
        <v>-34464.450000000004</v>
      </c>
      <c r="BA19" s="17">
        <f t="shared" si="1"/>
        <v>-313498.53999999998</v>
      </c>
      <c r="BB19" s="17">
        <f t="shared" si="2"/>
        <v>-15674.93</v>
      </c>
      <c r="BC19" s="17">
        <f t="shared" si="3"/>
        <v>-99038.05</v>
      </c>
      <c r="BD19" s="17">
        <f t="shared" si="4"/>
        <v>-428211.52</v>
      </c>
    </row>
    <row r="20" spans="1:56" x14ac:dyDescent="0.25">
      <c r="A20" t="str">
        <f t="shared" si="0"/>
        <v>TAU.BIG</v>
      </c>
      <c r="B20" s="1" t="s">
        <v>31</v>
      </c>
      <c r="C20" s="1" t="s">
        <v>36</v>
      </c>
      <c r="D20" s="1" t="s">
        <v>36</v>
      </c>
      <c r="E20" s="17">
        <v>-227169.05</v>
      </c>
      <c r="F20" s="17">
        <v>-98430.97</v>
      </c>
      <c r="G20" s="17">
        <v>-78016.859999999986</v>
      </c>
      <c r="H20" s="17">
        <v>-54636.779999999992</v>
      </c>
      <c r="I20" s="17">
        <v>-53841.39</v>
      </c>
      <c r="J20" s="17">
        <v>-38844.39</v>
      </c>
      <c r="K20" s="17">
        <v>-75287.41</v>
      </c>
      <c r="L20" s="17">
        <v>-79551.579999999987</v>
      </c>
      <c r="M20" s="17">
        <v>-172416.38</v>
      </c>
      <c r="N20" s="17">
        <v>-76958.83</v>
      </c>
      <c r="O20" s="17">
        <v>-115621.78000000001</v>
      </c>
      <c r="P20" s="17">
        <v>-126948.75000000001</v>
      </c>
      <c r="Q20" s="20">
        <v>-11358.45</v>
      </c>
      <c r="R20" s="20">
        <v>-4921.55</v>
      </c>
      <c r="S20" s="20">
        <v>-3900.84</v>
      </c>
      <c r="T20" s="20">
        <v>-2731.84</v>
      </c>
      <c r="U20" s="20">
        <v>-2692.07</v>
      </c>
      <c r="V20" s="20">
        <v>-1942.22</v>
      </c>
      <c r="W20" s="20">
        <v>-3764.37</v>
      </c>
      <c r="X20" s="20">
        <v>-3977.58</v>
      </c>
      <c r="Y20" s="20">
        <v>-8620.82</v>
      </c>
      <c r="Z20" s="20">
        <v>-3847.94</v>
      </c>
      <c r="AA20" s="20">
        <v>-5781.09</v>
      </c>
      <c r="AB20" s="20">
        <v>-6347.44</v>
      </c>
      <c r="AC20" s="17">
        <v>-73187.09</v>
      </c>
      <c r="AD20" s="17">
        <v>-31481.63</v>
      </c>
      <c r="AE20" s="17">
        <v>-24787.91</v>
      </c>
      <c r="AF20" s="17">
        <v>-17255.060000000001</v>
      </c>
      <c r="AG20" s="17">
        <v>-16915.36</v>
      </c>
      <c r="AH20" s="17">
        <v>-12137.77</v>
      </c>
      <c r="AI20" s="17">
        <v>-23401.41</v>
      </c>
      <c r="AJ20" s="17">
        <v>-24591.71</v>
      </c>
      <c r="AK20" s="17">
        <v>-53006.05</v>
      </c>
      <c r="AL20" s="17">
        <v>-23532.98</v>
      </c>
      <c r="AM20" s="17">
        <v>-35159.199999999997</v>
      </c>
      <c r="AN20" s="17">
        <v>-38394.910000000003</v>
      </c>
      <c r="AO20" s="20">
        <v>-311714.58999999997</v>
      </c>
      <c r="AP20" s="20">
        <v>-134834.15</v>
      </c>
      <c r="AQ20" s="20">
        <v>-106705.60999999999</v>
      </c>
      <c r="AR20" s="20">
        <v>-74623.679999999993</v>
      </c>
      <c r="AS20" s="20">
        <v>-73448.820000000007</v>
      </c>
      <c r="AT20" s="20">
        <v>-52924.380000000005</v>
      </c>
      <c r="AU20" s="20">
        <v>-102453.19</v>
      </c>
      <c r="AV20" s="20">
        <v>-108120.87</v>
      </c>
      <c r="AW20" s="20">
        <v>-234043.25</v>
      </c>
      <c r="AX20" s="20">
        <v>-104339.75</v>
      </c>
      <c r="AY20" s="20">
        <v>-156562.07</v>
      </c>
      <c r="AZ20" s="20">
        <v>-171691.1</v>
      </c>
      <c r="BA20" s="17">
        <f t="shared" si="1"/>
        <v>-1197724.17</v>
      </c>
      <c r="BB20" s="17">
        <f t="shared" si="2"/>
        <v>-59886.210000000006</v>
      </c>
      <c r="BC20" s="17">
        <f t="shared" si="3"/>
        <v>-373851.07999999996</v>
      </c>
      <c r="BD20" s="17">
        <f t="shared" si="4"/>
        <v>-1631461.4600000002</v>
      </c>
    </row>
    <row r="21" spans="1:56" x14ac:dyDescent="0.25">
      <c r="A21" t="str">
        <f t="shared" si="0"/>
        <v>TAU.BPW</v>
      </c>
      <c r="B21" s="1" t="s">
        <v>31</v>
      </c>
      <c r="C21" s="1" t="s">
        <v>37</v>
      </c>
      <c r="D21" s="1" t="s">
        <v>37</v>
      </c>
      <c r="E21" s="17">
        <v>-16538.71</v>
      </c>
      <c r="F21" s="17">
        <v>-7661.7000000000007</v>
      </c>
      <c r="G21" s="17">
        <v>-6821.85</v>
      </c>
      <c r="H21" s="17">
        <v>-4886.32</v>
      </c>
      <c r="I21" s="17">
        <v>-6187.51</v>
      </c>
      <c r="J21" s="17">
        <v>-11182.299999999997</v>
      </c>
      <c r="K21" s="17">
        <v>-12728.44</v>
      </c>
      <c r="L21" s="17">
        <v>-8339.9199999999983</v>
      </c>
      <c r="M21" s="17">
        <v>-13093.15</v>
      </c>
      <c r="N21" s="17">
        <v>-3682.66</v>
      </c>
      <c r="O21" s="17">
        <v>-7227.3700000000008</v>
      </c>
      <c r="P21" s="17">
        <v>-7364.3799999999992</v>
      </c>
      <c r="Q21" s="20">
        <v>-826.94</v>
      </c>
      <c r="R21" s="20">
        <v>-383.09</v>
      </c>
      <c r="S21" s="20">
        <v>-341.09</v>
      </c>
      <c r="T21" s="20">
        <v>-244.32</v>
      </c>
      <c r="U21" s="20">
        <v>-309.38</v>
      </c>
      <c r="V21" s="20">
        <v>-559.12</v>
      </c>
      <c r="W21" s="20">
        <v>-636.41999999999996</v>
      </c>
      <c r="X21" s="20">
        <v>-417</v>
      </c>
      <c r="Y21" s="20">
        <v>-654.66</v>
      </c>
      <c r="Z21" s="20">
        <v>-184.13</v>
      </c>
      <c r="AA21" s="20">
        <v>-361.37</v>
      </c>
      <c r="AB21" s="20">
        <v>-368.22</v>
      </c>
      <c r="AC21" s="17">
        <v>-5328.28</v>
      </c>
      <c r="AD21" s="17">
        <v>-2450.48</v>
      </c>
      <c r="AE21" s="17">
        <v>-2167.4699999999998</v>
      </c>
      <c r="AF21" s="17">
        <v>-1543.17</v>
      </c>
      <c r="AG21" s="17">
        <v>-1943.93</v>
      </c>
      <c r="AH21" s="17">
        <v>-3494.15</v>
      </c>
      <c r="AI21" s="17">
        <v>-3956.35</v>
      </c>
      <c r="AJ21" s="17">
        <v>-2578.11</v>
      </c>
      <c r="AK21" s="17">
        <v>-4025.23</v>
      </c>
      <c r="AL21" s="17">
        <v>-1126.1099999999999</v>
      </c>
      <c r="AM21" s="17">
        <v>-2197.7600000000002</v>
      </c>
      <c r="AN21" s="17">
        <v>-2227.31</v>
      </c>
      <c r="AO21" s="20">
        <v>-22693.929999999997</v>
      </c>
      <c r="AP21" s="20">
        <v>-10495.27</v>
      </c>
      <c r="AQ21" s="20">
        <v>-9330.41</v>
      </c>
      <c r="AR21" s="20">
        <v>-6673.8099999999995</v>
      </c>
      <c r="AS21" s="20">
        <v>-8440.82</v>
      </c>
      <c r="AT21" s="20">
        <v>-15235.569999999998</v>
      </c>
      <c r="AU21" s="20">
        <v>-17321.21</v>
      </c>
      <c r="AV21" s="20">
        <v>-11335.029999999999</v>
      </c>
      <c r="AW21" s="20">
        <v>-17773.04</v>
      </c>
      <c r="AX21" s="20">
        <v>-4992.8999999999996</v>
      </c>
      <c r="AY21" s="20">
        <v>-9786.5</v>
      </c>
      <c r="AZ21" s="20">
        <v>-9959.91</v>
      </c>
      <c r="BA21" s="17">
        <f t="shared" si="1"/>
        <v>-105714.31</v>
      </c>
      <c r="BB21" s="17">
        <f t="shared" si="2"/>
        <v>-5285.74</v>
      </c>
      <c r="BC21" s="17">
        <f t="shared" si="3"/>
        <v>-33038.35</v>
      </c>
      <c r="BD21" s="17">
        <f t="shared" si="4"/>
        <v>-144038.39999999999</v>
      </c>
    </row>
    <row r="22" spans="1:56" x14ac:dyDescent="0.25">
      <c r="A22" t="str">
        <f t="shared" si="0"/>
        <v>ENMP.BR3</v>
      </c>
      <c r="B22" s="1" t="s">
        <v>43</v>
      </c>
      <c r="C22" s="1" t="s">
        <v>39</v>
      </c>
      <c r="D22" s="1" t="s">
        <v>39</v>
      </c>
      <c r="E22" s="17">
        <v>143412.80999999991</v>
      </c>
      <c r="F22" s="17">
        <v>69310.070000000036</v>
      </c>
      <c r="G22" s="17">
        <v>48157.139999999992</v>
      </c>
      <c r="H22" s="17">
        <v>40313.159999999989</v>
      </c>
      <c r="I22" s="17">
        <v>8304.41</v>
      </c>
      <c r="J22" s="17">
        <v>46050.200000000012</v>
      </c>
      <c r="K22" s="17">
        <v>58132.449999999983</v>
      </c>
      <c r="L22" s="17">
        <v>50216.820000000007</v>
      </c>
      <c r="M22" s="17">
        <v>106540.41999999998</v>
      </c>
      <c r="N22" s="17">
        <v>56517.840000000004</v>
      </c>
      <c r="O22" s="17">
        <v>66070.099999999991</v>
      </c>
      <c r="P22" s="17">
        <v>84326.889999999985</v>
      </c>
      <c r="Q22" s="20">
        <v>7170.64</v>
      </c>
      <c r="R22" s="20">
        <v>3465.5</v>
      </c>
      <c r="S22" s="20">
        <v>2407.86</v>
      </c>
      <c r="T22" s="20">
        <v>2015.66</v>
      </c>
      <c r="U22" s="20">
        <v>415.22</v>
      </c>
      <c r="V22" s="20">
        <v>2302.5100000000002</v>
      </c>
      <c r="W22" s="20">
        <v>2906.62</v>
      </c>
      <c r="X22" s="20">
        <v>2510.84</v>
      </c>
      <c r="Y22" s="20">
        <v>5327.02</v>
      </c>
      <c r="Z22" s="20">
        <v>2825.89</v>
      </c>
      <c r="AA22" s="20">
        <v>3303.51</v>
      </c>
      <c r="AB22" s="20">
        <v>4216.34</v>
      </c>
      <c r="AC22" s="17">
        <v>46203.33</v>
      </c>
      <c r="AD22" s="17">
        <v>22167.759999999998</v>
      </c>
      <c r="AE22" s="17">
        <v>15300.73</v>
      </c>
      <c r="AF22" s="17">
        <v>12731.46</v>
      </c>
      <c r="AG22" s="17">
        <v>2609</v>
      </c>
      <c r="AH22" s="17">
        <v>14389.38</v>
      </c>
      <c r="AI22" s="17">
        <v>18069.18</v>
      </c>
      <c r="AJ22" s="17">
        <v>15523.48</v>
      </c>
      <c r="AK22" s="17">
        <v>32753.77</v>
      </c>
      <c r="AL22" s="17">
        <v>17282.400000000001</v>
      </c>
      <c r="AM22" s="17">
        <v>20091.12</v>
      </c>
      <c r="AN22" s="17">
        <v>25504.18</v>
      </c>
      <c r="AO22" s="20">
        <v>196786.77999999991</v>
      </c>
      <c r="AP22" s="20">
        <v>94943.330000000031</v>
      </c>
      <c r="AQ22" s="20">
        <v>65865.73</v>
      </c>
      <c r="AR22" s="20">
        <v>55060.279999999992</v>
      </c>
      <c r="AS22" s="20">
        <v>11328.63</v>
      </c>
      <c r="AT22" s="20">
        <v>62742.090000000011</v>
      </c>
      <c r="AU22" s="20">
        <v>79108.249999999985</v>
      </c>
      <c r="AV22" s="20">
        <v>68251.14</v>
      </c>
      <c r="AW22" s="20">
        <v>144621.21</v>
      </c>
      <c r="AX22" s="20">
        <v>76626.13</v>
      </c>
      <c r="AY22" s="20">
        <v>89464.729999999981</v>
      </c>
      <c r="AZ22" s="20">
        <v>114047.40999999997</v>
      </c>
      <c r="BA22" s="17">
        <f t="shared" si="1"/>
        <v>777352.30999999982</v>
      </c>
      <c r="BB22" s="17">
        <f t="shared" si="2"/>
        <v>38867.61</v>
      </c>
      <c r="BC22" s="17">
        <f t="shared" si="3"/>
        <v>242625.78999999998</v>
      </c>
      <c r="BD22" s="17">
        <f t="shared" si="4"/>
        <v>1058845.7099999997</v>
      </c>
    </row>
    <row r="23" spans="1:56" x14ac:dyDescent="0.25">
      <c r="A23" t="str">
        <f t="shared" si="0"/>
        <v>ENMP.BR4</v>
      </c>
      <c r="B23" s="1" t="s">
        <v>43</v>
      </c>
      <c r="C23" s="1" t="s">
        <v>40</v>
      </c>
      <c r="D23" s="1" t="s">
        <v>40</v>
      </c>
      <c r="E23" s="17">
        <v>142534.56</v>
      </c>
      <c r="F23" s="17">
        <v>74494.780000000013</v>
      </c>
      <c r="G23" s="17">
        <v>66654.120000000024</v>
      </c>
      <c r="H23" s="17">
        <v>47468.740000000005</v>
      </c>
      <c r="I23" s="17">
        <v>25989.579999999994</v>
      </c>
      <c r="J23" s="17">
        <v>47534.329999999994</v>
      </c>
      <c r="K23" s="17">
        <v>58788.039999999979</v>
      </c>
      <c r="L23" s="17">
        <v>50559.69</v>
      </c>
      <c r="M23" s="17">
        <v>110315.26000000001</v>
      </c>
      <c r="N23" s="17">
        <v>38291.450000000004</v>
      </c>
      <c r="O23" s="17">
        <v>65617.14</v>
      </c>
      <c r="P23" s="17">
        <v>92536.480000000025</v>
      </c>
      <c r="Q23" s="20">
        <v>7126.73</v>
      </c>
      <c r="R23" s="20">
        <v>3724.74</v>
      </c>
      <c r="S23" s="20">
        <v>3332.71</v>
      </c>
      <c r="T23" s="20">
        <v>2373.44</v>
      </c>
      <c r="U23" s="20">
        <v>1299.48</v>
      </c>
      <c r="V23" s="20">
        <v>2376.7199999999998</v>
      </c>
      <c r="W23" s="20">
        <v>2939.4</v>
      </c>
      <c r="X23" s="20">
        <v>2527.98</v>
      </c>
      <c r="Y23" s="20">
        <v>5515.76</v>
      </c>
      <c r="Z23" s="20">
        <v>1914.57</v>
      </c>
      <c r="AA23" s="20">
        <v>3280.86</v>
      </c>
      <c r="AB23" s="20">
        <v>4626.82</v>
      </c>
      <c r="AC23" s="17">
        <v>45920.39</v>
      </c>
      <c r="AD23" s="17">
        <v>23826.01</v>
      </c>
      <c r="AE23" s="17">
        <v>21177.68</v>
      </c>
      <c r="AF23" s="17">
        <v>14991.29</v>
      </c>
      <c r="AG23" s="17">
        <v>8165.15</v>
      </c>
      <c r="AH23" s="17">
        <v>14853.13</v>
      </c>
      <c r="AI23" s="17">
        <v>18272.95</v>
      </c>
      <c r="AJ23" s="17">
        <v>15629.47</v>
      </c>
      <c r="AK23" s="17">
        <v>33914.269999999997</v>
      </c>
      <c r="AL23" s="17">
        <v>11709.01</v>
      </c>
      <c r="AM23" s="17">
        <v>19953.38</v>
      </c>
      <c r="AN23" s="17">
        <v>27987.119999999999</v>
      </c>
      <c r="AO23" s="20">
        <v>195581.68</v>
      </c>
      <c r="AP23" s="20">
        <v>102045.53000000001</v>
      </c>
      <c r="AQ23" s="20">
        <v>91164.510000000038</v>
      </c>
      <c r="AR23" s="20">
        <v>64833.470000000008</v>
      </c>
      <c r="AS23" s="20">
        <v>35454.209999999992</v>
      </c>
      <c r="AT23" s="20">
        <v>64764.179999999993</v>
      </c>
      <c r="AU23" s="20">
        <v>80000.389999999985</v>
      </c>
      <c r="AV23" s="20">
        <v>68717.14</v>
      </c>
      <c r="AW23" s="20">
        <v>149745.29</v>
      </c>
      <c r="AX23" s="20">
        <v>51915.030000000006</v>
      </c>
      <c r="AY23" s="20">
        <v>88851.38</v>
      </c>
      <c r="AZ23" s="20">
        <v>125150.42000000001</v>
      </c>
      <c r="BA23" s="17">
        <f t="shared" si="1"/>
        <v>820784.17</v>
      </c>
      <c r="BB23" s="17">
        <f t="shared" si="2"/>
        <v>41039.21</v>
      </c>
      <c r="BC23" s="17">
        <f t="shared" si="3"/>
        <v>256399.85</v>
      </c>
      <c r="BD23" s="17">
        <f t="shared" si="4"/>
        <v>1118223.2300000002</v>
      </c>
    </row>
    <row r="24" spans="1:56" x14ac:dyDescent="0.25">
      <c r="A24" t="str">
        <f t="shared" si="0"/>
        <v>ENMP.BR5</v>
      </c>
      <c r="B24" s="1" t="s">
        <v>43</v>
      </c>
      <c r="C24" s="1" t="s">
        <v>42</v>
      </c>
      <c r="D24" s="1" t="s">
        <v>42</v>
      </c>
      <c r="E24" s="17">
        <v>-44297.040000000045</v>
      </c>
      <c r="F24" s="17">
        <v>-22039.689999999988</v>
      </c>
      <c r="G24" s="17">
        <v>-17902.7</v>
      </c>
      <c r="H24" s="17">
        <v>-12766.479999999978</v>
      </c>
      <c r="I24" s="17">
        <v>-12937.820000000029</v>
      </c>
      <c r="J24" s="17">
        <v>-10026.61000000001</v>
      </c>
      <c r="K24" s="17">
        <v>-20727.710000000021</v>
      </c>
      <c r="L24" s="17">
        <v>-17521.679999999993</v>
      </c>
      <c r="M24" s="17">
        <v>-38596.089999999967</v>
      </c>
      <c r="N24" s="17">
        <v>-7161.4499999999953</v>
      </c>
      <c r="O24" s="17">
        <v>-7723.0399999999863</v>
      </c>
      <c r="P24" s="17">
        <v>-11272.370000000061</v>
      </c>
      <c r="Q24" s="20">
        <v>-2214.85</v>
      </c>
      <c r="R24" s="20">
        <v>-1101.98</v>
      </c>
      <c r="S24" s="20">
        <v>-895.14</v>
      </c>
      <c r="T24" s="20">
        <v>-638.32000000000005</v>
      </c>
      <c r="U24" s="20">
        <v>-646.89</v>
      </c>
      <c r="V24" s="20">
        <v>-501.33</v>
      </c>
      <c r="W24" s="20">
        <v>-1036.3900000000001</v>
      </c>
      <c r="X24" s="20">
        <v>-876.08</v>
      </c>
      <c r="Y24" s="20">
        <v>-1929.8</v>
      </c>
      <c r="Z24" s="20">
        <v>-358.07</v>
      </c>
      <c r="AA24" s="20">
        <v>-386.15</v>
      </c>
      <c r="AB24" s="20">
        <v>-563.62</v>
      </c>
      <c r="AC24" s="17">
        <v>-14271.19</v>
      </c>
      <c r="AD24" s="17">
        <v>-7049.05</v>
      </c>
      <c r="AE24" s="17">
        <v>-5688.13</v>
      </c>
      <c r="AF24" s="17">
        <v>-4031.83</v>
      </c>
      <c r="AG24" s="17">
        <v>-4064.68</v>
      </c>
      <c r="AH24" s="17">
        <v>-3133.03</v>
      </c>
      <c r="AI24" s="17">
        <v>-6442.75</v>
      </c>
      <c r="AJ24" s="17">
        <v>-5416.46</v>
      </c>
      <c r="AK24" s="17">
        <v>-11865.61</v>
      </c>
      <c r="AL24" s="17">
        <v>-2189.88</v>
      </c>
      <c r="AM24" s="17">
        <v>-2348.48</v>
      </c>
      <c r="AN24" s="17">
        <v>-3409.26</v>
      </c>
      <c r="AO24" s="20">
        <v>-60783.080000000045</v>
      </c>
      <c r="AP24" s="20">
        <v>-30190.719999999987</v>
      </c>
      <c r="AQ24" s="20">
        <v>-24485.97</v>
      </c>
      <c r="AR24" s="20">
        <v>-17436.629999999976</v>
      </c>
      <c r="AS24" s="20">
        <v>-17649.390000000029</v>
      </c>
      <c r="AT24" s="20">
        <v>-13660.97000000001</v>
      </c>
      <c r="AU24" s="20">
        <v>-28206.85000000002</v>
      </c>
      <c r="AV24" s="20">
        <v>-23814.219999999994</v>
      </c>
      <c r="AW24" s="20">
        <v>-52391.499999999971</v>
      </c>
      <c r="AX24" s="20">
        <v>-9709.3999999999942</v>
      </c>
      <c r="AY24" s="20">
        <v>-10457.669999999986</v>
      </c>
      <c r="AZ24" s="20">
        <v>-15245.250000000062</v>
      </c>
      <c r="BA24" s="17">
        <f t="shared" si="1"/>
        <v>-222972.68000000005</v>
      </c>
      <c r="BB24" s="17">
        <f t="shared" si="2"/>
        <v>-11148.62</v>
      </c>
      <c r="BC24" s="17">
        <f t="shared" si="3"/>
        <v>-69910.349999999991</v>
      </c>
      <c r="BD24" s="17">
        <f t="shared" si="4"/>
        <v>-304031.65000000002</v>
      </c>
    </row>
    <row r="25" spans="1:56" x14ac:dyDescent="0.25">
      <c r="A25" t="str">
        <f t="shared" si="0"/>
        <v>TAU.BRA</v>
      </c>
      <c r="B25" s="1" t="s">
        <v>31</v>
      </c>
      <c r="C25" s="1" t="s">
        <v>44</v>
      </c>
      <c r="D25" s="1" t="s">
        <v>44</v>
      </c>
      <c r="E25" s="17">
        <v>-42334.180000000008</v>
      </c>
      <c r="F25" s="17">
        <v>-12034.48</v>
      </c>
      <c r="G25" s="17">
        <v>-12759.650000000001</v>
      </c>
      <c r="H25" s="17">
        <v>-8019.36</v>
      </c>
      <c r="I25" s="17">
        <v>-10185.31</v>
      </c>
      <c r="J25" s="17">
        <v>-16735.13</v>
      </c>
      <c r="K25" s="17">
        <v>-11433.92</v>
      </c>
      <c r="L25" s="17">
        <v>-8555.02</v>
      </c>
      <c r="M25" s="17">
        <v>-26215.97</v>
      </c>
      <c r="N25" s="17">
        <v>-5654.41</v>
      </c>
      <c r="O25" s="17">
        <v>-10347.950000000001</v>
      </c>
      <c r="P25" s="17">
        <v>-14753.119999999997</v>
      </c>
      <c r="Q25" s="20">
        <v>-2116.71</v>
      </c>
      <c r="R25" s="20">
        <v>-601.72</v>
      </c>
      <c r="S25" s="20">
        <v>-637.98</v>
      </c>
      <c r="T25" s="20">
        <v>-400.97</v>
      </c>
      <c r="U25" s="20">
        <v>-509.27</v>
      </c>
      <c r="V25" s="20">
        <v>-836.76</v>
      </c>
      <c r="W25" s="20">
        <v>-571.70000000000005</v>
      </c>
      <c r="X25" s="20">
        <v>-427.75</v>
      </c>
      <c r="Y25" s="20">
        <v>-1310.8</v>
      </c>
      <c r="Z25" s="20">
        <v>-282.72000000000003</v>
      </c>
      <c r="AA25" s="20">
        <v>-517.4</v>
      </c>
      <c r="AB25" s="20">
        <v>-737.66</v>
      </c>
      <c r="AC25" s="17">
        <v>-13638.81</v>
      </c>
      <c r="AD25" s="17">
        <v>-3849.04</v>
      </c>
      <c r="AE25" s="17">
        <v>-4054.06</v>
      </c>
      <c r="AF25" s="17">
        <v>-2532.63</v>
      </c>
      <c r="AG25" s="17">
        <v>-3199.92</v>
      </c>
      <c r="AH25" s="17">
        <v>-5229.25</v>
      </c>
      <c r="AI25" s="17">
        <v>-3553.98</v>
      </c>
      <c r="AJ25" s="17">
        <v>-2644.61</v>
      </c>
      <c r="AK25" s="17">
        <v>-8059.59</v>
      </c>
      <c r="AL25" s="17">
        <v>-1729.04</v>
      </c>
      <c r="AM25" s="17">
        <v>-3146.69</v>
      </c>
      <c r="AN25" s="17">
        <v>-4461.99</v>
      </c>
      <c r="AO25" s="20">
        <v>-58089.700000000004</v>
      </c>
      <c r="AP25" s="20">
        <v>-16485.239999999998</v>
      </c>
      <c r="AQ25" s="20">
        <v>-17451.690000000002</v>
      </c>
      <c r="AR25" s="20">
        <v>-10952.96</v>
      </c>
      <c r="AS25" s="20">
        <v>-13894.5</v>
      </c>
      <c r="AT25" s="20">
        <v>-22801.14</v>
      </c>
      <c r="AU25" s="20">
        <v>-15559.6</v>
      </c>
      <c r="AV25" s="20">
        <v>-11627.380000000001</v>
      </c>
      <c r="AW25" s="20">
        <v>-35586.36</v>
      </c>
      <c r="AX25" s="20">
        <v>-7666.17</v>
      </c>
      <c r="AY25" s="20">
        <v>-14012.04</v>
      </c>
      <c r="AZ25" s="20">
        <v>-19952.769999999997</v>
      </c>
      <c r="BA25" s="17">
        <f t="shared" si="1"/>
        <v>-179028.50000000003</v>
      </c>
      <c r="BB25" s="17">
        <f t="shared" si="2"/>
        <v>-8951.44</v>
      </c>
      <c r="BC25" s="17">
        <f t="shared" si="3"/>
        <v>-56099.61</v>
      </c>
      <c r="BD25" s="17">
        <f t="shared" si="4"/>
        <v>-244079.55000000002</v>
      </c>
    </row>
    <row r="26" spans="1:56" x14ac:dyDescent="0.25">
      <c r="A26" t="str">
        <f t="shared" si="0"/>
        <v>VQW.BTR1</v>
      </c>
      <c r="B26" s="1" t="s">
        <v>29</v>
      </c>
      <c r="C26" s="1" t="s">
        <v>47</v>
      </c>
      <c r="D26" s="1" t="s">
        <v>47</v>
      </c>
      <c r="E26" s="17">
        <v>0</v>
      </c>
      <c r="F26" s="17">
        <v>0</v>
      </c>
      <c r="G26" s="17">
        <v>0</v>
      </c>
      <c r="H26" s="17">
        <v>0</v>
      </c>
      <c r="I26" s="17">
        <v>0</v>
      </c>
      <c r="J26" s="17">
        <v>0</v>
      </c>
      <c r="K26" s="17">
        <v>0</v>
      </c>
      <c r="L26" s="17">
        <v>0</v>
      </c>
      <c r="M26" s="17">
        <v>2944.56</v>
      </c>
      <c r="N26" s="17">
        <v>5868.0400000000009</v>
      </c>
      <c r="O26" s="17">
        <v>28617.249999999996</v>
      </c>
      <c r="P26" s="17">
        <v>12034.3</v>
      </c>
      <c r="Q26" s="20">
        <v>0</v>
      </c>
      <c r="R26" s="20">
        <v>0</v>
      </c>
      <c r="S26" s="20">
        <v>0</v>
      </c>
      <c r="T26" s="20">
        <v>0</v>
      </c>
      <c r="U26" s="20">
        <v>0</v>
      </c>
      <c r="V26" s="20">
        <v>0</v>
      </c>
      <c r="W26" s="20">
        <v>0</v>
      </c>
      <c r="X26" s="20">
        <v>0</v>
      </c>
      <c r="Y26" s="20">
        <v>147.22999999999999</v>
      </c>
      <c r="Z26" s="20">
        <v>293.39999999999998</v>
      </c>
      <c r="AA26" s="20">
        <v>1430.86</v>
      </c>
      <c r="AB26" s="20">
        <v>601.72</v>
      </c>
      <c r="AC26" s="17">
        <v>0</v>
      </c>
      <c r="AD26" s="17">
        <v>0</v>
      </c>
      <c r="AE26" s="17">
        <v>0</v>
      </c>
      <c r="AF26" s="17">
        <v>0</v>
      </c>
      <c r="AG26" s="17">
        <v>0</v>
      </c>
      <c r="AH26" s="17">
        <v>0</v>
      </c>
      <c r="AI26" s="17">
        <v>0</v>
      </c>
      <c r="AJ26" s="17">
        <v>0</v>
      </c>
      <c r="AK26" s="17">
        <v>905.25</v>
      </c>
      <c r="AL26" s="17">
        <v>1794.37</v>
      </c>
      <c r="AM26" s="17">
        <v>8702.16</v>
      </c>
      <c r="AN26" s="17">
        <v>3639.7</v>
      </c>
      <c r="AO26" s="20">
        <v>0</v>
      </c>
      <c r="AP26" s="20">
        <v>0</v>
      </c>
      <c r="AQ26" s="20">
        <v>0</v>
      </c>
      <c r="AR26" s="20">
        <v>0</v>
      </c>
      <c r="AS26" s="20">
        <v>0</v>
      </c>
      <c r="AT26" s="20">
        <v>0</v>
      </c>
      <c r="AU26" s="20">
        <v>0</v>
      </c>
      <c r="AV26" s="20">
        <v>0</v>
      </c>
      <c r="AW26" s="20">
        <v>3997.04</v>
      </c>
      <c r="AX26" s="20">
        <v>7955.81</v>
      </c>
      <c r="AY26" s="20">
        <v>38750.269999999997</v>
      </c>
      <c r="AZ26" s="20">
        <v>16275.719999999998</v>
      </c>
      <c r="BA26" s="17">
        <f t="shared" si="1"/>
        <v>49464.149999999994</v>
      </c>
      <c r="BB26" s="17">
        <f t="shared" si="2"/>
        <v>2473.21</v>
      </c>
      <c r="BC26" s="17">
        <f t="shared" si="3"/>
        <v>15041.48</v>
      </c>
      <c r="BD26" s="17">
        <f t="shared" si="4"/>
        <v>66978.84</v>
      </c>
    </row>
    <row r="27" spans="1:56" x14ac:dyDescent="0.25">
      <c r="A27" t="str">
        <f t="shared" si="0"/>
        <v>CETC.BCHIMP</v>
      </c>
      <c r="B27" s="1" t="s">
        <v>664</v>
      </c>
      <c r="C27" s="1" t="s">
        <v>665</v>
      </c>
      <c r="D27" s="1" t="s">
        <v>21</v>
      </c>
      <c r="E27" s="17">
        <v>-5912.24</v>
      </c>
      <c r="F27" s="17">
        <v>-2650.6500000000005</v>
      </c>
      <c r="G27" s="17">
        <v>-1390.88</v>
      </c>
      <c r="H27" s="17">
        <v>-3071.1000000000004</v>
      </c>
      <c r="I27" s="17">
        <v>-2576.17</v>
      </c>
      <c r="J27" s="17">
        <v>-1986.31</v>
      </c>
      <c r="K27" s="17">
        <v>-4028.7700000000004</v>
      </c>
      <c r="L27" s="17">
        <v>-1253.95</v>
      </c>
      <c r="M27" s="17">
        <v>-1321.77</v>
      </c>
      <c r="N27" s="17">
        <v>-128.03</v>
      </c>
      <c r="O27" s="17">
        <v>-2492.92</v>
      </c>
      <c r="P27" s="17">
        <v>-3841.16</v>
      </c>
      <c r="Q27" s="20">
        <v>-295.61</v>
      </c>
      <c r="R27" s="20">
        <v>-132.53</v>
      </c>
      <c r="S27" s="20">
        <v>-69.540000000000006</v>
      </c>
      <c r="T27" s="20">
        <v>-153.56</v>
      </c>
      <c r="U27" s="20">
        <v>-128.81</v>
      </c>
      <c r="V27" s="20">
        <v>-99.32</v>
      </c>
      <c r="W27" s="20">
        <v>-201.44</v>
      </c>
      <c r="X27" s="20">
        <v>-62.7</v>
      </c>
      <c r="Y27" s="20">
        <v>-66.09</v>
      </c>
      <c r="Z27" s="20">
        <v>-6.4</v>
      </c>
      <c r="AA27" s="20">
        <v>-124.65</v>
      </c>
      <c r="AB27" s="20">
        <v>-192.06</v>
      </c>
      <c r="AC27" s="17">
        <v>-1904.75</v>
      </c>
      <c r="AD27" s="17">
        <v>-847.77</v>
      </c>
      <c r="AE27" s="17">
        <v>-441.92</v>
      </c>
      <c r="AF27" s="17">
        <v>-969.9</v>
      </c>
      <c r="AG27" s="17">
        <v>-809.36</v>
      </c>
      <c r="AH27" s="17">
        <v>-620.66999999999996</v>
      </c>
      <c r="AI27" s="17">
        <v>-1252.25</v>
      </c>
      <c r="AJ27" s="17">
        <v>-387.63</v>
      </c>
      <c r="AK27" s="17">
        <v>-406.35</v>
      </c>
      <c r="AL27" s="17">
        <v>-39.15</v>
      </c>
      <c r="AM27" s="17">
        <v>-758.07</v>
      </c>
      <c r="AN27" s="17">
        <v>-1161.74</v>
      </c>
      <c r="AO27" s="20">
        <v>-8112.5999999999995</v>
      </c>
      <c r="AP27" s="20">
        <v>-3630.9500000000007</v>
      </c>
      <c r="AQ27" s="20">
        <v>-1902.3400000000001</v>
      </c>
      <c r="AR27" s="20">
        <v>-4194.5600000000004</v>
      </c>
      <c r="AS27" s="20">
        <v>-3514.34</v>
      </c>
      <c r="AT27" s="20">
        <v>-2706.3</v>
      </c>
      <c r="AU27" s="20">
        <v>-5482.46</v>
      </c>
      <c r="AV27" s="20">
        <v>-1704.2800000000002</v>
      </c>
      <c r="AW27" s="20">
        <v>-1794.21</v>
      </c>
      <c r="AX27" s="20">
        <v>-173.58</v>
      </c>
      <c r="AY27" s="20">
        <v>-3375.6400000000003</v>
      </c>
      <c r="AZ27" s="20">
        <v>-5194.96</v>
      </c>
      <c r="BA27" s="17">
        <f t="shared" si="1"/>
        <v>-30653.95</v>
      </c>
      <c r="BB27" s="17">
        <f t="shared" si="2"/>
        <v>-1532.71</v>
      </c>
      <c r="BC27" s="17">
        <f t="shared" si="3"/>
        <v>-9599.56</v>
      </c>
      <c r="BD27" s="17">
        <f t="shared" si="4"/>
        <v>-41786.22</v>
      </c>
    </row>
    <row r="28" spans="1:56" x14ac:dyDescent="0.25">
      <c r="A28" t="str">
        <f t="shared" si="0"/>
        <v>TAU.CAS</v>
      </c>
      <c r="B28" s="1" t="s">
        <v>31</v>
      </c>
      <c r="C28" s="1" t="s">
        <v>48</v>
      </c>
      <c r="D28" s="1" t="s">
        <v>48</v>
      </c>
      <c r="E28" s="17">
        <v>-30193.759999999998</v>
      </c>
      <c r="F28" s="17">
        <v>-12220.51</v>
      </c>
      <c r="G28" s="17">
        <v>-9023.5399999999991</v>
      </c>
      <c r="H28" s="17">
        <v>-4447.0600000000004</v>
      </c>
      <c r="I28" s="17">
        <v>-3496.6600000000003</v>
      </c>
      <c r="J28" s="17">
        <v>0</v>
      </c>
      <c r="K28" s="17">
        <v>-2.4699999999999998</v>
      </c>
      <c r="L28" s="17">
        <v>-1703.3500000000004</v>
      </c>
      <c r="M28" s="17">
        <v>-12049.019999999999</v>
      </c>
      <c r="N28" s="17">
        <v>-3729.9700000000003</v>
      </c>
      <c r="O28" s="17">
        <v>-9718.49</v>
      </c>
      <c r="P28" s="17">
        <v>-14127.399999999998</v>
      </c>
      <c r="Q28" s="20">
        <v>-1509.69</v>
      </c>
      <c r="R28" s="20">
        <v>-611.03</v>
      </c>
      <c r="S28" s="20">
        <v>-451.18</v>
      </c>
      <c r="T28" s="20">
        <v>-222.35</v>
      </c>
      <c r="U28" s="20">
        <v>-174.83</v>
      </c>
      <c r="V28" s="20">
        <v>0</v>
      </c>
      <c r="W28" s="20">
        <v>-0.12</v>
      </c>
      <c r="X28" s="20">
        <v>-85.17</v>
      </c>
      <c r="Y28" s="20">
        <v>-602.45000000000005</v>
      </c>
      <c r="Z28" s="20">
        <v>-186.5</v>
      </c>
      <c r="AA28" s="20">
        <v>-485.92</v>
      </c>
      <c r="AB28" s="20">
        <v>-706.37</v>
      </c>
      <c r="AC28" s="17">
        <v>-9727.5300000000007</v>
      </c>
      <c r="AD28" s="17">
        <v>-3908.54</v>
      </c>
      <c r="AE28" s="17">
        <v>-2867</v>
      </c>
      <c r="AF28" s="17">
        <v>-1404.44</v>
      </c>
      <c r="AG28" s="17">
        <v>-1098.55</v>
      </c>
      <c r="AH28" s="17">
        <v>0</v>
      </c>
      <c r="AI28" s="17">
        <v>-0.77</v>
      </c>
      <c r="AJ28" s="17">
        <v>-526.55999999999995</v>
      </c>
      <c r="AK28" s="17">
        <v>-3704.24</v>
      </c>
      <c r="AL28" s="17">
        <v>-1140.57</v>
      </c>
      <c r="AM28" s="17">
        <v>-2955.28</v>
      </c>
      <c r="AN28" s="17">
        <v>-4272.75</v>
      </c>
      <c r="AO28" s="20">
        <v>-41430.979999999996</v>
      </c>
      <c r="AP28" s="20">
        <v>-16740.080000000002</v>
      </c>
      <c r="AQ28" s="20">
        <v>-12341.72</v>
      </c>
      <c r="AR28" s="20">
        <v>-6073.85</v>
      </c>
      <c r="AS28" s="20">
        <v>-4770.04</v>
      </c>
      <c r="AT28" s="20">
        <v>0</v>
      </c>
      <c r="AU28" s="20">
        <v>-3.36</v>
      </c>
      <c r="AV28" s="20">
        <v>-2315.0800000000004</v>
      </c>
      <c r="AW28" s="20">
        <v>-16355.71</v>
      </c>
      <c r="AX28" s="20">
        <v>-5057.04</v>
      </c>
      <c r="AY28" s="20">
        <v>-13159.69</v>
      </c>
      <c r="AZ28" s="20">
        <v>-19106.519999999997</v>
      </c>
      <c r="BA28" s="17">
        <f t="shared" si="1"/>
        <v>-100712.23</v>
      </c>
      <c r="BB28" s="17">
        <f t="shared" si="2"/>
        <v>-5035.6099999999997</v>
      </c>
      <c r="BC28" s="17">
        <f t="shared" si="3"/>
        <v>-31606.229999999996</v>
      </c>
      <c r="BD28" s="17">
        <f t="shared" si="4"/>
        <v>-137354.07</v>
      </c>
    </row>
    <row r="29" spans="1:56" x14ac:dyDescent="0.25">
      <c r="A29" t="str">
        <f t="shared" si="0"/>
        <v>CETC.BCHEXP</v>
      </c>
      <c r="B29" s="1" t="s">
        <v>664</v>
      </c>
      <c r="C29" s="1" t="s">
        <v>666</v>
      </c>
      <c r="D29" s="1" t="s">
        <v>28</v>
      </c>
      <c r="E29" s="17">
        <v>0</v>
      </c>
      <c r="F29" s="17">
        <v>0</v>
      </c>
      <c r="G29" s="17">
        <v>0.17999999999999985</v>
      </c>
      <c r="H29" s="17">
        <v>0</v>
      </c>
      <c r="I29" s="17">
        <v>0</v>
      </c>
      <c r="J29" s="17">
        <v>0</v>
      </c>
      <c r="K29" s="17">
        <v>0</v>
      </c>
      <c r="L29" s="17">
        <v>0</v>
      </c>
      <c r="M29" s="17">
        <v>0</v>
      </c>
      <c r="N29" s="17">
        <v>0</v>
      </c>
      <c r="O29" s="17">
        <v>0</v>
      </c>
      <c r="P29" s="17">
        <v>2.5700000000000016</v>
      </c>
      <c r="Q29" s="20">
        <v>0</v>
      </c>
      <c r="R29" s="20">
        <v>0</v>
      </c>
      <c r="S29" s="20">
        <v>0.01</v>
      </c>
      <c r="T29" s="20">
        <v>0</v>
      </c>
      <c r="U29" s="20">
        <v>0</v>
      </c>
      <c r="V29" s="20">
        <v>0</v>
      </c>
      <c r="W29" s="20">
        <v>0</v>
      </c>
      <c r="X29" s="20">
        <v>0</v>
      </c>
      <c r="Y29" s="20">
        <v>0</v>
      </c>
      <c r="Z29" s="20">
        <v>0</v>
      </c>
      <c r="AA29" s="20">
        <v>0</v>
      </c>
      <c r="AB29" s="20">
        <v>0.13</v>
      </c>
      <c r="AC29" s="17">
        <v>0</v>
      </c>
      <c r="AD29" s="17">
        <v>0</v>
      </c>
      <c r="AE29" s="17">
        <v>0.06</v>
      </c>
      <c r="AF29" s="17">
        <v>0</v>
      </c>
      <c r="AG29" s="17">
        <v>0</v>
      </c>
      <c r="AH29" s="17">
        <v>0</v>
      </c>
      <c r="AI29" s="17">
        <v>0</v>
      </c>
      <c r="AJ29" s="17">
        <v>0</v>
      </c>
      <c r="AK29" s="17">
        <v>0</v>
      </c>
      <c r="AL29" s="17">
        <v>0</v>
      </c>
      <c r="AM29" s="17">
        <v>0</v>
      </c>
      <c r="AN29" s="17">
        <v>0.78</v>
      </c>
      <c r="AO29" s="20">
        <v>0</v>
      </c>
      <c r="AP29" s="20">
        <v>0</v>
      </c>
      <c r="AQ29" s="20">
        <v>0.24999999999999986</v>
      </c>
      <c r="AR29" s="20">
        <v>0</v>
      </c>
      <c r="AS29" s="20">
        <v>0</v>
      </c>
      <c r="AT29" s="20">
        <v>0</v>
      </c>
      <c r="AU29" s="20">
        <v>0</v>
      </c>
      <c r="AV29" s="20">
        <v>0</v>
      </c>
      <c r="AW29" s="20">
        <v>0</v>
      </c>
      <c r="AX29" s="20">
        <v>0</v>
      </c>
      <c r="AY29" s="20">
        <v>0</v>
      </c>
      <c r="AZ29" s="20">
        <v>3.4800000000000013</v>
      </c>
      <c r="BA29" s="17">
        <f t="shared" si="1"/>
        <v>2.7500000000000013</v>
      </c>
      <c r="BB29" s="17">
        <f t="shared" si="2"/>
        <v>0.14000000000000001</v>
      </c>
      <c r="BC29" s="17">
        <f t="shared" si="3"/>
        <v>0.84000000000000008</v>
      </c>
      <c r="BD29" s="17">
        <f t="shared" si="4"/>
        <v>3.7300000000000013</v>
      </c>
    </row>
    <row r="30" spans="1:56" x14ac:dyDescent="0.25">
      <c r="A30" t="str">
        <f t="shared" si="0"/>
        <v>CECO.BCHIMP</v>
      </c>
      <c r="B30" s="1" t="s">
        <v>707</v>
      </c>
      <c r="C30" s="1" t="s">
        <v>708</v>
      </c>
      <c r="D30" s="1" t="s">
        <v>21</v>
      </c>
      <c r="E30" s="17">
        <v>-69.63</v>
      </c>
      <c r="F30" s="17">
        <v>-236.13</v>
      </c>
      <c r="G30" s="17">
        <v>-342.91</v>
      </c>
      <c r="H30" s="17">
        <v>-233.81000000000003</v>
      </c>
      <c r="I30" s="17">
        <v>-173.89000000000004</v>
      </c>
      <c r="J30" s="17">
        <v>-267.57</v>
      </c>
      <c r="K30" s="17">
        <v>-381.44999999999993</v>
      </c>
      <c r="L30" s="17">
        <v>-384.04</v>
      </c>
      <c r="M30" s="17">
        <v>0</v>
      </c>
      <c r="N30" s="17">
        <v>-13.41</v>
      </c>
      <c r="O30" s="17">
        <v>0</v>
      </c>
      <c r="P30" s="17">
        <v>0</v>
      </c>
      <c r="Q30" s="20">
        <v>-3.48</v>
      </c>
      <c r="R30" s="20">
        <v>-11.81</v>
      </c>
      <c r="S30" s="20">
        <v>-17.149999999999999</v>
      </c>
      <c r="T30" s="20">
        <v>-11.69</v>
      </c>
      <c r="U30" s="20">
        <v>-8.69</v>
      </c>
      <c r="V30" s="20">
        <v>-13.38</v>
      </c>
      <c r="W30" s="20">
        <v>-19.07</v>
      </c>
      <c r="X30" s="20">
        <v>-19.2</v>
      </c>
      <c r="Y30" s="20">
        <v>0</v>
      </c>
      <c r="Z30" s="20">
        <v>-0.67</v>
      </c>
      <c r="AA30" s="20">
        <v>0</v>
      </c>
      <c r="AB30" s="20">
        <v>0</v>
      </c>
      <c r="AC30" s="17">
        <v>-22.43</v>
      </c>
      <c r="AD30" s="17">
        <v>-75.52</v>
      </c>
      <c r="AE30" s="17">
        <v>-108.95</v>
      </c>
      <c r="AF30" s="17">
        <v>-73.84</v>
      </c>
      <c r="AG30" s="17">
        <v>-54.63</v>
      </c>
      <c r="AH30" s="17">
        <v>-83.61</v>
      </c>
      <c r="AI30" s="17">
        <v>-118.57</v>
      </c>
      <c r="AJ30" s="17">
        <v>-118.72</v>
      </c>
      <c r="AK30" s="17">
        <v>0</v>
      </c>
      <c r="AL30" s="17">
        <v>-4.0999999999999996</v>
      </c>
      <c r="AM30" s="17">
        <v>0</v>
      </c>
      <c r="AN30" s="17">
        <v>0</v>
      </c>
      <c r="AO30" s="20">
        <v>-95.539999999999992</v>
      </c>
      <c r="AP30" s="20">
        <v>-323.45999999999998</v>
      </c>
      <c r="AQ30" s="20">
        <v>-469.01</v>
      </c>
      <c r="AR30" s="20">
        <v>-319.34000000000003</v>
      </c>
      <c r="AS30" s="20">
        <v>-237.21000000000004</v>
      </c>
      <c r="AT30" s="20">
        <v>-364.56</v>
      </c>
      <c r="AU30" s="20">
        <v>-519.08999999999992</v>
      </c>
      <c r="AV30" s="20">
        <v>-521.96</v>
      </c>
      <c r="AW30" s="20">
        <v>0</v>
      </c>
      <c r="AX30" s="20">
        <v>-18.18</v>
      </c>
      <c r="AY30" s="20">
        <v>0</v>
      </c>
      <c r="AZ30" s="20">
        <v>0</v>
      </c>
      <c r="BA30" s="17">
        <f t="shared" si="1"/>
        <v>-2102.8399999999997</v>
      </c>
      <c r="BB30" s="17">
        <f t="shared" si="2"/>
        <v>-105.13999999999999</v>
      </c>
      <c r="BC30" s="17">
        <f t="shared" si="3"/>
        <v>-660.37</v>
      </c>
      <c r="BD30" s="17">
        <f t="shared" si="4"/>
        <v>-2868.35</v>
      </c>
    </row>
    <row r="31" spans="1:56" x14ac:dyDescent="0.25">
      <c r="A31" t="str">
        <f t="shared" si="0"/>
        <v>CAEC.CES1</v>
      </c>
      <c r="B31" s="1" t="s">
        <v>49</v>
      </c>
      <c r="C31" s="1" t="s">
        <v>50</v>
      </c>
      <c r="D31" s="1" t="s">
        <v>51</v>
      </c>
      <c r="E31" s="17">
        <v>-227791.08999999997</v>
      </c>
      <c r="F31" s="17">
        <v>-58883.85</v>
      </c>
      <c r="G31" s="17">
        <v>-79133.88</v>
      </c>
      <c r="H31" s="17">
        <v>-28008.92</v>
      </c>
      <c r="I31" s="17">
        <v>-47641.36</v>
      </c>
      <c r="J31" s="17">
        <v>-78507.92</v>
      </c>
      <c r="K31" s="17">
        <v>-68764.87999999999</v>
      </c>
      <c r="L31" s="17">
        <v>-32460.1</v>
      </c>
      <c r="M31" s="17">
        <v>-231628.87999999998</v>
      </c>
      <c r="N31" s="17">
        <v>-84128.34</v>
      </c>
      <c r="O31" s="17">
        <v>-141674.57</v>
      </c>
      <c r="P31" s="17">
        <v>-38076.880000000005</v>
      </c>
      <c r="Q31" s="20">
        <v>-11389.55</v>
      </c>
      <c r="R31" s="20">
        <v>-2944.19</v>
      </c>
      <c r="S31" s="20">
        <v>-3956.69</v>
      </c>
      <c r="T31" s="20">
        <v>-1400.45</v>
      </c>
      <c r="U31" s="20">
        <v>-2382.0700000000002</v>
      </c>
      <c r="V31" s="20">
        <v>-3925.4</v>
      </c>
      <c r="W31" s="20">
        <v>-3438.24</v>
      </c>
      <c r="X31" s="20">
        <v>-1623.01</v>
      </c>
      <c r="Y31" s="20">
        <v>-11581.44</v>
      </c>
      <c r="Z31" s="20">
        <v>-4206.42</v>
      </c>
      <c r="AA31" s="20">
        <v>-7083.73</v>
      </c>
      <c r="AB31" s="20">
        <v>-1903.84</v>
      </c>
      <c r="AC31" s="17">
        <v>-73387.5</v>
      </c>
      <c r="AD31" s="17">
        <v>-18833.09</v>
      </c>
      <c r="AE31" s="17">
        <v>-25142.81</v>
      </c>
      <c r="AF31" s="17">
        <v>-8845.61</v>
      </c>
      <c r="AG31" s="17">
        <v>-14967.49</v>
      </c>
      <c r="AH31" s="17">
        <v>-24531.49</v>
      </c>
      <c r="AI31" s="17">
        <v>-21374.03</v>
      </c>
      <c r="AJ31" s="17">
        <v>-10034.36</v>
      </c>
      <c r="AK31" s="17">
        <v>-71209.77</v>
      </c>
      <c r="AL31" s="17">
        <v>-25725.32</v>
      </c>
      <c r="AM31" s="17">
        <v>-43081.54</v>
      </c>
      <c r="AN31" s="17">
        <v>-11516.13</v>
      </c>
      <c r="AO31" s="20">
        <v>-312568.13999999996</v>
      </c>
      <c r="AP31" s="20">
        <v>-80661.13</v>
      </c>
      <c r="AQ31" s="20">
        <v>-108233.38</v>
      </c>
      <c r="AR31" s="20">
        <v>-38254.979999999996</v>
      </c>
      <c r="AS31" s="20">
        <v>-64990.92</v>
      </c>
      <c r="AT31" s="20">
        <v>-106964.81</v>
      </c>
      <c r="AU31" s="20">
        <v>-93577.15</v>
      </c>
      <c r="AV31" s="20">
        <v>-44117.47</v>
      </c>
      <c r="AW31" s="20">
        <v>-314420.08999999997</v>
      </c>
      <c r="AX31" s="20">
        <v>-114060.07999999999</v>
      </c>
      <c r="AY31" s="20">
        <v>-191839.84000000003</v>
      </c>
      <c r="AZ31" s="20">
        <v>-51496.85</v>
      </c>
      <c r="BA31" s="17">
        <f t="shared" si="1"/>
        <v>-1116700.67</v>
      </c>
      <c r="BB31" s="17">
        <f t="shared" si="2"/>
        <v>-55835.03</v>
      </c>
      <c r="BC31" s="17">
        <f t="shared" si="3"/>
        <v>-348649.14</v>
      </c>
      <c r="BD31" s="17">
        <f t="shared" si="4"/>
        <v>-1521184.8400000003</v>
      </c>
    </row>
    <row r="32" spans="1:56" x14ac:dyDescent="0.25">
      <c r="A32" t="str">
        <f t="shared" si="0"/>
        <v>CAEC.CES2</v>
      </c>
      <c r="B32" s="1" t="s">
        <v>49</v>
      </c>
      <c r="C32" s="1" t="s">
        <v>52</v>
      </c>
      <c r="D32" s="1" t="s">
        <v>51</v>
      </c>
      <c r="E32" s="17">
        <v>-141683.34</v>
      </c>
      <c r="F32" s="17">
        <v>-34630.300000000003</v>
      </c>
      <c r="G32" s="17">
        <v>-45562.520000000004</v>
      </c>
      <c r="H32" s="17">
        <v>-16884.499999999996</v>
      </c>
      <c r="I32" s="17">
        <v>-29871.95</v>
      </c>
      <c r="J32" s="17">
        <v>-54208.49</v>
      </c>
      <c r="K32" s="17">
        <v>-42800.29</v>
      </c>
      <c r="L32" s="17">
        <v>-20383.620000000003</v>
      </c>
      <c r="M32" s="17">
        <v>-160424.15000000002</v>
      </c>
      <c r="N32" s="17">
        <v>-52432.090000000011</v>
      </c>
      <c r="O32" s="17">
        <v>-93049.359999999986</v>
      </c>
      <c r="P32" s="17">
        <v>-21790.87</v>
      </c>
      <c r="Q32" s="20">
        <v>-7084.17</v>
      </c>
      <c r="R32" s="20">
        <v>-1731.52</v>
      </c>
      <c r="S32" s="20">
        <v>-2278.13</v>
      </c>
      <c r="T32" s="20">
        <v>-844.23</v>
      </c>
      <c r="U32" s="20">
        <v>-1493.6</v>
      </c>
      <c r="V32" s="20">
        <v>-2710.42</v>
      </c>
      <c r="W32" s="20">
        <v>-2140.0100000000002</v>
      </c>
      <c r="X32" s="20">
        <v>-1019.18</v>
      </c>
      <c r="Y32" s="20">
        <v>-8021.21</v>
      </c>
      <c r="Z32" s="20">
        <v>-2621.6</v>
      </c>
      <c r="AA32" s="20">
        <v>-4652.47</v>
      </c>
      <c r="AB32" s="20">
        <v>-1089.54</v>
      </c>
      <c r="AC32" s="17">
        <v>-45646.15</v>
      </c>
      <c r="AD32" s="17">
        <v>-11075.97</v>
      </c>
      <c r="AE32" s="17">
        <v>-14476.35</v>
      </c>
      <c r="AF32" s="17">
        <v>-5332.36</v>
      </c>
      <c r="AG32" s="17">
        <v>-9384.8799999999992</v>
      </c>
      <c r="AH32" s="17">
        <v>-16938.61</v>
      </c>
      <c r="AI32" s="17">
        <v>-13303.52</v>
      </c>
      <c r="AJ32" s="17">
        <v>-6301.17</v>
      </c>
      <c r="AK32" s="17">
        <v>-49319.27</v>
      </c>
      <c r="AL32" s="17">
        <v>-16033.03</v>
      </c>
      <c r="AM32" s="17">
        <v>-28295.19</v>
      </c>
      <c r="AN32" s="17">
        <v>-6590.52</v>
      </c>
      <c r="AO32" s="20">
        <v>-194413.66</v>
      </c>
      <c r="AP32" s="20">
        <v>-47437.79</v>
      </c>
      <c r="AQ32" s="20">
        <v>-62317</v>
      </c>
      <c r="AR32" s="20">
        <v>-23061.089999999997</v>
      </c>
      <c r="AS32" s="20">
        <v>-40750.43</v>
      </c>
      <c r="AT32" s="20">
        <v>-73857.51999999999</v>
      </c>
      <c r="AU32" s="20">
        <v>-58243.820000000007</v>
      </c>
      <c r="AV32" s="20">
        <v>-27703.97</v>
      </c>
      <c r="AW32" s="20">
        <v>-217764.63</v>
      </c>
      <c r="AX32" s="20">
        <v>-71086.720000000016</v>
      </c>
      <c r="AY32" s="20">
        <v>-125997.01999999999</v>
      </c>
      <c r="AZ32" s="20">
        <v>-29470.93</v>
      </c>
      <c r="BA32" s="17">
        <f t="shared" si="1"/>
        <v>-713721.48</v>
      </c>
      <c r="BB32" s="17">
        <f t="shared" si="2"/>
        <v>-35686.080000000002</v>
      </c>
      <c r="BC32" s="17">
        <f t="shared" si="3"/>
        <v>-222697.02</v>
      </c>
      <c r="BD32" s="17">
        <f t="shared" si="4"/>
        <v>-972104.58000000007</v>
      </c>
    </row>
    <row r="33" spans="1:56" x14ac:dyDescent="0.25">
      <c r="A33" t="str">
        <f t="shared" si="0"/>
        <v>CGEC.BCHIMP</v>
      </c>
      <c r="B33" s="1" t="s">
        <v>667</v>
      </c>
      <c r="C33" s="1" t="s">
        <v>668</v>
      </c>
      <c r="D33" s="1" t="s">
        <v>21</v>
      </c>
      <c r="E33" s="17">
        <v>-2681.4700000000003</v>
      </c>
      <c r="F33" s="17">
        <v>-100.46999999999998</v>
      </c>
      <c r="G33" s="17">
        <v>-98.07</v>
      </c>
      <c r="H33" s="17">
        <v>-34.519999999999996</v>
      </c>
      <c r="I33" s="17">
        <v>-50.85</v>
      </c>
      <c r="J33" s="17">
        <v>-80.000000000000014</v>
      </c>
      <c r="K33" s="17">
        <v>-91.36</v>
      </c>
      <c r="L33" s="17">
        <v>-578.15000000000009</v>
      </c>
      <c r="M33" s="17">
        <v>0</v>
      </c>
      <c r="N33" s="17">
        <v>0</v>
      </c>
      <c r="O33" s="17">
        <v>-11.84</v>
      </c>
      <c r="P33" s="17">
        <v>-150.95000000000002</v>
      </c>
      <c r="Q33" s="20">
        <v>-134.07</v>
      </c>
      <c r="R33" s="20">
        <v>-5.0199999999999996</v>
      </c>
      <c r="S33" s="20">
        <v>-4.9000000000000004</v>
      </c>
      <c r="T33" s="20">
        <v>-1.73</v>
      </c>
      <c r="U33" s="20">
        <v>-2.54</v>
      </c>
      <c r="V33" s="20">
        <v>-4</v>
      </c>
      <c r="W33" s="20">
        <v>-4.57</v>
      </c>
      <c r="X33" s="20">
        <v>-28.91</v>
      </c>
      <c r="Y33" s="20">
        <v>0</v>
      </c>
      <c r="Z33" s="20">
        <v>0</v>
      </c>
      <c r="AA33" s="20">
        <v>-0.59</v>
      </c>
      <c r="AB33" s="20">
        <v>-7.55</v>
      </c>
      <c r="AC33" s="17">
        <v>-863.89</v>
      </c>
      <c r="AD33" s="17">
        <v>-32.130000000000003</v>
      </c>
      <c r="AE33" s="17">
        <v>-31.16</v>
      </c>
      <c r="AF33" s="17">
        <v>-10.9</v>
      </c>
      <c r="AG33" s="17">
        <v>-15.98</v>
      </c>
      <c r="AH33" s="17">
        <v>-25</v>
      </c>
      <c r="AI33" s="17">
        <v>-28.4</v>
      </c>
      <c r="AJ33" s="17">
        <v>-178.72</v>
      </c>
      <c r="AK33" s="17">
        <v>0</v>
      </c>
      <c r="AL33" s="17">
        <v>0</v>
      </c>
      <c r="AM33" s="17">
        <v>-3.6</v>
      </c>
      <c r="AN33" s="17">
        <v>-45.65</v>
      </c>
      <c r="AO33" s="20">
        <v>-3679.4300000000003</v>
      </c>
      <c r="AP33" s="20">
        <v>-137.61999999999998</v>
      </c>
      <c r="AQ33" s="20">
        <v>-134.13</v>
      </c>
      <c r="AR33" s="20">
        <v>-47.149999999999991</v>
      </c>
      <c r="AS33" s="20">
        <v>-69.37</v>
      </c>
      <c r="AT33" s="20">
        <v>-109.00000000000001</v>
      </c>
      <c r="AU33" s="20">
        <v>-124.33000000000001</v>
      </c>
      <c r="AV33" s="20">
        <v>-785.78000000000009</v>
      </c>
      <c r="AW33" s="20">
        <v>0</v>
      </c>
      <c r="AX33" s="20">
        <v>0</v>
      </c>
      <c r="AY33" s="20">
        <v>-16.03</v>
      </c>
      <c r="AZ33" s="20">
        <v>-204.15000000000003</v>
      </c>
      <c r="BA33" s="17">
        <f t="shared" si="1"/>
        <v>-3877.6800000000003</v>
      </c>
      <c r="BB33" s="17">
        <f t="shared" si="2"/>
        <v>-193.88</v>
      </c>
      <c r="BC33" s="17">
        <f t="shared" si="3"/>
        <v>-1235.4299999999998</v>
      </c>
      <c r="BD33" s="17">
        <f t="shared" si="4"/>
        <v>-5306.99</v>
      </c>
    </row>
    <row r="34" spans="1:56" x14ac:dyDescent="0.25">
      <c r="A34" t="str">
        <f t="shared" si="0"/>
        <v>CMH.CMH1</v>
      </c>
      <c r="B34" s="1" t="s">
        <v>57</v>
      </c>
      <c r="C34" s="1" t="s">
        <v>58</v>
      </c>
      <c r="D34" s="1" t="s">
        <v>58</v>
      </c>
      <c r="E34" s="17">
        <v>-37804.330000000009</v>
      </c>
      <c r="F34" s="17">
        <v>-14081.17</v>
      </c>
      <c r="G34" s="17">
        <v>-10096.140000000001</v>
      </c>
      <c r="H34" s="17">
        <v>-7419.1399999999994</v>
      </c>
      <c r="I34" s="17">
        <v>-8791.5399999999991</v>
      </c>
      <c r="J34" s="17">
        <v>-11831.550000000001</v>
      </c>
      <c r="K34" s="17">
        <v>-27449.43</v>
      </c>
      <c r="L34" s="17">
        <v>-22118.07</v>
      </c>
      <c r="M34" s="17">
        <v>-32288.81</v>
      </c>
      <c r="N34" s="17">
        <v>-12973.849999999999</v>
      </c>
      <c r="O34" s="17">
        <v>-37651.460000000006</v>
      </c>
      <c r="P34" s="17">
        <v>-35080.640000000007</v>
      </c>
      <c r="Q34" s="20">
        <v>-1890.22</v>
      </c>
      <c r="R34" s="20">
        <v>-704.06</v>
      </c>
      <c r="S34" s="20">
        <v>-504.81</v>
      </c>
      <c r="T34" s="20">
        <v>-370.96</v>
      </c>
      <c r="U34" s="20">
        <v>-439.58</v>
      </c>
      <c r="V34" s="20">
        <v>-591.58000000000004</v>
      </c>
      <c r="W34" s="20">
        <v>-1372.47</v>
      </c>
      <c r="X34" s="20">
        <v>-1105.9000000000001</v>
      </c>
      <c r="Y34" s="20">
        <v>-1614.44</v>
      </c>
      <c r="Z34" s="20">
        <v>-648.69000000000005</v>
      </c>
      <c r="AA34" s="20">
        <v>-1882.57</v>
      </c>
      <c r="AB34" s="20">
        <v>-1754.03</v>
      </c>
      <c r="AC34" s="17">
        <v>-12179.43</v>
      </c>
      <c r="AD34" s="17">
        <v>-4503.6400000000003</v>
      </c>
      <c r="AE34" s="17">
        <v>-3207.8</v>
      </c>
      <c r="AF34" s="17">
        <v>-2343.0700000000002</v>
      </c>
      <c r="AG34" s="17">
        <v>-2762.04</v>
      </c>
      <c r="AH34" s="17">
        <v>-3697.02</v>
      </c>
      <c r="AI34" s="17">
        <v>-8532.0400000000009</v>
      </c>
      <c r="AJ34" s="17">
        <v>-6837.34</v>
      </c>
      <c r="AK34" s="17">
        <v>-9926.56</v>
      </c>
      <c r="AL34" s="17">
        <v>-3967.23</v>
      </c>
      <c r="AM34" s="17">
        <v>-11449.36</v>
      </c>
      <c r="AN34" s="17">
        <v>-10609.93</v>
      </c>
      <c r="AO34" s="20">
        <v>-51873.98000000001</v>
      </c>
      <c r="AP34" s="20">
        <v>-19288.87</v>
      </c>
      <c r="AQ34" s="20">
        <v>-13808.75</v>
      </c>
      <c r="AR34" s="20">
        <v>-10133.17</v>
      </c>
      <c r="AS34" s="20">
        <v>-11993.16</v>
      </c>
      <c r="AT34" s="20">
        <v>-16120.150000000001</v>
      </c>
      <c r="AU34" s="20">
        <v>-37353.94</v>
      </c>
      <c r="AV34" s="20">
        <v>-30061.31</v>
      </c>
      <c r="AW34" s="20">
        <v>-43829.81</v>
      </c>
      <c r="AX34" s="20">
        <v>-17589.77</v>
      </c>
      <c r="AY34" s="20">
        <v>-50983.390000000007</v>
      </c>
      <c r="AZ34" s="20">
        <v>-47444.600000000006</v>
      </c>
      <c r="BA34" s="17">
        <f t="shared" si="1"/>
        <v>-257586.13</v>
      </c>
      <c r="BB34" s="17">
        <f t="shared" si="2"/>
        <v>-12879.310000000001</v>
      </c>
      <c r="BC34" s="17">
        <f t="shared" si="3"/>
        <v>-80015.459999999992</v>
      </c>
      <c r="BD34" s="17">
        <f t="shared" si="4"/>
        <v>-350480.9</v>
      </c>
    </row>
    <row r="35" spans="1:56" x14ac:dyDescent="0.25">
      <c r="A35" t="str">
        <f t="shared" si="0"/>
        <v>CNRL.CNR5</v>
      </c>
      <c r="B35" s="1" t="s">
        <v>59</v>
      </c>
      <c r="C35" s="1" t="s">
        <v>60</v>
      </c>
      <c r="D35" s="1" t="s">
        <v>60</v>
      </c>
      <c r="E35" s="17">
        <v>74477.5</v>
      </c>
      <c r="F35" s="17">
        <v>19000.169999999998</v>
      </c>
      <c r="G35" s="17">
        <v>33556.219999999994</v>
      </c>
      <c r="H35" s="17">
        <v>9716.8200000000015</v>
      </c>
      <c r="I35" s="17">
        <v>12947.369999999997</v>
      </c>
      <c r="J35" s="17">
        <v>4237.420000000001</v>
      </c>
      <c r="K35" s="17">
        <v>17609.18</v>
      </c>
      <c r="L35" s="17">
        <v>10474.27</v>
      </c>
      <c r="M35" s="17">
        <v>17557.28</v>
      </c>
      <c r="N35" s="17">
        <v>17627.289999999997</v>
      </c>
      <c r="O35" s="17">
        <v>13440.780000000002</v>
      </c>
      <c r="P35" s="17">
        <v>21373.860000000004</v>
      </c>
      <c r="Q35" s="20">
        <v>3723.88</v>
      </c>
      <c r="R35" s="20">
        <v>950.01</v>
      </c>
      <c r="S35" s="20">
        <v>1677.81</v>
      </c>
      <c r="T35" s="20">
        <v>485.84</v>
      </c>
      <c r="U35" s="20">
        <v>647.37</v>
      </c>
      <c r="V35" s="20">
        <v>211.87</v>
      </c>
      <c r="W35" s="20">
        <v>880.46</v>
      </c>
      <c r="X35" s="20">
        <v>523.71</v>
      </c>
      <c r="Y35" s="20">
        <v>877.86</v>
      </c>
      <c r="Z35" s="20">
        <v>881.36</v>
      </c>
      <c r="AA35" s="20">
        <v>672.04</v>
      </c>
      <c r="AB35" s="20">
        <v>1068.69</v>
      </c>
      <c r="AC35" s="17">
        <v>23994.43</v>
      </c>
      <c r="AD35" s="17">
        <v>6076.91</v>
      </c>
      <c r="AE35" s="17">
        <v>10661.65</v>
      </c>
      <c r="AF35" s="17">
        <v>3068.71</v>
      </c>
      <c r="AG35" s="17">
        <v>4067.68</v>
      </c>
      <c r="AH35" s="17">
        <v>1324.07</v>
      </c>
      <c r="AI35" s="17">
        <v>5473.42</v>
      </c>
      <c r="AJ35" s="17">
        <v>3237.9</v>
      </c>
      <c r="AK35" s="17">
        <v>5397.64</v>
      </c>
      <c r="AL35" s="17">
        <v>5390.19</v>
      </c>
      <c r="AM35" s="17">
        <v>4087.18</v>
      </c>
      <c r="AN35" s="17">
        <v>6464.4</v>
      </c>
      <c r="AO35" s="20">
        <v>102195.81</v>
      </c>
      <c r="AP35" s="20">
        <v>26027.089999999997</v>
      </c>
      <c r="AQ35" s="20">
        <v>45895.679999999993</v>
      </c>
      <c r="AR35" s="20">
        <v>13271.370000000003</v>
      </c>
      <c r="AS35" s="20">
        <v>17662.419999999998</v>
      </c>
      <c r="AT35" s="20">
        <v>5773.3600000000006</v>
      </c>
      <c r="AU35" s="20">
        <v>23963.059999999998</v>
      </c>
      <c r="AV35" s="20">
        <v>14235.88</v>
      </c>
      <c r="AW35" s="20">
        <v>23832.78</v>
      </c>
      <c r="AX35" s="20">
        <v>23898.839999999997</v>
      </c>
      <c r="AY35" s="20">
        <v>18200.000000000004</v>
      </c>
      <c r="AZ35" s="20">
        <v>28906.950000000004</v>
      </c>
      <c r="BA35" s="17">
        <f t="shared" si="1"/>
        <v>252018.16</v>
      </c>
      <c r="BB35" s="17">
        <f t="shared" si="2"/>
        <v>12600.900000000003</v>
      </c>
      <c r="BC35" s="17">
        <f t="shared" si="3"/>
        <v>79244.179999999978</v>
      </c>
      <c r="BD35" s="17">
        <f t="shared" si="4"/>
        <v>343863.23999999993</v>
      </c>
    </row>
    <row r="36" spans="1:56" x14ac:dyDescent="0.25">
      <c r="A36" t="str">
        <f t="shared" si="0"/>
        <v>VQW.CR1</v>
      </c>
      <c r="B36" s="1" t="s">
        <v>29</v>
      </c>
      <c r="C36" s="1" t="s">
        <v>61</v>
      </c>
      <c r="D36" s="1" t="s">
        <v>61</v>
      </c>
      <c r="E36" s="17">
        <v>36876.22</v>
      </c>
      <c r="F36" s="17">
        <v>14498.94</v>
      </c>
      <c r="G36" s="17">
        <v>17311.68</v>
      </c>
      <c r="H36" s="17">
        <v>8286.380000000001</v>
      </c>
      <c r="I36" s="17">
        <v>11802.650000000001</v>
      </c>
      <c r="J36" s="17">
        <v>6006.5999999999995</v>
      </c>
      <c r="K36" s="17">
        <v>3634.3100000000004</v>
      </c>
      <c r="L36" s="17">
        <v>4063.94</v>
      </c>
      <c r="M36" s="17">
        <v>15090.31</v>
      </c>
      <c r="N36" s="17">
        <v>9335.52</v>
      </c>
      <c r="O36" s="17">
        <v>30260.660000000003</v>
      </c>
      <c r="P36" s="17">
        <v>12666.83</v>
      </c>
      <c r="Q36" s="20">
        <v>1843.81</v>
      </c>
      <c r="R36" s="20">
        <v>724.95</v>
      </c>
      <c r="S36" s="20">
        <v>865.58</v>
      </c>
      <c r="T36" s="20">
        <v>414.32</v>
      </c>
      <c r="U36" s="20">
        <v>590.13</v>
      </c>
      <c r="V36" s="20">
        <v>300.33</v>
      </c>
      <c r="W36" s="20">
        <v>181.72</v>
      </c>
      <c r="X36" s="20">
        <v>203.2</v>
      </c>
      <c r="Y36" s="20">
        <v>754.52</v>
      </c>
      <c r="Z36" s="20">
        <v>466.78</v>
      </c>
      <c r="AA36" s="20">
        <v>1513.03</v>
      </c>
      <c r="AB36" s="20">
        <v>633.34</v>
      </c>
      <c r="AC36" s="17">
        <v>11880.42</v>
      </c>
      <c r="AD36" s="17">
        <v>4637.26</v>
      </c>
      <c r="AE36" s="17">
        <v>5500.35</v>
      </c>
      <c r="AF36" s="17">
        <v>2616.9499999999998</v>
      </c>
      <c r="AG36" s="17">
        <v>3708.04</v>
      </c>
      <c r="AH36" s="17">
        <v>1876.89</v>
      </c>
      <c r="AI36" s="17">
        <v>1129.6400000000001</v>
      </c>
      <c r="AJ36" s="17">
        <v>1256.28</v>
      </c>
      <c r="AK36" s="17">
        <v>4639.22</v>
      </c>
      <c r="AL36" s="17">
        <v>2854.68</v>
      </c>
      <c r="AM36" s="17">
        <v>9201.9</v>
      </c>
      <c r="AN36" s="17">
        <v>3831.01</v>
      </c>
      <c r="AO36" s="20">
        <v>50600.45</v>
      </c>
      <c r="AP36" s="20">
        <v>19861.150000000001</v>
      </c>
      <c r="AQ36" s="20">
        <v>23677.61</v>
      </c>
      <c r="AR36" s="20">
        <v>11317.650000000001</v>
      </c>
      <c r="AS36" s="20">
        <v>16100.82</v>
      </c>
      <c r="AT36" s="20">
        <v>8183.82</v>
      </c>
      <c r="AU36" s="20">
        <v>4945.67</v>
      </c>
      <c r="AV36" s="20">
        <v>5523.42</v>
      </c>
      <c r="AW36" s="20">
        <v>20484.05</v>
      </c>
      <c r="AX36" s="20">
        <v>12656.980000000001</v>
      </c>
      <c r="AY36" s="20">
        <v>40975.590000000004</v>
      </c>
      <c r="AZ36" s="20">
        <v>17131.18</v>
      </c>
      <c r="BA36" s="17">
        <f t="shared" si="1"/>
        <v>169834.04</v>
      </c>
      <c r="BB36" s="17">
        <f t="shared" si="2"/>
        <v>8491.7099999999991</v>
      </c>
      <c r="BC36" s="17">
        <f t="shared" si="3"/>
        <v>53132.639999999999</v>
      </c>
      <c r="BD36" s="17">
        <f t="shared" si="4"/>
        <v>231458.39000000004</v>
      </c>
    </row>
    <row r="37" spans="1:56" x14ac:dyDescent="0.25">
      <c r="A37" t="str">
        <f t="shared" si="0"/>
        <v>CHD.CRE1</v>
      </c>
      <c r="B37" s="1" t="s">
        <v>234</v>
      </c>
      <c r="C37" s="1" t="s">
        <v>222</v>
      </c>
      <c r="D37" s="1" t="s">
        <v>222</v>
      </c>
      <c r="E37" s="17">
        <v>0</v>
      </c>
      <c r="F37" s="17">
        <v>0</v>
      </c>
      <c r="G37" s="17">
        <v>0</v>
      </c>
      <c r="H37" s="17">
        <v>0</v>
      </c>
      <c r="I37" s="17">
        <v>0</v>
      </c>
      <c r="J37" s="17">
        <v>0</v>
      </c>
      <c r="K37" s="17">
        <v>0</v>
      </c>
      <c r="L37" s="17">
        <v>0</v>
      </c>
      <c r="M37" s="17">
        <v>0</v>
      </c>
      <c r="N37" s="17">
        <v>0</v>
      </c>
      <c r="O37" s="17">
        <v>0</v>
      </c>
      <c r="P37" s="17">
        <v>0</v>
      </c>
      <c r="Q37" s="20">
        <v>0</v>
      </c>
      <c r="R37" s="20">
        <v>0</v>
      </c>
      <c r="S37" s="20">
        <v>0</v>
      </c>
      <c r="T37" s="20">
        <v>0</v>
      </c>
      <c r="U37" s="20">
        <v>0</v>
      </c>
      <c r="V37" s="20">
        <v>0</v>
      </c>
      <c r="W37" s="20">
        <v>0</v>
      </c>
      <c r="X37" s="20">
        <v>0</v>
      </c>
      <c r="Y37" s="20">
        <v>0</v>
      </c>
      <c r="Z37" s="20">
        <v>0</v>
      </c>
      <c r="AA37" s="20">
        <v>0</v>
      </c>
      <c r="AB37" s="20">
        <v>0</v>
      </c>
      <c r="AC37" s="17">
        <v>0</v>
      </c>
      <c r="AD37" s="17">
        <v>0</v>
      </c>
      <c r="AE37" s="17">
        <v>0</v>
      </c>
      <c r="AF37" s="17">
        <v>0</v>
      </c>
      <c r="AG37" s="17">
        <v>0</v>
      </c>
      <c r="AH37" s="17">
        <v>0</v>
      </c>
      <c r="AI37" s="17">
        <v>0</v>
      </c>
      <c r="AJ37" s="17">
        <v>0</v>
      </c>
      <c r="AK37" s="17">
        <v>0</v>
      </c>
      <c r="AL37" s="17">
        <v>0</v>
      </c>
      <c r="AM37" s="17">
        <v>0</v>
      </c>
      <c r="AN37" s="17">
        <v>0</v>
      </c>
      <c r="AO37" s="20">
        <v>0</v>
      </c>
      <c r="AP37" s="20">
        <v>0</v>
      </c>
      <c r="AQ37" s="20">
        <v>0</v>
      </c>
      <c r="AR37" s="20">
        <v>0</v>
      </c>
      <c r="AS37" s="20">
        <v>0</v>
      </c>
      <c r="AT37" s="20">
        <v>0</v>
      </c>
      <c r="AU37" s="20">
        <v>0</v>
      </c>
      <c r="AV37" s="20">
        <v>0</v>
      </c>
      <c r="AW37" s="20">
        <v>0</v>
      </c>
      <c r="AX37" s="20">
        <v>0</v>
      </c>
      <c r="AY37" s="20">
        <v>0</v>
      </c>
      <c r="AZ37" s="20">
        <v>0</v>
      </c>
      <c r="BA37" s="17">
        <f t="shared" ref="BA37:BA68" si="5">SUM(E37:P37)</f>
        <v>0</v>
      </c>
      <c r="BB37" s="17">
        <f t="shared" ref="BB37:BB68" si="6">SUM(Q37:AB37)</f>
        <v>0</v>
      </c>
      <c r="BC37" s="17">
        <f t="shared" si="3"/>
        <v>0</v>
      </c>
      <c r="BD37" s="17">
        <f t="shared" si="4"/>
        <v>0</v>
      </c>
    </row>
    <row r="38" spans="1:56" x14ac:dyDescent="0.25">
      <c r="A38" t="str">
        <f t="shared" si="0"/>
        <v>CHD.CRE2</v>
      </c>
      <c r="B38" s="1" t="s">
        <v>234</v>
      </c>
      <c r="C38" s="1" t="s">
        <v>223</v>
      </c>
      <c r="D38" s="1" t="s">
        <v>223</v>
      </c>
      <c r="E38" s="17">
        <v>0</v>
      </c>
      <c r="F38" s="17">
        <v>0</v>
      </c>
      <c r="G38" s="17">
        <v>0</v>
      </c>
      <c r="H38" s="17">
        <v>0</v>
      </c>
      <c r="I38" s="17">
        <v>0</v>
      </c>
      <c r="J38" s="17">
        <v>0</v>
      </c>
      <c r="K38" s="17">
        <v>0</v>
      </c>
      <c r="L38" s="17">
        <v>0</v>
      </c>
      <c r="M38" s="17">
        <v>0</v>
      </c>
      <c r="N38" s="17">
        <v>0</v>
      </c>
      <c r="O38" s="17">
        <v>0</v>
      </c>
      <c r="P38" s="17">
        <v>0</v>
      </c>
      <c r="Q38" s="20">
        <v>0</v>
      </c>
      <c r="R38" s="20">
        <v>0</v>
      </c>
      <c r="S38" s="20">
        <v>0</v>
      </c>
      <c r="T38" s="20">
        <v>0</v>
      </c>
      <c r="U38" s="20">
        <v>0</v>
      </c>
      <c r="V38" s="20">
        <v>0</v>
      </c>
      <c r="W38" s="20">
        <v>0</v>
      </c>
      <c r="X38" s="20">
        <v>0</v>
      </c>
      <c r="Y38" s="20">
        <v>0</v>
      </c>
      <c r="Z38" s="20">
        <v>0</v>
      </c>
      <c r="AA38" s="20">
        <v>0</v>
      </c>
      <c r="AB38" s="20">
        <v>0</v>
      </c>
      <c r="AC38" s="17">
        <v>0</v>
      </c>
      <c r="AD38" s="17">
        <v>0</v>
      </c>
      <c r="AE38" s="17">
        <v>0</v>
      </c>
      <c r="AF38" s="17">
        <v>0</v>
      </c>
      <c r="AG38" s="17">
        <v>0</v>
      </c>
      <c r="AH38" s="17">
        <v>0</v>
      </c>
      <c r="AI38" s="17">
        <v>0</v>
      </c>
      <c r="AJ38" s="17">
        <v>0</v>
      </c>
      <c r="AK38" s="17">
        <v>0</v>
      </c>
      <c r="AL38" s="17">
        <v>0</v>
      </c>
      <c r="AM38" s="17">
        <v>0</v>
      </c>
      <c r="AN38" s="17">
        <v>0</v>
      </c>
      <c r="AO38" s="20">
        <v>0</v>
      </c>
      <c r="AP38" s="20">
        <v>0</v>
      </c>
      <c r="AQ38" s="20">
        <v>0</v>
      </c>
      <c r="AR38" s="20">
        <v>0</v>
      </c>
      <c r="AS38" s="20">
        <v>0</v>
      </c>
      <c r="AT38" s="20">
        <v>0</v>
      </c>
      <c r="AU38" s="20">
        <v>0</v>
      </c>
      <c r="AV38" s="20">
        <v>0</v>
      </c>
      <c r="AW38" s="20">
        <v>0</v>
      </c>
      <c r="AX38" s="20">
        <v>0</v>
      </c>
      <c r="AY38" s="20">
        <v>0</v>
      </c>
      <c r="AZ38" s="20">
        <v>0</v>
      </c>
      <c r="BA38" s="17">
        <f t="shared" si="5"/>
        <v>0</v>
      </c>
      <c r="BB38" s="17">
        <f t="shared" si="6"/>
        <v>0</v>
      </c>
      <c r="BC38" s="17">
        <f t="shared" si="3"/>
        <v>0</v>
      </c>
      <c r="BD38" s="17">
        <f t="shared" si="4"/>
        <v>0</v>
      </c>
    </row>
    <row r="39" spans="1:56" x14ac:dyDescent="0.25">
      <c r="A39" t="str">
        <f t="shared" si="0"/>
        <v>CHD.CRE3</v>
      </c>
      <c r="B39" s="1" t="s">
        <v>234</v>
      </c>
      <c r="C39" s="1" t="s">
        <v>62</v>
      </c>
      <c r="D39" s="1" t="s">
        <v>62</v>
      </c>
      <c r="E39" s="17">
        <v>36985.47</v>
      </c>
      <c r="F39" s="17">
        <v>13580.490000000002</v>
      </c>
      <c r="G39" s="17">
        <v>17807.820000000003</v>
      </c>
      <c r="H39" s="17">
        <v>8023.09</v>
      </c>
      <c r="I39" s="17">
        <v>10811.409999999998</v>
      </c>
      <c r="J39" s="17">
        <v>5943.99</v>
      </c>
      <c r="K39" s="17">
        <v>4927.37</v>
      </c>
      <c r="L39" s="17">
        <v>6972.18</v>
      </c>
      <c r="M39" s="17">
        <v>19611.53</v>
      </c>
      <c r="N39" s="17">
        <v>8901.3499999999985</v>
      </c>
      <c r="O39" s="17">
        <v>33301.919999999991</v>
      </c>
      <c r="P39" s="17">
        <v>12631.46</v>
      </c>
      <c r="Q39" s="20">
        <v>1849.27</v>
      </c>
      <c r="R39" s="20">
        <v>679.02</v>
      </c>
      <c r="S39" s="20">
        <v>890.39</v>
      </c>
      <c r="T39" s="20">
        <v>401.15</v>
      </c>
      <c r="U39" s="20">
        <v>540.57000000000005</v>
      </c>
      <c r="V39" s="20">
        <v>297.2</v>
      </c>
      <c r="W39" s="20">
        <v>246.37</v>
      </c>
      <c r="X39" s="20">
        <v>348.61</v>
      </c>
      <c r="Y39" s="20">
        <v>980.58</v>
      </c>
      <c r="Z39" s="20">
        <v>445.07</v>
      </c>
      <c r="AA39" s="20">
        <v>1665.1</v>
      </c>
      <c r="AB39" s="20">
        <v>631.57000000000005</v>
      </c>
      <c r="AC39" s="17">
        <v>11915.62</v>
      </c>
      <c r="AD39" s="17">
        <v>4343.51</v>
      </c>
      <c r="AE39" s="17">
        <v>5657.99</v>
      </c>
      <c r="AF39" s="17">
        <v>2533.8000000000002</v>
      </c>
      <c r="AG39" s="17">
        <v>3396.62</v>
      </c>
      <c r="AH39" s="17">
        <v>1857.33</v>
      </c>
      <c r="AI39" s="17">
        <v>1531.56</v>
      </c>
      <c r="AJ39" s="17">
        <v>2155.3000000000002</v>
      </c>
      <c r="AK39" s="17">
        <v>6029.18</v>
      </c>
      <c r="AL39" s="17">
        <v>2721.91</v>
      </c>
      <c r="AM39" s="17">
        <v>10126.709999999999</v>
      </c>
      <c r="AN39" s="17">
        <v>3820.31</v>
      </c>
      <c r="AO39" s="20">
        <v>50750.36</v>
      </c>
      <c r="AP39" s="20">
        <v>18603.020000000004</v>
      </c>
      <c r="AQ39" s="20">
        <v>24356.200000000004</v>
      </c>
      <c r="AR39" s="20">
        <v>10958.04</v>
      </c>
      <c r="AS39" s="20">
        <v>14748.599999999999</v>
      </c>
      <c r="AT39" s="20">
        <v>8098.5199999999995</v>
      </c>
      <c r="AU39" s="20">
        <v>6705.2999999999993</v>
      </c>
      <c r="AV39" s="20">
        <v>9476.09</v>
      </c>
      <c r="AW39" s="20">
        <v>26621.29</v>
      </c>
      <c r="AX39" s="20">
        <v>12068.329999999998</v>
      </c>
      <c r="AY39" s="20">
        <v>45093.729999999989</v>
      </c>
      <c r="AZ39" s="20">
        <v>17083.34</v>
      </c>
      <c r="BA39" s="17">
        <f t="shared" si="5"/>
        <v>179498.08</v>
      </c>
      <c r="BB39" s="17">
        <f t="shared" si="6"/>
        <v>8974.8999999999978</v>
      </c>
      <c r="BC39" s="17">
        <f t="shared" si="3"/>
        <v>56089.840000000004</v>
      </c>
      <c r="BD39" s="17">
        <f t="shared" si="4"/>
        <v>244562.82</v>
      </c>
    </row>
    <row r="40" spans="1:56" x14ac:dyDescent="0.25">
      <c r="A40" t="str">
        <f t="shared" si="0"/>
        <v>EGPI.CRS1</v>
      </c>
      <c r="B40" s="1" t="s">
        <v>65</v>
      </c>
      <c r="C40" s="1" t="s">
        <v>66</v>
      </c>
      <c r="D40" s="1" t="s">
        <v>66</v>
      </c>
      <c r="E40" s="17">
        <v>0</v>
      </c>
      <c r="F40" s="17">
        <v>0</v>
      </c>
      <c r="G40" s="17">
        <v>0</v>
      </c>
      <c r="H40" s="17">
        <v>0</v>
      </c>
      <c r="I40" s="17">
        <v>0</v>
      </c>
      <c r="J40" s="17">
        <v>0</v>
      </c>
      <c r="K40" s="17">
        <v>0</v>
      </c>
      <c r="L40" s="17">
        <v>0</v>
      </c>
      <c r="M40" s="17">
        <v>0</v>
      </c>
      <c r="N40" s="17">
        <v>0</v>
      </c>
      <c r="O40" s="17">
        <v>-2704.9599999999996</v>
      </c>
      <c r="P40" s="17">
        <v>-9281.3799999999992</v>
      </c>
      <c r="Q40" s="20">
        <v>0</v>
      </c>
      <c r="R40" s="20">
        <v>0</v>
      </c>
      <c r="S40" s="20">
        <v>0</v>
      </c>
      <c r="T40" s="20">
        <v>0</v>
      </c>
      <c r="U40" s="20">
        <v>0</v>
      </c>
      <c r="V40" s="20">
        <v>0</v>
      </c>
      <c r="W40" s="20">
        <v>0</v>
      </c>
      <c r="X40" s="20">
        <v>0</v>
      </c>
      <c r="Y40" s="20">
        <v>0</v>
      </c>
      <c r="Z40" s="20">
        <v>0</v>
      </c>
      <c r="AA40" s="20">
        <v>-135.25</v>
      </c>
      <c r="AB40" s="20">
        <v>-464.07</v>
      </c>
      <c r="AC40" s="17">
        <v>0</v>
      </c>
      <c r="AD40" s="17">
        <v>0</v>
      </c>
      <c r="AE40" s="17">
        <v>0</v>
      </c>
      <c r="AF40" s="17">
        <v>0</v>
      </c>
      <c r="AG40" s="17">
        <v>0</v>
      </c>
      <c r="AH40" s="17">
        <v>0</v>
      </c>
      <c r="AI40" s="17">
        <v>0</v>
      </c>
      <c r="AJ40" s="17">
        <v>0</v>
      </c>
      <c r="AK40" s="17">
        <v>0</v>
      </c>
      <c r="AL40" s="17">
        <v>0</v>
      </c>
      <c r="AM40" s="17">
        <v>-822.55</v>
      </c>
      <c r="AN40" s="17">
        <v>-2807.1</v>
      </c>
      <c r="AO40" s="20">
        <v>0</v>
      </c>
      <c r="AP40" s="20">
        <v>0</v>
      </c>
      <c r="AQ40" s="20">
        <v>0</v>
      </c>
      <c r="AR40" s="20">
        <v>0</v>
      </c>
      <c r="AS40" s="20">
        <v>0</v>
      </c>
      <c r="AT40" s="20">
        <v>0</v>
      </c>
      <c r="AU40" s="20">
        <v>0</v>
      </c>
      <c r="AV40" s="20">
        <v>0</v>
      </c>
      <c r="AW40" s="20">
        <v>0</v>
      </c>
      <c r="AX40" s="20">
        <v>0</v>
      </c>
      <c r="AY40" s="20">
        <v>-3662.7599999999993</v>
      </c>
      <c r="AZ40" s="20">
        <v>-12552.55</v>
      </c>
      <c r="BA40" s="17">
        <f t="shared" si="5"/>
        <v>-11986.339999999998</v>
      </c>
      <c r="BB40" s="17">
        <f t="shared" si="6"/>
        <v>-599.31999999999994</v>
      </c>
      <c r="BC40" s="17">
        <f t="shared" si="3"/>
        <v>-3629.6499999999996</v>
      </c>
      <c r="BD40" s="17">
        <f t="shared" si="4"/>
        <v>-16215.309999999998</v>
      </c>
    </row>
    <row r="41" spans="1:56" x14ac:dyDescent="0.25">
      <c r="A41" t="str">
        <f t="shared" si="0"/>
        <v>EGPI.CRS2</v>
      </c>
      <c r="B41" s="1" t="s">
        <v>65</v>
      </c>
      <c r="C41" s="1" t="s">
        <v>67</v>
      </c>
      <c r="D41" s="1" t="s">
        <v>67</v>
      </c>
      <c r="E41" s="17">
        <v>0</v>
      </c>
      <c r="F41" s="17">
        <v>0</v>
      </c>
      <c r="G41" s="17">
        <v>0</v>
      </c>
      <c r="H41" s="17">
        <v>0</v>
      </c>
      <c r="I41" s="17">
        <v>0</v>
      </c>
      <c r="J41" s="17">
        <v>0</v>
      </c>
      <c r="K41" s="17">
        <v>0</v>
      </c>
      <c r="L41" s="17">
        <v>0</v>
      </c>
      <c r="M41" s="17">
        <v>0</v>
      </c>
      <c r="N41" s="17">
        <v>0</v>
      </c>
      <c r="O41" s="17">
        <v>-2493.92</v>
      </c>
      <c r="P41" s="17">
        <v>-6549.9500000000007</v>
      </c>
      <c r="Q41" s="20">
        <v>0</v>
      </c>
      <c r="R41" s="20">
        <v>0</v>
      </c>
      <c r="S41" s="20">
        <v>0</v>
      </c>
      <c r="T41" s="20">
        <v>0</v>
      </c>
      <c r="U41" s="20">
        <v>0</v>
      </c>
      <c r="V41" s="20">
        <v>0</v>
      </c>
      <c r="W41" s="20">
        <v>0</v>
      </c>
      <c r="X41" s="20">
        <v>0</v>
      </c>
      <c r="Y41" s="20">
        <v>0</v>
      </c>
      <c r="Z41" s="20">
        <v>0</v>
      </c>
      <c r="AA41" s="20">
        <v>-124.7</v>
      </c>
      <c r="AB41" s="20">
        <v>-327.5</v>
      </c>
      <c r="AC41" s="17">
        <v>0</v>
      </c>
      <c r="AD41" s="17">
        <v>0</v>
      </c>
      <c r="AE41" s="17">
        <v>0</v>
      </c>
      <c r="AF41" s="17">
        <v>0</v>
      </c>
      <c r="AG41" s="17">
        <v>0</v>
      </c>
      <c r="AH41" s="17">
        <v>0</v>
      </c>
      <c r="AI41" s="17">
        <v>0</v>
      </c>
      <c r="AJ41" s="17">
        <v>0</v>
      </c>
      <c r="AK41" s="17">
        <v>0</v>
      </c>
      <c r="AL41" s="17">
        <v>0</v>
      </c>
      <c r="AM41" s="17">
        <v>-758.37</v>
      </c>
      <c r="AN41" s="17">
        <v>-1980.99</v>
      </c>
      <c r="AO41" s="20">
        <v>0</v>
      </c>
      <c r="AP41" s="20">
        <v>0</v>
      </c>
      <c r="AQ41" s="20">
        <v>0</v>
      </c>
      <c r="AR41" s="20">
        <v>0</v>
      </c>
      <c r="AS41" s="20">
        <v>0</v>
      </c>
      <c r="AT41" s="20">
        <v>0</v>
      </c>
      <c r="AU41" s="20">
        <v>0</v>
      </c>
      <c r="AV41" s="20">
        <v>0</v>
      </c>
      <c r="AW41" s="20">
        <v>0</v>
      </c>
      <c r="AX41" s="20">
        <v>0</v>
      </c>
      <c r="AY41" s="20">
        <v>-3376.99</v>
      </c>
      <c r="AZ41" s="20">
        <v>-8858.44</v>
      </c>
      <c r="BA41" s="17">
        <f t="shared" si="5"/>
        <v>-9043.8700000000008</v>
      </c>
      <c r="BB41" s="17">
        <f t="shared" si="6"/>
        <v>-452.2</v>
      </c>
      <c r="BC41" s="17">
        <f t="shared" si="3"/>
        <v>-2739.36</v>
      </c>
      <c r="BD41" s="17">
        <f t="shared" si="4"/>
        <v>-12235.43</v>
      </c>
    </row>
    <row r="42" spans="1:56" x14ac:dyDescent="0.25">
      <c r="A42" t="str">
        <f>B42&amp;"."&amp;IF(D42="CES1/CES2",C42,IF(C42="CRE1/CRE2",C42,D42))</f>
        <v>EGPI.CRS3</v>
      </c>
      <c r="B42" s="1" t="s">
        <v>65</v>
      </c>
      <c r="C42" s="1" t="s">
        <v>68</v>
      </c>
      <c r="D42" s="1" t="s">
        <v>68</v>
      </c>
      <c r="E42" s="17">
        <v>0</v>
      </c>
      <c r="F42" s="17">
        <v>0</v>
      </c>
      <c r="G42" s="17">
        <v>0</v>
      </c>
      <c r="H42" s="17">
        <v>0</v>
      </c>
      <c r="I42" s="17">
        <v>0</v>
      </c>
      <c r="J42" s="17">
        <v>0</v>
      </c>
      <c r="K42" s="17">
        <v>0</v>
      </c>
      <c r="L42" s="17">
        <v>0</v>
      </c>
      <c r="M42" s="17">
        <v>0</v>
      </c>
      <c r="N42" s="17">
        <v>0</v>
      </c>
      <c r="O42" s="17">
        <v>0</v>
      </c>
      <c r="P42" s="17">
        <v>-4234.41</v>
      </c>
      <c r="Q42" s="20">
        <v>0</v>
      </c>
      <c r="R42" s="20">
        <v>0</v>
      </c>
      <c r="S42" s="20">
        <v>0</v>
      </c>
      <c r="T42" s="20">
        <v>0</v>
      </c>
      <c r="U42" s="20">
        <v>0</v>
      </c>
      <c r="V42" s="20">
        <v>0</v>
      </c>
      <c r="W42" s="20">
        <v>0</v>
      </c>
      <c r="X42" s="20">
        <v>0</v>
      </c>
      <c r="Y42" s="20">
        <v>0</v>
      </c>
      <c r="Z42" s="20">
        <v>0</v>
      </c>
      <c r="AA42" s="20">
        <v>0</v>
      </c>
      <c r="AB42" s="20">
        <v>-211.72</v>
      </c>
      <c r="AC42" s="17">
        <v>0</v>
      </c>
      <c r="AD42" s="17">
        <v>0</v>
      </c>
      <c r="AE42" s="17">
        <v>0</v>
      </c>
      <c r="AF42" s="17">
        <v>0</v>
      </c>
      <c r="AG42" s="17">
        <v>0</v>
      </c>
      <c r="AH42" s="17">
        <v>0</v>
      </c>
      <c r="AI42" s="17">
        <v>0</v>
      </c>
      <c r="AJ42" s="17">
        <v>0</v>
      </c>
      <c r="AK42" s="17">
        <v>0</v>
      </c>
      <c r="AL42" s="17">
        <v>0</v>
      </c>
      <c r="AM42" s="17">
        <v>0</v>
      </c>
      <c r="AN42" s="17">
        <v>-1280.67</v>
      </c>
      <c r="AO42" s="20">
        <v>0</v>
      </c>
      <c r="AP42" s="20">
        <v>0</v>
      </c>
      <c r="AQ42" s="20">
        <v>0</v>
      </c>
      <c r="AR42" s="20">
        <v>0</v>
      </c>
      <c r="AS42" s="20">
        <v>0</v>
      </c>
      <c r="AT42" s="20">
        <v>0</v>
      </c>
      <c r="AU42" s="20">
        <v>0</v>
      </c>
      <c r="AV42" s="20">
        <v>0</v>
      </c>
      <c r="AW42" s="20">
        <v>0</v>
      </c>
      <c r="AX42" s="20">
        <v>0</v>
      </c>
      <c r="AY42" s="20">
        <v>0</v>
      </c>
      <c r="AZ42" s="20">
        <v>-5726.8</v>
      </c>
      <c r="BA42" s="17">
        <f t="shared" si="5"/>
        <v>-4234.41</v>
      </c>
      <c r="BB42" s="17">
        <f t="shared" si="6"/>
        <v>-211.72</v>
      </c>
      <c r="BC42" s="17">
        <f t="shared" si="3"/>
        <v>-1280.67</v>
      </c>
      <c r="BD42" s="17">
        <f t="shared" si="4"/>
        <v>-5726.8</v>
      </c>
    </row>
    <row r="43" spans="1:56" x14ac:dyDescent="0.25">
      <c r="A43" t="str">
        <f t="shared" ref="A43:A106" si="7">B43&amp;"."&amp;IF(D43="CES1/CES2",C43,IF(C43="CRE1/CRE2",C43,D43))</f>
        <v>CHD.CRWD</v>
      </c>
      <c r="B43" s="1" t="s">
        <v>234</v>
      </c>
      <c r="C43" s="1" t="s">
        <v>70</v>
      </c>
      <c r="D43" s="1" t="s">
        <v>70</v>
      </c>
      <c r="E43" s="17">
        <v>0</v>
      </c>
      <c r="F43" s="17">
        <v>0</v>
      </c>
      <c r="G43" s="17">
        <v>0</v>
      </c>
      <c r="H43" s="17">
        <v>0</v>
      </c>
      <c r="I43" s="17">
        <v>0</v>
      </c>
      <c r="J43" s="17">
        <v>0</v>
      </c>
      <c r="K43" s="17">
        <v>0</v>
      </c>
      <c r="L43" s="17">
        <v>0</v>
      </c>
      <c r="M43" s="17">
        <v>0</v>
      </c>
      <c r="N43" s="17">
        <v>0</v>
      </c>
      <c r="O43" s="17">
        <v>17369.93</v>
      </c>
      <c r="P43" s="17">
        <v>6709.17</v>
      </c>
      <c r="Q43" s="20">
        <v>0</v>
      </c>
      <c r="R43" s="20">
        <v>0</v>
      </c>
      <c r="S43" s="20">
        <v>0</v>
      </c>
      <c r="T43" s="20">
        <v>0</v>
      </c>
      <c r="U43" s="20">
        <v>0</v>
      </c>
      <c r="V43" s="20">
        <v>0</v>
      </c>
      <c r="W43" s="20">
        <v>0</v>
      </c>
      <c r="X43" s="20">
        <v>0</v>
      </c>
      <c r="Y43" s="20">
        <v>0</v>
      </c>
      <c r="Z43" s="20">
        <v>0</v>
      </c>
      <c r="AA43" s="20">
        <v>868.5</v>
      </c>
      <c r="AB43" s="20">
        <v>335.46</v>
      </c>
      <c r="AC43" s="17">
        <v>0</v>
      </c>
      <c r="AD43" s="17">
        <v>0</v>
      </c>
      <c r="AE43" s="17">
        <v>0</v>
      </c>
      <c r="AF43" s="17">
        <v>0</v>
      </c>
      <c r="AG43" s="17">
        <v>0</v>
      </c>
      <c r="AH43" s="17">
        <v>0</v>
      </c>
      <c r="AI43" s="17">
        <v>0</v>
      </c>
      <c r="AJ43" s="17">
        <v>0</v>
      </c>
      <c r="AK43" s="17">
        <v>0</v>
      </c>
      <c r="AL43" s="17">
        <v>0</v>
      </c>
      <c r="AM43" s="17">
        <v>5281.99</v>
      </c>
      <c r="AN43" s="17">
        <v>2029.15</v>
      </c>
      <c r="AO43" s="20">
        <v>0</v>
      </c>
      <c r="AP43" s="20">
        <v>0</v>
      </c>
      <c r="AQ43" s="20">
        <v>0</v>
      </c>
      <c r="AR43" s="20">
        <v>0</v>
      </c>
      <c r="AS43" s="20">
        <v>0</v>
      </c>
      <c r="AT43" s="20">
        <v>0</v>
      </c>
      <c r="AU43" s="20">
        <v>0</v>
      </c>
      <c r="AV43" s="20">
        <v>0</v>
      </c>
      <c r="AW43" s="20">
        <v>0</v>
      </c>
      <c r="AX43" s="20">
        <v>0</v>
      </c>
      <c r="AY43" s="20">
        <v>23520.42</v>
      </c>
      <c r="AZ43" s="20">
        <v>9073.7800000000007</v>
      </c>
      <c r="BA43" s="17">
        <f t="shared" si="5"/>
        <v>24079.1</v>
      </c>
      <c r="BB43" s="17">
        <f t="shared" si="6"/>
        <v>1203.96</v>
      </c>
      <c r="BC43" s="17">
        <f t="shared" si="3"/>
        <v>7311.1399999999994</v>
      </c>
      <c r="BD43" s="17">
        <f t="shared" si="4"/>
        <v>32594.199999999997</v>
      </c>
    </row>
    <row r="44" spans="1:56" x14ac:dyDescent="0.25">
      <c r="A44" t="str">
        <f t="shared" si="7"/>
        <v>CONS.BCHIMP</v>
      </c>
      <c r="B44" s="1" t="s">
        <v>669</v>
      </c>
      <c r="C44" s="1" t="s">
        <v>670</v>
      </c>
      <c r="D44" s="1" t="s">
        <v>21</v>
      </c>
      <c r="E44" s="17">
        <v>0</v>
      </c>
      <c r="F44" s="17">
        <v>0</v>
      </c>
      <c r="G44" s="17">
        <v>0</v>
      </c>
      <c r="H44" s="17">
        <v>0</v>
      </c>
      <c r="I44" s="17">
        <v>0</v>
      </c>
      <c r="J44" s="17">
        <v>0</v>
      </c>
      <c r="K44" s="17">
        <v>-344.76000000000005</v>
      </c>
      <c r="L44" s="17">
        <v>0</v>
      </c>
      <c r="M44" s="17">
        <v>0</v>
      </c>
      <c r="N44" s="17">
        <v>0</v>
      </c>
      <c r="O44" s="17">
        <v>0</v>
      </c>
      <c r="P44" s="17">
        <v>0</v>
      </c>
      <c r="Q44" s="20">
        <v>0</v>
      </c>
      <c r="R44" s="20">
        <v>0</v>
      </c>
      <c r="S44" s="20">
        <v>0</v>
      </c>
      <c r="T44" s="20">
        <v>0</v>
      </c>
      <c r="U44" s="20">
        <v>0</v>
      </c>
      <c r="V44" s="20">
        <v>0</v>
      </c>
      <c r="W44" s="20">
        <v>-17.239999999999998</v>
      </c>
      <c r="X44" s="20">
        <v>0</v>
      </c>
      <c r="Y44" s="20">
        <v>0</v>
      </c>
      <c r="Z44" s="20">
        <v>0</v>
      </c>
      <c r="AA44" s="20">
        <v>0</v>
      </c>
      <c r="AB44" s="20">
        <v>0</v>
      </c>
      <c r="AC44" s="17">
        <v>0</v>
      </c>
      <c r="AD44" s="17">
        <v>0</v>
      </c>
      <c r="AE44" s="17">
        <v>0</v>
      </c>
      <c r="AF44" s="17">
        <v>0</v>
      </c>
      <c r="AG44" s="17">
        <v>0</v>
      </c>
      <c r="AH44" s="17">
        <v>0</v>
      </c>
      <c r="AI44" s="17">
        <v>-107.16</v>
      </c>
      <c r="AJ44" s="17">
        <v>0</v>
      </c>
      <c r="AK44" s="17">
        <v>0</v>
      </c>
      <c r="AL44" s="17">
        <v>0</v>
      </c>
      <c r="AM44" s="17">
        <v>0</v>
      </c>
      <c r="AN44" s="17">
        <v>0</v>
      </c>
      <c r="AO44" s="20">
        <v>0</v>
      </c>
      <c r="AP44" s="20">
        <v>0</v>
      </c>
      <c r="AQ44" s="20">
        <v>0</v>
      </c>
      <c r="AR44" s="20">
        <v>0</v>
      </c>
      <c r="AS44" s="20">
        <v>0</v>
      </c>
      <c r="AT44" s="20">
        <v>0</v>
      </c>
      <c r="AU44" s="20">
        <v>-469.16000000000008</v>
      </c>
      <c r="AV44" s="20">
        <v>0</v>
      </c>
      <c r="AW44" s="20">
        <v>0</v>
      </c>
      <c r="AX44" s="20">
        <v>0</v>
      </c>
      <c r="AY44" s="20">
        <v>0</v>
      </c>
      <c r="AZ44" s="20">
        <v>0</v>
      </c>
      <c r="BA44" s="17">
        <f t="shared" si="5"/>
        <v>-344.76000000000005</v>
      </c>
      <c r="BB44" s="17">
        <f t="shared" si="6"/>
        <v>-17.239999999999998</v>
      </c>
      <c r="BC44" s="17">
        <f t="shared" si="3"/>
        <v>-107.16</v>
      </c>
      <c r="BD44" s="17">
        <f t="shared" si="4"/>
        <v>-469.16000000000008</v>
      </c>
    </row>
    <row r="45" spans="1:56" x14ac:dyDescent="0.25">
      <c r="A45" t="str">
        <f t="shared" si="7"/>
        <v>CONS.SPCIMP</v>
      </c>
      <c r="B45" s="1" t="s">
        <v>669</v>
      </c>
      <c r="C45" s="1" t="s">
        <v>709</v>
      </c>
      <c r="D45" s="1" t="s">
        <v>73</v>
      </c>
      <c r="E45" s="17">
        <v>0</v>
      </c>
      <c r="F45" s="17">
        <v>0</v>
      </c>
      <c r="G45" s="17">
        <v>0</v>
      </c>
      <c r="H45" s="17">
        <v>-38.64</v>
      </c>
      <c r="I45" s="17">
        <v>-78.889999999999986</v>
      </c>
      <c r="J45" s="17">
        <v>0</v>
      </c>
      <c r="K45" s="17">
        <v>-215.05</v>
      </c>
      <c r="L45" s="17">
        <v>0</v>
      </c>
      <c r="M45" s="17">
        <v>-53.14</v>
      </c>
      <c r="N45" s="17">
        <v>0</v>
      </c>
      <c r="O45" s="17">
        <v>0</v>
      </c>
      <c r="P45" s="17">
        <v>0</v>
      </c>
      <c r="Q45" s="20">
        <v>0</v>
      </c>
      <c r="R45" s="20">
        <v>0</v>
      </c>
      <c r="S45" s="20">
        <v>0</v>
      </c>
      <c r="T45" s="20">
        <v>-1.93</v>
      </c>
      <c r="U45" s="20">
        <v>-3.94</v>
      </c>
      <c r="V45" s="20">
        <v>0</v>
      </c>
      <c r="W45" s="20">
        <v>-10.75</v>
      </c>
      <c r="X45" s="20">
        <v>0</v>
      </c>
      <c r="Y45" s="20">
        <v>-2.66</v>
      </c>
      <c r="Z45" s="20">
        <v>0</v>
      </c>
      <c r="AA45" s="20">
        <v>0</v>
      </c>
      <c r="AB45" s="20">
        <v>0</v>
      </c>
      <c r="AC45" s="17">
        <v>0</v>
      </c>
      <c r="AD45" s="17">
        <v>0</v>
      </c>
      <c r="AE45" s="17">
        <v>0</v>
      </c>
      <c r="AF45" s="17">
        <v>-12.2</v>
      </c>
      <c r="AG45" s="17">
        <v>-24.78</v>
      </c>
      <c r="AH45" s="17">
        <v>0</v>
      </c>
      <c r="AI45" s="17">
        <v>-66.84</v>
      </c>
      <c r="AJ45" s="17">
        <v>0</v>
      </c>
      <c r="AK45" s="17">
        <v>-16.34</v>
      </c>
      <c r="AL45" s="17">
        <v>0</v>
      </c>
      <c r="AM45" s="17">
        <v>0</v>
      </c>
      <c r="AN45" s="17">
        <v>0</v>
      </c>
      <c r="AO45" s="20">
        <v>0</v>
      </c>
      <c r="AP45" s="20">
        <v>0</v>
      </c>
      <c r="AQ45" s="20">
        <v>0</v>
      </c>
      <c r="AR45" s="20">
        <v>-52.769999999999996</v>
      </c>
      <c r="AS45" s="20">
        <v>-107.60999999999999</v>
      </c>
      <c r="AT45" s="20">
        <v>0</v>
      </c>
      <c r="AU45" s="20">
        <v>-292.64</v>
      </c>
      <c r="AV45" s="20">
        <v>0</v>
      </c>
      <c r="AW45" s="20">
        <v>-72.14</v>
      </c>
      <c r="AX45" s="20">
        <v>0</v>
      </c>
      <c r="AY45" s="20">
        <v>0</v>
      </c>
      <c r="AZ45" s="20">
        <v>0</v>
      </c>
      <c r="BA45" s="17">
        <f t="shared" si="5"/>
        <v>-385.71999999999997</v>
      </c>
      <c r="BB45" s="17">
        <f t="shared" si="6"/>
        <v>-19.28</v>
      </c>
      <c r="BC45" s="17">
        <f t="shared" si="3"/>
        <v>-120.16000000000001</v>
      </c>
      <c r="BD45" s="17">
        <f t="shared" si="4"/>
        <v>-525.16</v>
      </c>
    </row>
    <row r="46" spans="1:56" x14ac:dyDescent="0.25">
      <c r="A46" t="str">
        <f t="shared" si="7"/>
        <v>CONS.BCHEXP</v>
      </c>
      <c r="B46" s="1" t="s">
        <v>669</v>
      </c>
      <c r="C46" s="1" t="s">
        <v>671</v>
      </c>
      <c r="D46" s="1" t="s">
        <v>28</v>
      </c>
      <c r="E46" s="17">
        <v>0</v>
      </c>
      <c r="F46" s="17">
        <v>0</v>
      </c>
      <c r="G46" s="17">
        <v>0</v>
      </c>
      <c r="H46" s="17">
        <v>0</v>
      </c>
      <c r="I46" s="17">
        <v>0</v>
      </c>
      <c r="J46" s="17">
        <v>0</v>
      </c>
      <c r="K46" s="17">
        <v>0</v>
      </c>
      <c r="L46" s="17">
        <v>1.5600000000000023</v>
      </c>
      <c r="M46" s="17">
        <v>0</v>
      </c>
      <c r="N46" s="17">
        <v>0</v>
      </c>
      <c r="O46" s="17">
        <v>0</v>
      </c>
      <c r="P46" s="17">
        <v>0</v>
      </c>
      <c r="Q46" s="20">
        <v>0</v>
      </c>
      <c r="R46" s="20">
        <v>0</v>
      </c>
      <c r="S46" s="20">
        <v>0</v>
      </c>
      <c r="T46" s="20">
        <v>0</v>
      </c>
      <c r="U46" s="20">
        <v>0</v>
      </c>
      <c r="V46" s="20">
        <v>0</v>
      </c>
      <c r="W46" s="20">
        <v>0</v>
      </c>
      <c r="X46" s="20">
        <v>0.08</v>
      </c>
      <c r="Y46" s="20">
        <v>0</v>
      </c>
      <c r="Z46" s="20">
        <v>0</v>
      </c>
      <c r="AA46" s="20">
        <v>0</v>
      </c>
      <c r="AB46" s="20">
        <v>0</v>
      </c>
      <c r="AC46" s="17">
        <v>0</v>
      </c>
      <c r="AD46" s="17">
        <v>0</v>
      </c>
      <c r="AE46" s="17">
        <v>0</v>
      </c>
      <c r="AF46" s="17">
        <v>0</v>
      </c>
      <c r="AG46" s="17">
        <v>0</v>
      </c>
      <c r="AH46" s="17">
        <v>0</v>
      </c>
      <c r="AI46" s="17">
        <v>0</v>
      </c>
      <c r="AJ46" s="17">
        <v>0.48</v>
      </c>
      <c r="AK46" s="17">
        <v>0</v>
      </c>
      <c r="AL46" s="17">
        <v>0</v>
      </c>
      <c r="AM46" s="17">
        <v>0</v>
      </c>
      <c r="AN46" s="17">
        <v>0</v>
      </c>
      <c r="AO46" s="20">
        <v>0</v>
      </c>
      <c r="AP46" s="20">
        <v>0</v>
      </c>
      <c r="AQ46" s="20">
        <v>0</v>
      </c>
      <c r="AR46" s="20">
        <v>0</v>
      </c>
      <c r="AS46" s="20">
        <v>0</v>
      </c>
      <c r="AT46" s="20">
        <v>0</v>
      </c>
      <c r="AU46" s="20">
        <v>0</v>
      </c>
      <c r="AV46" s="20">
        <v>2.1200000000000023</v>
      </c>
      <c r="AW46" s="20">
        <v>0</v>
      </c>
      <c r="AX46" s="20">
        <v>0</v>
      </c>
      <c r="AY46" s="20">
        <v>0</v>
      </c>
      <c r="AZ46" s="20">
        <v>0</v>
      </c>
      <c r="BA46" s="17">
        <f t="shared" si="5"/>
        <v>1.5600000000000023</v>
      </c>
      <c r="BB46" s="17">
        <f t="shared" si="6"/>
        <v>0.08</v>
      </c>
      <c r="BC46" s="17">
        <f t="shared" si="3"/>
        <v>0.48</v>
      </c>
      <c r="BD46" s="17">
        <f t="shared" si="4"/>
        <v>2.1200000000000023</v>
      </c>
    </row>
    <row r="47" spans="1:56" x14ac:dyDescent="0.25">
      <c r="A47" t="str">
        <f t="shared" si="7"/>
        <v>DAIS.DAI1</v>
      </c>
      <c r="B47" s="1" t="s">
        <v>75</v>
      </c>
      <c r="C47" s="1" t="s">
        <v>76</v>
      </c>
      <c r="D47" s="1" t="s">
        <v>76</v>
      </c>
      <c r="E47" s="17">
        <v>-10843.35</v>
      </c>
      <c r="F47" s="17">
        <v>-5326.06</v>
      </c>
      <c r="G47" s="17">
        <v>-6070.8700000000008</v>
      </c>
      <c r="H47" s="17">
        <v>-3757.2099999999991</v>
      </c>
      <c r="I47" s="17">
        <v>-2118.2799999999997</v>
      </c>
      <c r="J47" s="17">
        <v>-4334.8600000000006</v>
      </c>
      <c r="K47" s="17">
        <v>-2171.13</v>
      </c>
      <c r="L47" s="17">
        <v>-3282.6400000000003</v>
      </c>
      <c r="M47" s="17">
        <v>-9865</v>
      </c>
      <c r="N47" s="17">
        <v>-1568.9900000000002</v>
      </c>
      <c r="O47" s="17">
        <v>-3194.7700000000004</v>
      </c>
      <c r="P47" s="17">
        <v>-6921.9900000000007</v>
      </c>
      <c r="Q47" s="20">
        <v>-542.16999999999996</v>
      </c>
      <c r="R47" s="20">
        <v>-266.3</v>
      </c>
      <c r="S47" s="20">
        <v>-303.54000000000002</v>
      </c>
      <c r="T47" s="20">
        <v>-187.86</v>
      </c>
      <c r="U47" s="20">
        <v>-105.91</v>
      </c>
      <c r="V47" s="20">
        <v>-216.74</v>
      </c>
      <c r="W47" s="20">
        <v>-108.56</v>
      </c>
      <c r="X47" s="20">
        <v>-164.13</v>
      </c>
      <c r="Y47" s="20">
        <v>-493.25</v>
      </c>
      <c r="Z47" s="20">
        <v>-78.45</v>
      </c>
      <c r="AA47" s="20">
        <v>-159.74</v>
      </c>
      <c r="AB47" s="20">
        <v>-346.1</v>
      </c>
      <c r="AC47" s="17">
        <v>-3493.4</v>
      </c>
      <c r="AD47" s="17">
        <v>-1703.46</v>
      </c>
      <c r="AE47" s="17">
        <v>-1928.87</v>
      </c>
      <c r="AF47" s="17">
        <v>-1186.58</v>
      </c>
      <c r="AG47" s="17">
        <v>-665.5</v>
      </c>
      <c r="AH47" s="17">
        <v>-1354.52</v>
      </c>
      <c r="AI47" s="17">
        <v>-674.85</v>
      </c>
      <c r="AJ47" s="17">
        <v>-1014.76</v>
      </c>
      <c r="AK47" s="17">
        <v>-3032.8</v>
      </c>
      <c r="AL47" s="17">
        <v>-479.78</v>
      </c>
      <c r="AM47" s="17">
        <v>-971.49</v>
      </c>
      <c r="AN47" s="17">
        <v>-2093.52</v>
      </c>
      <c r="AO47" s="20">
        <v>-14878.92</v>
      </c>
      <c r="AP47" s="20">
        <v>-7295.8200000000006</v>
      </c>
      <c r="AQ47" s="20">
        <v>-8303.2800000000007</v>
      </c>
      <c r="AR47" s="20">
        <v>-5131.6499999999996</v>
      </c>
      <c r="AS47" s="20">
        <v>-2889.6899999999996</v>
      </c>
      <c r="AT47" s="20">
        <v>-5906.1200000000008</v>
      </c>
      <c r="AU47" s="20">
        <v>-2954.54</v>
      </c>
      <c r="AV47" s="20">
        <v>-4461.5300000000007</v>
      </c>
      <c r="AW47" s="20">
        <v>-13391.05</v>
      </c>
      <c r="AX47" s="20">
        <v>-2127.2200000000003</v>
      </c>
      <c r="AY47" s="20">
        <v>-4326</v>
      </c>
      <c r="AZ47" s="20">
        <v>-9361.61</v>
      </c>
      <c r="BA47" s="17">
        <f t="shared" si="5"/>
        <v>-59455.149999999987</v>
      </c>
      <c r="BB47" s="17">
        <f t="shared" si="6"/>
        <v>-2972.7499999999995</v>
      </c>
      <c r="BC47" s="17">
        <f t="shared" si="3"/>
        <v>-18599.530000000002</v>
      </c>
      <c r="BD47" s="17">
        <f t="shared" si="4"/>
        <v>-81027.430000000008</v>
      </c>
    </row>
    <row r="48" spans="1:56" x14ac:dyDescent="0.25">
      <c r="A48" t="str">
        <f t="shared" si="7"/>
        <v>DOW.DOWGEN15M</v>
      </c>
      <c r="B48" s="1" t="s">
        <v>77</v>
      </c>
      <c r="C48" s="1" t="s">
        <v>78</v>
      </c>
      <c r="D48" s="1" t="s">
        <v>78</v>
      </c>
      <c r="E48" s="17">
        <v>132507.63</v>
      </c>
      <c r="F48" s="17">
        <v>52553.599999999977</v>
      </c>
      <c r="G48" s="17">
        <v>42959.700000000004</v>
      </c>
      <c r="H48" s="17">
        <v>23298.260000000009</v>
      </c>
      <c r="I48" s="17">
        <v>31800.100000000013</v>
      </c>
      <c r="J48" s="17">
        <v>27170.729999999989</v>
      </c>
      <c r="K48" s="17">
        <v>35112.78</v>
      </c>
      <c r="L48" s="17">
        <v>33326.339999999989</v>
      </c>
      <c r="M48" s="17">
        <v>55363.45</v>
      </c>
      <c r="N48" s="17">
        <v>32448.499999999996</v>
      </c>
      <c r="O48" s="17">
        <v>66353.959999999977</v>
      </c>
      <c r="P48" s="17">
        <v>69202.34</v>
      </c>
      <c r="Q48" s="20">
        <v>6625.38</v>
      </c>
      <c r="R48" s="20">
        <v>2627.68</v>
      </c>
      <c r="S48" s="20">
        <v>2147.9899999999998</v>
      </c>
      <c r="T48" s="20">
        <v>1164.9100000000001</v>
      </c>
      <c r="U48" s="20">
        <v>1590.01</v>
      </c>
      <c r="V48" s="20">
        <v>1358.54</v>
      </c>
      <c r="W48" s="20">
        <v>1755.64</v>
      </c>
      <c r="X48" s="20">
        <v>1666.32</v>
      </c>
      <c r="Y48" s="20">
        <v>2768.17</v>
      </c>
      <c r="Z48" s="20">
        <v>1622.43</v>
      </c>
      <c r="AA48" s="20">
        <v>3317.7</v>
      </c>
      <c r="AB48" s="20">
        <v>3460.12</v>
      </c>
      <c r="AC48" s="17">
        <v>42690.01</v>
      </c>
      <c r="AD48" s="17">
        <v>16808.46</v>
      </c>
      <c r="AE48" s="17">
        <v>13649.37</v>
      </c>
      <c r="AF48" s="17">
        <v>7357.92</v>
      </c>
      <c r="AG48" s="17">
        <v>9990.64</v>
      </c>
      <c r="AH48" s="17">
        <v>8490.08</v>
      </c>
      <c r="AI48" s="17">
        <v>10914.03</v>
      </c>
      <c r="AJ48" s="17">
        <v>10302.14</v>
      </c>
      <c r="AK48" s="17">
        <v>17020.41</v>
      </c>
      <c r="AL48" s="17">
        <v>9922.32</v>
      </c>
      <c r="AM48" s="17">
        <v>20177.439999999999</v>
      </c>
      <c r="AN48" s="17">
        <v>20929.84</v>
      </c>
      <c r="AO48" s="20">
        <v>181823.02000000002</v>
      </c>
      <c r="AP48" s="20">
        <v>71989.739999999976</v>
      </c>
      <c r="AQ48" s="20">
        <v>58757.060000000005</v>
      </c>
      <c r="AR48" s="20">
        <v>31821.090000000011</v>
      </c>
      <c r="AS48" s="20">
        <v>43380.750000000015</v>
      </c>
      <c r="AT48" s="20">
        <v>37019.349999999991</v>
      </c>
      <c r="AU48" s="20">
        <v>47782.45</v>
      </c>
      <c r="AV48" s="20">
        <v>45294.799999999988</v>
      </c>
      <c r="AW48" s="20">
        <v>75152.03</v>
      </c>
      <c r="AX48" s="20">
        <v>43993.249999999993</v>
      </c>
      <c r="AY48" s="20">
        <v>89849.099999999977</v>
      </c>
      <c r="AZ48" s="20">
        <v>93592.299999999988</v>
      </c>
      <c r="BA48" s="17">
        <f t="shared" si="5"/>
        <v>602097.39</v>
      </c>
      <c r="BB48" s="17">
        <f t="shared" si="6"/>
        <v>30104.89</v>
      </c>
      <c r="BC48" s="17">
        <f t="shared" si="3"/>
        <v>188252.66</v>
      </c>
      <c r="BD48" s="17">
        <f t="shared" si="4"/>
        <v>820454.94</v>
      </c>
    </row>
    <row r="49" spans="1:56" x14ac:dyDescent="0.25">
      <c r="A49" t="str">
        <f t="shared" si="7"/>
        <v>BOWA.DRW1</v>
      </c>
      <c r="B49" s="1" t="s">
        <v>79</v>
      </c>
      <c r="C49" s="1" t="s">
        <v>80</v>
      </c>
      <c r="D49" s="1" t="s">
        <v>80</v>
      </c>
      <c r="E49" s="17">
        <v>1008.8700000000003</v>
      </c>
      <c r="F49" s="17">
        <v>103.06000000000002</v>
      </c>
      <c r="G49" s="17">
        <v>174.32999999999996</v>
      </c>
      <c r="H49" s="17">
        <v>57.000000000000007</v>
      </c>
      <c r="I49" s="17">
        <v>98.549999999999969</v>
      </c>
      <c r="J49" s="17">
        <v>248.45</v>
      </c>
      <c r="K49" s="17">
        <v>192.54000000000002</v>
      </c>
      <c r="L49" s="17">
        <v>62.56</v>
      </c>
      <c r="M49" s="17">
        <v>516.00999999999988</v>
      </c>
      <c r="N49" s="17">
        <v>27.41</v>
      </c>
      <c r="O49" s="17">
        <v>433.09999999999997</v>
      </c>
      <c r="P49" s="17">
        <v>156.53</v>
      </c>
      <c r="Q49" s="20">
        <v>50.44</v>
      </c>
      <c r="R49" s="20">
        <v>5.15</v>
      </c>
      <c r="S49" s="20">
        <v>8.7200000000000006</v>
      </c>
      <c r="T49" s="20">
        <v>2.85</v>
      </c>
      <c r="U49" s="20">
        <v>4.93</v>
      </c>
      <c r="V49" s="20">
        <v>12.42</v>
      </c>
      <c r="W49" s="20">
        <v>9.6300000000000008</v>
      </c>
      <c r="X49" s="20">
        <v>3.13</v>
      </c>
      <c r="Y49" s="20">
        <v>25.8</v>
      </c>
      <c r="Z49" s="20">
        <v>1.37</v>
      </c>
      <c r="AA49" s="20">
        <v>21.66</v>
      </c>
      <c r="AB49" s="20">
        <v>7.83</v>
      </c>
      <c r="AC49" s="17">
        <v>325.02999999999997</v>
      </c>
      <c r="AD49" s="17">
        <v>32.96</v>
      </c>
      <c r="AE49" s="17">
        <v>55.39</v>
      </c>
      <c r="AF49" s="17">
        <v>18</v>
      </c>
      <c r="AG49" s="17">
        <v>30.96</v>
      </c>
      <c r="AH49" s="17">
        <v>77.63</v>
      </c>
      <c r="AI49" s="17">
        <v>59.85</v>
      </c>
      <c r="AJ49" s="17">
        <v>19.34</v>
      </c>
      <c r="AK49" s="17">
        <v>158.63999999999999</v>
      </c>
      <c r="AL49" s="17">
        <v>8.3800000000000008</v>
      </c>
      <c r="AM49" s="17">
        <v>131.69999999999999</v>
      </c>
      <c r="AN49" s="17">
        <v>47.34</v>
      </c>
      <c r="AO49" s="20">
        <v>1384.3400000000004</v>
      </c>
      <c r="AP49" s="20">
        <v>141.17000000000002</v>
      </c>
      <c r="AQ49" s="20">
        <v>238.43999999999994</v>
      </c>
      <c r="AR49" s="20">
        <v>77.850000000000009</v>
      </c>
      <c r="AS49" s="20">
        <v>134.43999999999997</v>
      </c>
      <c r="AT49" s="20">
        <v>338.5</v>
      </c>
      <c r="AU49" s="20">
        <v>262.02000000000004</v>
      </c>
      <c r="AV49" s="20">
        <v>85.03</v>
      </c>
      <c r="AW49" s="20">
        <v>700.44999999999982</v>
      </c>
      <c r="AX49" s="20">
        <v>37.160000000000004</v>
      </c>
      <c r="AY49" s="20">
        <v>586.46</v>
      </c>
      <c r="AZ49" s="20">
        <v>211.70000000000002</v>
      </c>
      <c r="BA49" s="17">
        <f t="shared" si="5"/>
        <v>3078.41</v>
      </c>
      <c r="BB49" s="17">
        <f t="shared" si="6"/>
        <v>153.93</v>
      </c>
      <c r="BC49" s="17">
        <f t="shared" si="3"/>
        <v>965.21999999999991</v>
      </c>
      <c r="BD49" s="17">
        <f t="shared" si="4"/>
        <v>4197.5600000000004</v>
      </c>
    </row>
    <row r="50" spans="1:56" x14ac:dyDescent="0.25">
      <c r="A50" t="str">
        <f t="shared" si="7"/>
        <v>PCES.EC01</v>
      </c>
      <c r="B50" s="1" t="s">
        <v>235</v>
      </c>
      <c r="C50" s="1" t="s">
        <v>84</v>
      </c>
      <c r="D50" s="1" t="s">
        <v>84</v>
      </c>
      <c r="E50" s="17">
        <v>-265414.31</v>
      </c>
      <c r="F50" s="17">
        <v>-95344.48000000001</v>
      </c>
      <c r="G50" s="17">
        <v>-83735.92</v>
      </c>
      <c r="H50" s="17">
        <v>-42422.84</v>
      </c>
      <c r="I50" s="17">
        <v>-57579.920000000006</v>
      </c>
      <c r="J50" s="17">
        <v>-73279.75</v>
      </c>
      <c r="K50" s="17">
        <v>-118122.88</v>
      </c>
      <c r="L50" s="17">
        <v>-89491.000000000015</v>
      </c>
      <c r="M50" s="17">
        <v>-195452.16999999998</v>
      </c>
      <c r="N50" s="17">
        <v>-62214.83</v>
      </c>
      <c r="O50" s="17">
        <v>-120083.29000000001</v>
      </c>
      <c r="P50" s="17">
        <v>-123710.13999999998</v>
      </c>
      <c r="Q50" s="20">
        <v>-13270.72</v>
      </c>
      <c r="R50" s="20">
        <v>-4767.22</v>
      </c>
      <c r="S50" s="20">
        <v>-4186.8</v>
      </c>
      <c r="T50" s="20">
        <v>-2121.14</v>
      </c>
      <c r="U50" s="20">
        <v>-2879</v>
      </c>
      <c r="V50" s="20">
        <v>-3663.99</v>
      </c>
      <c r="W50" s="20">
        <v>-5906.14</v>
      </c>
      <c r="X50" s="20">
        <v>-4474.55</v>
      </c>
      <c r="Y50" s="20">
        <v>-9772.61</v>
      </c>
      <c r="Z50" s="20">
        <v>-3110.74</v>
      </c>
      <c r="AA50" s="20">
        <v>-6004.16</v>
      </c>
      <c r="AB50" s="20">
        <v>-6185.51</v>
      </c>
      <c r="AC50" s="17">
        <v>-85508.58</v>
      </c>
      <c r="AD50" s="17">
        <v>-30494.46</v>
      </c>
      <c r="AE50" s="17">
        <v>-26604.99</v>
      </c>
      <c r="AF50" s="17">
        <v>-13397.73</v>
      </c>
      <c r="AG50" s="17">
        <v>-18089.89</v>
      </c>
      <c r="AH50" s="17">
        <v>-22897.84</v>
      </c>
      <c r="AI50" s="17">
        <v>-36715.870000000003</v>
      </c>
      <c r="AJ50" s="17">
        <v>-27664.27</v>
      </c>
      <c r="AK50" s="17">
        <v>-60087.95</v>
      </c>
      <c r="AL50" s="17">
        <v>-19024.46</v>
      </c>
      <c r="AM50" s="17">
        <v>-36515.89</v>
      </c>
      <c r="AN50" s="17">
        <v>-37415.410000000003</v>
      </c>
      <c r="AO50" s="20">
        <v>-364193.61</v>
      </c>
      <c r="AP50" s="20">
        <v>-130606.16</v>
      </c>
      <c r="AQ50" s="20">
        <v>-114527.71</v>
      </c>
      <c r="AR50" s="20">
        <v>-57941.709999999992</v>
      </c>
      <c r="AS50" s="20">
        <v>-78548.81</v>
      </c>
      <c r="AT50" s="20">
        <v>-99841.58</v>
      </c>
      <c r="AU50" s="20">
        <v>-160744.89000000001</v>
      </c>
      <c r="AV50" s="20">
        <v>-121629.82000000002</v>
      </c>
      <c r="AW50" s="20">
        <v>-265312.73</v>
      </c>
      <c r="AX50" s="20">
        <v>-84350.03</v>
      </c>
      <c r="AY50" s="20">
        <v>-162603.34000000003</v>
      </c>
      <c r="AZ50" s="20">
        <v>-167311.06</v>
      </c>
      <c r="BA50" s="17">
        <f t="shared" si="5"/>
        <v>-1326851.53</v>
      </c>
      <c r="BB50" s="17">
        <f t="shared" si="6"/>
        <v>-66342.579999999987</v>
      </c>
      <c r="BC50" s="17">
        <f t="shared" si="3"/>
        <v>-414417.34000000008</v>
      </c>
      <c r="BD50" s="17">
        <f t="shared" si="4"/>
        <v>-1807611.4500000002</v>
      </c>
    </row>
    <row r="51" spans="1:56" x14ac:dyDescent="0.25">
      <c r="A51" t="str">
        <f t="shared" si="7"/>
        <v>ENC2.EC04</v>
      </c>
      <c r="B51" s="1" t="s">
        <v>55</v>
      </c>
      <c r="C51" s="1" t="s">
        <v>85</v>
      </c>
      <c r="D51" s="1" t="s">
        <v>85</v>
      </c>
      <c r="E51" s="17">
        <v>0</v>
      </c>
      <c r="F51" s="17">
        <v>0</v>
      </c>
      <c r="G51" s="17">
        <v>0</v>
      </c>
      <c r="H51" s="17">
        <v>0</v>
      </c>
      <c r="I51" s="17">
        <v>0</v>
      </c>
      <c r="J51" s="17">
        <v>0</v>
      </c>
      <c r="K51" s="17">
        <v>0</v>
      </c>
      <c r="L51" s="17">
        <v>0</v>
      </c>
      <c r="M51" s="17">
        <v>0</v>
      </c>
      <c r="N51" s="17">
        <v>0</v>
      </c>
      <c r="O51" s="17">
        <v>0</v>
      </c>
      <c r="P51" s="17">
        <v>12269.850000000006</v>
      </c>
      <c r="Q51" s="20">
        <v>0</v>
      </c>
      <c r="R51" s="20">
        <v>0</v>
      </c>
      <c r="S51" s="20">
        <v>0</v>
      </c>
      <c r="T51" s="20">
        <v>0</v>
      </c>
      <c r="U51" s="20">
        <v>0</v>
      </c>
      <c r="V51" s="20">
        <v>0</v>
      </c>
      <c r="W51" s="20">
        <v>0</v>
      </c>
      <c r="X51" s="20">
        <v>0</v>
      </c>
      <c r="Y51" s="20">
        <v>0</v>
      </c>
      <c r="Z51" s="20">
        <v>0</v>
      </c>
      <c r="AA51" s="20">
        <v>0</v>
      </c>
      <c r="AB51" s="20">
        <v>613.49</v>
      </c>
      <c r="AC51" s="17">
        <v>0</v>
      </c>
      <c r="AD51" s="17">
        <v>0</v>
      </c>
      <c r="AE51" s="17">
        <v>0</v>
      </c>
      <c r="AF51" s="17">
        <v>0</v>
      </c>
      <c r="AG51" s="17">
        <v>0</v>
      </c>
      <c r="AH51" s="17">
        <v>0</v>
      </c>
      <c r="AI51" s="17">
        <v>0</v>
      </c>
      <c r="AJ51" s="17">
        <v>0</v>
      </c>
      <c r="AK51" s="17">
        <v>0</v>
      </c>
      <c r="AL51" s="17">
        <v>0</v>
      </c>
      <c r="AM51" s="17">
        <v>0</v>
      </c>
      <c r="AN51" s="17">
        <v>3710.94</v>
      </c>
      <c r="AO51" s="20">
        <v>0</v>
      </c>
      <c r="AP51" s="20">
        <v>0</v>
      </c>
      <c r="AQ51" s="20">
        <v>0</v>
      </c>
      <c r="AR51" s="20">
        <v>0</v>
      </c>
      <c r="AS51" s="20">
        <v>0</v>
      </c>
      <c r="AT51" s="20">
        <v>0</v>
      </c>
      <c r="AU51" s="20">
        <v>0</v>
      </c>
      <c r="AV51" s="20">
        <v>0</v>
      </c>
      <c r="AW51" s="20">
        <v>0</v>
      </c>
      <c r="AX51" s="20">
        <v>0</v>
      </c>
      <c r="AY51" s="20">
        <v>0</v>
      </c>
      <c r="AZ51" s="20">
        <v>16594.280000000006</v>
      </c>
      <c r="BA51" s="17">
        <f t="shared" si="5"/>
        <v>12269.850000000006</v>
      </c>
      <c r="BB51" s="17">
        <f t="shared" si="6"/>
        <v>613.49</v>
      </c>
      <c r="BC51" s="17">
        <f t="shared" si="3"/>
        <v>3710.94</v>
      </c>
      <c r="BD51" s="17">
        <f t="shared" si="4"/>
        <v>16594.280000000006</v>
      </c>
    </row>
    <row r="52" spans="1:56" x14ac:dyDescent="0.25">
      <c r="A52" t="str">
        <f t="shared" si="7"/>
        <v>PCES.EC04</v>
      </c>
      <c r="B52" s="1" t="s">
        <v>235</v>
      </c>
      <c r="C52" s="1" t="s">
        <v>85</v>
      </c>
      <c r="D52" s="1" t="s">
        <v>85</v>
      </c>
      <c r="E52" s="17">
        <v>35449.399999999987</v>
      </c>
      <c r="F52" s="17">
        <v>17062.230000000025</v>
      </c>
      <c r="G52" s="17">
        <v>9112.8099999999868</v>
      </c>
      <c r="H52" s="17">
        <v>6982.7799999999897</v>
      </c>
      <c r="I52" s="17">
        <v>4728.3700000000026</v>
      </c>
      <c r="J52" s="17">
        <v>1712.1700000000008</v>
      </c>
      <c r="K52" s="17">
        <v>7370.6999999999971</v>
      </c>
      <c r="L52" s="17">
        <v>8026.6699999999983</v>
      </c>
      <c r="M52" s="17">
        <v>15954.720000000001</v>
      </c>
      <c r="N52" s="17">
        <v>10194.199999999997</v>
      </c>
      <c r="O52" s="17">
        <v>2380.9500000000016</v>
      </c>
      <c r="P52" s="17">
        <v>0</v>
      </c>
      <c r="Q52" s="20">
        <v>1772.47</v>
      </c>
      <c r="R52" s="20">
        <v>853.11</v>
      </c>
      <c r="S52" s="20">
        <v>455.64</v>
      </c>
      <c r="T52" s="20">
        <v>349.14</v>
      </c>
      <c r="U52" s="20">
        <v>236.42</v>
      </c>
      <c r="V52" s="20">
        <v>85.61</v>
      </c>
      <c r="W52" s="20">
        <v>368.54</v>
      </c>
      <c r="X52" s="20">
        <v>401.33</v>
      </c>
      <c r="Y52" s="20">
        <v>797.74</v>
      </c>
      <c r="Z52" s="20">
        <v>509.71</v>
      </c>
      <c r="AA52" s="20">
        <v>119.05</v>
      </c>
      <c r="AB52" s="20">
        <v>0</v>
      </c>
      <c r="AC52" s="17">
        <v>11420.74</v>
      </c>
      <c r="AD52" s="17">
        <v>5457.09</v>
      </c>
      <c r="AE52" s="17">
        <v>2895.37</v>
      </c>
      <c r="AF52" s="17">
        <v>2205.2600000000002</v>
      </c>
      <c r="AG52" s="17">
        <v>1485.51</v>
      </c>
      <c r="AH52" s="17">
        <v>535</v>
      </c>
      <c r="AI52" s="17">
        <v>2291.02</v>
      </c>
      <c r="AJ52" s="17">
        <v>2481.2800000000002</v>
      </c>
      <c r="AK52" s="17">
        <v>4904.97</v>
      </c>
      <c r="AL52" s="17">
        <v>3117.25</v>
      </c>
      <c r="AM52" s="17">
        <v>724.02</v>
      </c>
      <c r="AN52" s="17">
        <v>0</v>
      </c>
      <c r="AO52" s="20">
        <v>48642.609999999986</v>
      </c>
      <c r="AP52" s="20">
        <v>23372.430000000026</v>
      </c>
      <c r="AQ52" s="20">
        <v>12463.819999999985</v>
      </c>
      <c r="AR52" s="20">
        <v>9537.1799999999894</v>
      </c>
      <c r="AS52" s="20">
        <v>6450.3000000000029</v>
      </c>
      <c r="AT52" s="20">
        <v>2332.7800000000007</v>
      </c>
      <c r="AU52" s="20">
        <v>10030.259999999997</v>
      </c>
      <c r="AV52" s="20">
        <v>10909.279999999999</v>
      </c>
      <c r="AW52" s="20">
        <v>21657.430000000004</v>
      </c>
      <c r="AX52" s="20">
        <v>13821.159999999996</v>
      </c>
      <c r="AY52" s="20">
        <v>3224.0200000000018</v>
      </c>
      <c r="AZ52" s="20">
        <v>0</v>
      </c>
      <c r="BA52" s="17">
        <f t="shared" si="5"/>
        <v>118974.99999999999</v>
      </c>
      <c r="BB52" s="17">
        <f t="shared" si="6"/>
        <v>5948.76</v>
      </c>
      <c r="BC52" s="17">
        <f t="shared" si="3"/>
        <v>37517.509999999995</v>
      </c>
      <c r="BD52" s="17">
        <f t="shared" si="4"/>
        <v>162441.26999999996</v>
      </c>
    </row>
    <row r="53" spans="1:56" x14ac:dyDescent="0.25">
      <c r="A53" t="str">
        <f t="shared" si="7"/>
        <v>ENCR.BCHIMP</v>
      </c>
      <c r="B53" s="1" t="s">
        <v>86</v>
      </c>
      <c r="C53" s="1" t="s">
        <v>87</v>
      </c>
      <c r="D53" s="1" t="s">
        <v>21</v>
      </c>
      <c r="E53" s="17">
        <v>-1462.23</v>
      </c>
      <c r="F53" s="17">
        <v>0</v>
      </c>
      <c r="G53" s="17">
        <v>-57.42</v>
      </c>
      <c r="H53" s="17">
        <v>-378.29999999999995</v>
      </c>
      <c r="I53" s="17">
        <v>-332.53</v>
      </c>
      <c r="J53" s="17">
        <v>-74.939999999999984</v>
      </c>
      <c r="K53" s="17">
        <v>-35.449999999999996</v>
      </c>
      <c r="L53" s="17">
        <v>-103.08</v>
      </c>
      <c r="M53" s="17">
        <v>-19.189999999999998</v>
      </c>
      <c r="N53" s="17">
        <v>-62.13000000000001</v>
      </c>
      <c r="O53" s="17">
        <v>0</v>
      </c>
      <c r="P53" s="17">
        <v>-64.27</v>
      </c>
      <c r="Q53" s="20">
        <v>-73.11</v>
      </c>
      <c r="R53" s="20">
        <v>0</v>
      </c>
      <c r="S53" s="20">
        <v>-2.87</v>
      </c>
      <c r="T53" s="20">
        <v>-18.920000000000002</v>
      </c>
      <c r="U53" s="20">
        <v>-16.63</v>
      </c>
      <c r="V53" s="20">
        <v>-3.75</v>
      </c>
      <c r="W53" s="20">
        <v>-1.77</v>
      </c>
      <c r="X53" s="20">
        <v>-5.15</v>
      </c>
      <c r="Y53" s="20">
        <v>-0.96</v>
      </c>
      <c r="Z53" s="20">
        <v>-3.11</v>
      </c>
      <c r="AA53" s="20">
        <v>0</v>
      </c>
      <c r="AB53" s="20">
        <v>-3.21</v>
      </c>
      <c r="AC53" s="17">
        <v>-471.09</v>
      </c>
      <c r="AD53" s="17">
        <v>0</v>
      </c>
      <c r="AE53" s="17">
        <v>-18.239999999999998</v>
      </c>
      <c r="AF53" s="17">
        <v>-119.47</v>
      </c>
      <c r="AG53" s="17">
        <v>-104.47</v>
      </c>
      <c r="AH53" s="17">
        <v>-23.42</v>
      </c>
      <c r="AI53" s="17">
        <v>-11.02</v>
      </c>
      <c r="AJ53" s="17">
        <v>-31.87</v>
      </c>
      <c r="AK53" s="17">
        <v>-5.9</v>
      </c>
      <c r="AL53" s="17">
        <v>-19</v>
      </c>
      <c r="AM53" s="17">
        <v>0</v>
      </c>
      <c r="AN53" s="17">
        <v>-19.440000000000001</v>
      </c>
      <c r="AO53" s="20">
        <v>-2006.4299999999998</v>
      </c>
      <c r="AP53" s="20">
        <v>0</v>
      </c>
      <c r="AQ53" s="20">
        <v>-78.53</v>
      </c>
      <c r="AR53" s="20">
        <v>-516.68999999999994</v>
      </c>
      <c r="AS53" s="20">
        <v>-453.63</v>
      </c>
      <c r="AT53" s="20">
        <v>-102.10999999999999</v>
      </c>
      <c r="AU53" s="20">
        <v>-48.239999999999995</v>
      </c>
      <c r="AV53" s="20">
        <v>-140.1</v>
      </c>
      <c r="AW53" s="20">
        <v>-26.049999999999997</v>
      </c>
      <c r="AX53" s="20">
        <v>-84.240000000000009</v>
      </c>
      <c r="AY53" s="20">
        <v>0</v>
      </c>
      <c r="AZ53" s="20">
        <v>-86.919999999999987</v>
      </c>
      <c r="BA53" s="17">
        <f t="shared" si="5"/>
        <v>-2589.54</v>
      </c>
      <c r="BB53" s="17">
        <f t="shared" si="6"/>
        <v>-129.47999999999999</v>
      </c>
      <c r="BC53" s="17">
        <f t="shared" si="3"/>
        <v>-823.92</v>
      </c>
      <c r="BD53" s="17">
        <f t="shared" si="4"/>
        <v>-3542.9400000000005</v>
      </c>
    </row>
    <row r="54" spans="1:56" x14ac:dyDescent="0.25">
      <c r="A54" t="str">
        <f t="shared" si="7"/>
        <v>ENCR.SPCIMP</v>
      </c>
      <c r="B54" s="1" t="s">
        <v>86</v>
      </c>
      <c r="C54" s="1" t="s">
        <v>88</v>
      </c>
      <c r="D54" s="1" t="s">
        <v>73</v>
      </c>
      <c r="E54" s="17">
        <v>-1335.46</v>
      </c>
      <c r="F54" s="17">
        <v>-7.2799999999999994</v>
      </c>
      <c r="G54" s="17">
        <v>0</v>
      </c>
      <c r="H54" s="17">
        <v>0</v>
      </c>
      <c r="I54" s="17">
        <v>-387.17000000000007</v>
      </c>
      <c r="J54" s="17">
        <v>0</v>
      </c>
      <c r="K54" s="17">
        <v>0</v>
      </c>
      <c r="L54" s="17">
        <v>0</v>
      </c>
      <c r="M54" s="17">
        <v>-105.04</v>
      </c>
      <c r="N54" s="17">
        <v>0</v>
      </c>
      <c r="O54" s="17">
        <v>0</v>
      </c>
      <c r="P54" s="17">
        <v>0</v>
      </c>
      <c r="Q54" s="20">
        <v>-66.77</v>
      </c>
      <c r="R54" s="20">
        <v>-0.36</v>
      </c>
      <c r="S54" s="20">
        <v>0</v>
      </c>
      <c r="T54" s="20">
        <v>0</v>
      </c>
      <c r="U54" s="20">
        <v>-19.36</v>
      </c>
      <c r="V54" s="20">
        <v>0</v>
      </c>
      <c r="W54" s="20">
        <v>0</v>
      </c>
      <c r="X54" s="20">
        <v>0</v>
      </c>
      <c r="Y54" s="20">
        <v>-5.25</v>
      </c>
      <c r="Z54" s="20">
        <v>0</v>
      </c>
      <c r="AA54" s="20">
        <v>0</v>
      </c>
      <c r="AB54" s="20">
        <v>0</v>
      </c>
      <c r="AC54" s="17">
        <v>-430.25</v>
      </c>
      <c r="AD54" s="17">
        <v>-2.33</v>
      </c>
      <c r="AE54" s="17">
        <v>0</v>
      </c>
      <c r="AF54" s="17">
        <v>0</v>
      </c>
      <c r="AG54" s="17">
        <v>-121.64</v>
      </c>
      <c r="AH54" s="17">
        <v>0</v>
      </c>
      <c r="AI54" s="17">
        <v>0</v>
      </c>
      <c r="AJ54" s="17">
        <v>0</v>
      </c>
      <c r="AK54" s="17">
        <v>-32.29</v>
      </c>
      <c r="AL54" s="17">
        <v>0</v>
      </c>
      <c r="AM54" s="17">
        <v>0</v>
      </c>
      <c r="AN54" s="17">
        <v>0</v>
      </c>
      <c r="AO54" s="20">
        <v>-1832.48</v>
      </c>
      <c r="AP54" s="20">
        <v>-9.9699999999999989</v>
      </c>
      <c r="AQ54" s="20">
        <v>0</v>
      </c>
      <c r="AR54" s="20">
        <v>0</v>
      </c>
      <c r="AS54" s="20">
        <v>-528.17000000000007</v>
      </c>
      <c r="AT54" s="20">
        <v>0</v>
      </c>
      <c r="AU54" s="20">
        <v>0</v>
      </c>
      <c r="AV54" s="20">
        <v>0</v>
      </c>
      <c r="AW54" s="20">
        <v>-142.58000000000001</v>
      </c>
      <c r="AX54" s="20">
        <v>0</v>
      </c>
      <c r="AY54" s="20">
        <v>0</v>
      </c>
      <c r="AZ54" s="20">
        <v>0</v>
      </c>
      <c r="BA54" s="17">
        <f t="shared" si="5"/>
        <v>-1834.95</v>
      </c>
      <c r="BB54" s="17">
        <f t="shared" si="6"/>
        <v>-91.74</v>
      </c>
      <c r="BC54" s="17">
        <f t="shared" si="3"/>
        <v>-586.51</v>
      </c>
      <c r="BD54" s="17">
        <f t="shared" si="4"/>
        <v>-2513.1999999999998</v>
      </c>
    </row>
    <row r="55" spans="1:56" x14ac:dyDescent="0.25">
      <c r="A55" t="str">
        <f t="shared" si="7"/>
        <v>EEMI.BCHIMP</v>
      </c>
      <c r="B55" s="1" t="s">
        <v>89</v>
      </c>
      <c r="C55" s="1" t="s">
        <v>90</v>
      </c>
      <c r="D55" s="1" t="s">
        <v>21</v>
      </c>
      <c r="E55" s="17">
        <v>-541.66999999999996</v>
      </c>
      <c r="F55" s="17">
        <v>-1214.1899999999998</v>
      </c>
      <c r="G55" s="17">
        <v>-4350.9399999999987</v>
      </c>
      <c r="H55" s="17">
        <v>-3561.96</v>
      </c>
      <c r="I55" s="17">
        <v>-1872.4500000000003</v>
      </c>
      <c r="J55" s="17">
        <v>0</v>
      </c>
      <c r="K55" s="17">
        <v>-2533.6799999999998</v>
      </c>
      <c r="L55" s="17">
        <v>-1695.37</v>
      </c>
      <c r="M55" s="17">
        <v>-30.97</v>
      </c>
      <c r="N55" s="17">
        <v>-72.260000000000005</v>
      </c>
      <c r="O55" s="17">
        <v>-1235.17</v>
      </c>
      <c r="P55" s="17">
        <v>-6237.03</v>
      </c>
      <c r="Q55" s="20">
        <v>-27.08</v>
      </c>
      <c r="R55" s="20">
        <v>-60.71</v>
      </c>
      <c r="S55" s="20">
        <v>-217.55</v>
      </c>
      <c r="T55" s="20">
        <v>-178.1</v>
      </c>
      <c r="U55" s="20">
        <v>-93.62</v>
      </c>
      <c r="V55" s="20">
        <v>0</v>
      </c>
      <c r="W55" s="20">
        <v>-126.68</v>
      </c>
      <c r="X55" s="20">
        <v>-84.77</v>
      </c>
      <c r="Y55" s="20">
        <v>-1.55</v>
      </c>
      <c r="Z55" s="20">
        <v>-3.61</v>
      </c>
      <c r="AA55" s="20">
        <v>-61.76</v>
      </c>
      <c r="AB55" s="20">
        <v>-311.85000000000002</v>
      </c>
      <c r="AC55" s="17">
        <v>-174.51</v>
      </c>
      <c r="AD55" s="17">
        <v>-388.34</v>
      </c>
      <c r="AE55" s="17">
        <v>-1382.4</v>
      </c>
      <c r="AF55" s="17">
        <v>-1124.92</v>
      </c>
      <c r="AG55" s="17">
        <v>-588.27</v>
      </c>
      <c r="AH55" s="17">
        <v>0</v>
      </c>
      <c r="AI55" s="17">
        <v>-787.54</v>
      </c>
      <c r="AJ55" s="17">
        <v>-524.09</v>
      </c>
      <c r="AK55" s="17">
        <v>-9.52</v>
      </c>
      <c r="AL55" s="17">
        <v>-22.1</v>
      </c>
      <c r="AM55" s="17">
        <v>-375.6</v>
      </c>
      <c r="AN55" s="17">
        <v>-1886.35</v>
      </c>
      <c r="AO55" s="20">
        <v>-743.26</v>
      </c>
      <c r="AP55" s="20">
        <v>-1663.2399999999998</v>
      </c>
      <c r="AQ55" s="20">
        <v>-5950.8899999999994</v>
      </c>
      <c r="AR55" s="20">
        <v>-4864.9799999999996</v>
      </c>
      <c r="AS55" s="20">
        <v>-2554.34</v>
      </c>
      <c r="AT55" s="20">
        <v>0</v>
      </c>
      <c r="AU55" s="20">
        <v>-3447.8999999999996</v>
      </c>
      <c r="AV55" s="20">
        <v>-2304.23</v>
      </c>
      <c r="AW55" s="20">
        <v>-42.039999999999992</v>
      </c>
      <c r="AX55" s="20">
        <v>-97.97</v>
      </c>
      <c r="AY55" s="20">
        <v>-1672.5300000000002</v>
      </c>
      <c r="AZ55" s="20">
        <v>-8435.23</v>
      </c>
      <c r="BA55" s="17">
        <f t="shared" si="5"/>
        <v>-23345.689999999995</v>
      </c>
      <c r="BB55" s="17">
        <f t="shared" si="6"/>
        <v>-1167.28</v>
      </c>
      <c r="BC55" s="17">
        <f t="shared" si="3"/>
        <v>-7263.6400000000012</v>
      </c>
      <c r="BD55" s="17">
        <f t="shared" si="4"/>
        <v>-31776.61</v>
      </c>
    </row>
    <row r="56" spans="1:56" x14ac:dyDescent="0.25">
      <c r="A56" t="str">
        <f t="shared" si="7"/>
        <v>EEMI.BCHEXP</v>
      </c>
      <c r="B56" s="1" t="s">
        <v>89</v>
      </c>
      <c r="C56" s="1" t="s">
        <v>91</v>
      </c>
      <c r="D56" s="1" t="s">
        <v>28</v>
      </c>
      <c r="E56" s="17">
        <v>18.060000000000031</v>
      </c>
      <c r="F56" s="17">
        <v>61.010000000000005</v>
      </c>
      <c r="G56" s="17">
        <v>0</v>
      </c>
      <c r="H56" s="17">
        <v>0.67999999999999916</v>
      </c>
      <c r="I56" s="17">
        <v>0</v>
      </c>
      <c r="J56" s="17">
        <v>3.6600000000000072</v>
      </c>
      <c r="K56" s="17">
        <v>13.550000000000011</v>
      </c>
      <c r="L56" s="17">
        <v>4.9200000000000159</v>
      </c>
      <c r="M56" s="17">
        <v>0.39000000000000057</v>
      </c>
      <c r="N56" s="17">
        <v>2.1200000000000019</v>
      </c>
      <c r="O56" s="17">
        <v>1.7299999999999995</v>
      </c>
      <c r="P56" s="17">
        <v>124.20000000000003</v>
      </c>
      <c r="Q56" s="20">
        <v>0.9</v>
      </c>
      <c r="R56" s="20">
        <v>3.05</v>
      </c>
      <c r="S56" s="20">
        <v>0</v>
      </c>
      <c r="T56" s="20">
        <v>0.03</v>
      </c>
      <c r="U56" s="20">
        <v>0</v>
      </c>
      <c r="V56" s="20">
        <v>0.18</v>
      </c>
      <c r="W56" s="20">
        <v>0.68</v>
      </c>
      <c r="X56" s="20">
        <v>0.25</v>
      </c>
      <c r="Y56" s="20">
        <v>0.02</v>
      </c>
      <c r="Z56" s="20">
        <v>0.11</v>
      </c>
      <c r="AA56" s="20">
        <v>0.09</v>
      </c>
      <c r="AB56" s="20">
        <v>6.21</v>
      </c>
      <c r="AC56" s="17">
        <v>5.82</v>
      </c>
      <c r="AD56" s="17">
        <v>19.510000000000002</v>
      </c>
      <c r="AE56" s="17">
        <v>0</v>
      </c>
      <c r="AF56" s="17">
        <v>0.21</v>
      </c>
      <c r="AG56" s="17">
        <v>0</v>
      </c>
      <c r="AH56" s="17">
        <v>1.1399999999999999</v>
      </c>
      <c r="AI56" s="17">
        <v>4.21</v>
      </c>
      <c r="AJ56" s="17">
        <v>1.52</v>
      </c>
      <c r="AK56" s="17">
        <v>0.12</v>
      </c>
      <c r="AL56" s="17">
        <v>0.65</v>
      </c>
      <c r="AM56" s="17">
        <v>0.53</v>
      </c>
      <c r="AN56" s="17">
        <v>37.56</v>
      </c>
      <c r="AO56" s="20">
        <v>24.78000000000003</v>
      </c>
      <c r="AP56" s="20">
        <v>83.570000000000007</v>
      </c>
      <c r="AQ56" s="20">
        <v>0</v>
      </c>
      <c r="AR56" s="20">
        <v>0.91999999999999915</v>
      </c>
      <c r="AS56" s="20">
        <v>0</v>
      </c>
      <c r="AT56" s="20">
        <v>4.9800000000000075</v>
      </c>
      <c r="AU56" s="20">
        <v>18.440000000000012</v>
      </c>
      <c r="AV56" s="20">
        <v>6.6900000000000155</v>
      </c>
      <c r="AW56" s="20">
        <v>0.53000000000000058</v>
      </c>
      <c r="AX56" s="20">
        <v>2.8800000000000017</v>
      </c>
      <c r="AY56" s="20">
        <v>2.3499999999999996</v>
      </c>
      <c r="AZ56" s="20">
        <v>167.97000000000003</v>
      </c>
      <c r="BA56" s="17">
        <f t="shared" si="5"/>
        <v>230.32000000000011</v>
      </c>
      <c r="BB56" s="17">
        <f t="shared" si="6"/>
        <v>11.52</v>
      </c>
      <c r="BC56" s="17">
        <f t="shared" si="3"/>
        <v>71.27000000000001</v>
      </c>
      <c r="BD56" s="17">
        <f t="shared" si="4"/>
        <v>313.11000000000013</v>
      </c>
    </row>
    <row r="57" spans="1:56" x14ac:dyDescent="0.25">
      <c r="A57" t="str">
        <f t="shared" si="7"/>
        <v>ENCR.BCHEXP</v>
      </c>
      <c r="B57" s="1" t="s">
        <v>86</v>
      </c>
      <c r="C57" s="1" t="s">
        <v>94</v>
      </c>
      <c r="D57" s="1" t="s">
        <v>28</v>
      </c>
      <c r="E57" s="17">
        <v>75.940000000000026</v>
      </c>
      <c r="F57" s="17">
        <v>519.5300000000002</v>
      </c>
      <c r="G57" s="17">
        <v>180.61999999999995</v>
      </c>
      <c r="H57" s="17">
        <v>44.8599999999999</v>
      </c>
      <c r="I57" s="17">
        <v>76.320000000000036</v>
      </c>
      <c r="J57" s="17">
        <v>39.03000000000003</v>
      </c>
      <c r="K57" s="17">
        <v>88.910000000000309</v>
      </c>
      <c r="L57" s="17">
        <v>86.800000000000182</v>
      </c>
      <c r="M57" s="17">
        <v>4.6699999999999875</v>
      </c>
      <c r="N57" s="17">
        <v>402.39999999999958</v>
      </c>
      <c r="O57" s="17">
        <v>351.39</v>
      </c>
      <c r="P57" s="17">
        <v>1138.8999999999996</v>
      </c>
      <c r="Q57" s="20">
        <v>3.8</v>
      </c>
      <c r="R57" s="20">
        <v>25.98</v>
      </c>
      <c r="S57" s="20">
        <v>9.0299999999999994</v>
      </c>
      <c r="T57" s="20">
        <v>2.2400000000000002</v>
      </c>
      <c r="U57" s="20">
        <v>3.82</v>
      </c>
      <c r="V57" s="20">
        <v>1.95</v>
      </c>
      <c r="W57" s="20">
        <v>4.45</v>
      </c>
      <c r="X57" s="20">
        <v>4.34</v>
      </c>
      <c r="Y57" s="20">
        <v>0.23</v>
      </c>
      <c r="Z57" s="20">
        <v>20.12</v>
      </c>
      <c r="AA57" s="20">
        <v>17.57</v>
      </c>
      <c r="AB57" s="20">
        <v>56.95</v>
      </c>
      <c r="AC57" s="17">
        <v>24.47</v>
      </c>
      <c r="AD57" s="17">
        <v>166.16</v>
      </c>
      <c r="AE57" s="17">
        <v>57.39</v>
      </c>
      <c r="AF57" s="17">
        <v>14.17</v>
      </c>
      <c r="AG57" s="17">
        <v>23.98</v>
      </c>
      <c r="AH57" s="17">
        <v>12.2</v>
      </c>
      <c r="AI57" s="17">
        <v>27.64</v>
      </c>
      <c r="AJ57" s="17">
        <v>26.83</v>
      </c>
      <c r="AK57" s="17">
        <v>1.44</v>
      </c>
      <c r="AL57" s="17">
        <v>123.05</v>
      </c>
      <c r="AM57" s="17">
        <v>106.85</v>
      </c>
      <c r="AN57" s="17">
        <v>344.45</v>
      </c>
      <c r="AO57" s="20">
        <v>104.21000000000002</v>
      </c>
      <c r="AP57" s="20">
        <v>711.67000000000019</v>
      </c>
      <c r="AQ57" s="20">
        <v>247.03999999999996</v>
      </c>
      <c r="AR57" s="20">
        <v>61.269999999999904</v>
      </c>
      <c r="AS57" s="20">
        <v>104.12000000000003</v>
      </c>
      <c r="AT57" s="20">
        <v>53.180000000000035</v>
      </c>
      <c r="AU57" s="20">
        <v>121.00000000000031</v>
      </c>
      <c r="AV57" s="20">
        <v>117.97000000000018</v>
      </c>
      <c r="AW57" s="20">
        <v>6.3399999999999874</v>
      </c>
      <c r="AX57" s="20">
        <v>545.5699999999996</v>
      </c>
      <c r="AY57" s="20">
        <v>475.80999999999995</v>
      </c>
      <c r="AZ57" s="20">
        <v>1540.2999999999997</v>
      </c>
      <c r="BA57" s="17">
        <f t="shared" si="5"/>
        <v>3009.37</v>
      </c>
      <c r="BB57" s="17">
        <f t="shared" si="6"/>
        <v>150.48000000000002</v>
      </c>
      <c r="BC57" s="17">
        <f t="shared" si="3"/>
        <v>928.62999999999988</v>
      </c>
      <c r="BD57" s="17">
        <f t="shared" si="4"/>
        <v>4088.48</v>
      </c>
    </row>
    <row r="58" spans="1:56" x14ac:dyDescent="0.25">
      <c r="A58" t="str">
        <f t="shared" si="7"/>
        <v>ENCR.ENC1</v>
      </c>
      <c r="B58" s="1" t="s">
        <v>86</v>
      </c>
      <c r="C58" s="1" t="s">
        <v>96</v>
      </c>
      <c r="D58" s="1" t="s">
        <v>96</v>
      </c>
      <c r="E58" s="17">
        <v>14737.670000000004</v>
      </c>
      <c r="F58" s="17">
        <v>290.5200000000001</v>
      </c>
      <c r="G58" s="17">
        <v>1804.9000000000003</v>
      </c>
      <c r="H58" s="17">
        <v>1055.2300000000002</v>
      </c>
      <c r="I58" s="17">
        <v>1404.84</v>
      </c>
      <c r="J58" s="17">
        <v>1197.1299999999994</v>
      </c>
      <c r="K58" s="17">
        <v>0</v>
      </c>
      <c r="L58" s="17">
        <v>0</v>
      </c>
      <c r="M58" s="17">
        <v>0</v>
      </c>
      <c r="N58" s="17">
        <v>0</v>
      </c>
      <c r="O58" s="17">
        <v>0</v>
      </c>
      <c r="P58" s="17">
        <v>0</v>
      </c>
      <c r="Q58" s="20">
        <v>736.88</v>
      </c>
      <c r="R58" s="20">
        <v>14.53</v>
      </c>
      <c r="S58" s="20">
        <v>90.25</v>
      </c>
      <c r="T58" s="20">
        <v>52.76</v>
      </c>
      <c r="U58" s="20">
        <v>70.239999999999995</v>
      </c>
      <c r="V58" s="20">
        <v>59.86</v>
      </c>
      <c r="W58" s="20">
        <v>0</v>
      </c>
      <c r="X58" s="20">
        <v>0</v>
      </c>
      <c r="Y58" s="20">
        <v>0</v>
      </c>
      <c r="Z58" s="20">
        <v>0</v>
      </c>
      <c r="AA58" s="20">
        <v>0</v>
      </c>
      <c r="AB58" s="20">
        <v>0</v>
      </c>
      <c r="AC58" s="17">
        <v>4748.04</v>
      </c>
      <c r="AD58" s="17">
        <v>92.92</v>
      </c>
      <c r="AE58" s="17">
        <v>573.46</v>
      </c>
      <c r="AF58" s="17">
        <v>333.26</v>
      </c>
      <c r="AG58" s="17">
        <v>441.36</v>
      </c>
      <c r="AH58" s="17">
        <v>374.07</v>
      </c>
      <c r="AI58" s="17">
        <v>0</v>
      </c>
      <c r="AJ58" s="17">
        <v>0</v>
      </c>
      <c r="AK58" s="17">
        <v>0</v>
      </c>
      <c r="AL58" s="17">
        <v>0</v>
      </c>
      <c r="AM58" s="17">
        <v>0</v>
      </c>
      <c r="AN58" s="17">
        <v>0</v>
      </c>
      <c r="AO58" s="20">
        <v>20222.590000000004</v>
      </c>
      <c r="AP58" s="20">
        <v>397.97000000000008</v>
      </c>
      <c r="AQ58" s="20">
        <v>2468.6100000000006</v>
      </c>
      <c r="AR58" s="20">
        <v>1441.2500000000002</v>
      </c>
      <c r="AS58" s="20">
        <v>1916.44</v>
      </c>
      <c r="AT58" s="20">
        <v>1631.0599999999993</v>
      </c>
      <c r="AU58" s="20">
        <v>0</v>
      </c>
      <c r="AV58" s="20">
        <v>0</v>
      </c>
      <c r="AW58" s="20">
        <v>0</v>
      </c>
      <c r="AX58" s="20">
        <v>0</v>
      </c>
      <c r="AY58" s="20">
        <v>0</v>
      </c>
      <c r="AZ58" s="20">
        <v>0</v>
      </c>
      <c r="BA58" s="17">
        <f t="shared" si="5"/>
        <v>20490.290000000005</v>
      </c>
      <c r="BB58" s="17">
        <f t="shared" si="6"/>
        <v>1024.52</v>
      </c>
      <c r="BC58" s="17">
        <f t="shared" si="3"/>
        <v>6563.11</v>
      </c>
      <c r="BD58" s="17">
        <f t="shared" si="4"/>
        <v>28077.920000000002</v>
      </c>
    </row>
    <row r="59" spans="1:56" x14ac:dyDescent="0.25">
      <c r="A59" t="str">
        <f t="shared" si="7"/>
        <v>EPDA.ENC1</v>
      </c>
      <c r="B59" s="1" t="s">
        <v>224</v>
      </c>
      <c r="C59" s="1" t="s">
        <v>96</v>
      </c>
      <c r="D59" s="1" t="s">
        <v>96</v>
      </c>
      <c r="E59" s="17">
        <v>0</v>
      </c>
      <c r="F59" s="17">
        <v>0</v>
      </c>
      <c r="G59" s="17">
        <v>0</v>
      </c>
      <c r="H59" s="17">
        <v>0</v>
      </c>
      <c r="I59" s="17">
        <v>0</v>
      </c>
      <c r="J59" s="17">
        <v>0</v>
      </c>
      <c r="K59" s="17">
        <v>362.71000000000004</v>
      </c>
      <c r="L59" s="17">
        <v>1640.33</v>
      </c>
      <c r="M59" s="17">
        <v>8296.8300000000054</v>
      </c>
      <c r="N59" s="17">
        <v>198.96000000000009</v>
      </c>
      <c r="O59" s="17">
        <v>1022.9899999999999</v>
      </c>
      <c r="P59" s="17">
        <v>1075.3100000000004</v>
      </c>
      <c r="Q59" s="20">
        <v>0</v>
      </c>
      <c r="R59" s="20">
        <v>0</v>
      </c>
      <c r="S59" s="20">
        <v>0</v>
      </c>
      <c r="T59" s="20">
        <v>0</v>
      </c>
      <c r="U59" s="20">
        <v>0</v>
      </c>
      <c r="V59" s="20">
        <v>0</v>
      </c>
      <c r="W59" s="20">
        <v>18.14</v>
      </c>
      <c r="X59" s="20">
        <v>82.02</v>
      </c>
      <c r="Y59" s="20">
        <v>414.84</v>
      </c>
      <c r="Z59" s="20">
        <v>9.9499999999999993</v>
      </c>
      <c r="AA59" s="20">
        <v>51.15</v>
      </c>
      <c r="AB59" s="20">
        <v>53.77</v>
      </c>
      <c r="AC59" s="17">
        <v>0</v>
      </c>
      <c r="AD59" s="17">
        <v>0</v>
      </c>
      <c r="AE59" s="17">
        <v>0</v>
      </c>
      <c r="AF59" s="17">
        <v>0</v>
      </c>
      <c r="AG59" s="17">
        <v>0</v>
      </c>
      <c r="AH59" s="17">
        <v>0</v>
      </c>
      <c r="AI59" s="17">
        <v>112.74</v>
      </c>
      <c r="AJ59" s="17">
        <v>507.07</v>
      </c>
      <c r="AK59" s="17">
        <v>2550.6999999999998</v>
      </c>
      <c r="AL59" s="17">
        <v>60.84</v>
      </c>
      <c r="AM59" s="17">
        <v>311.08</v>
      </c>
      <c r="AN59" s="17">
        <v>325.22000000000003</v>
      </c>
      <c r="AO59" s="20">
        <v>0</v>
      </c>
      <c r="AP59" s="20">
        <v>0</v>
      </c>
      <c r="AQ59" s="20">
        <v>0</v>
      </c>
      <c r="AR59" s="20">
        <v>0</v>
      </c>
      <c r="AS59" s="20">
        <v>0</v>
      </c>
      <c r="AT59" s="20">
        <v>0</v>
      </c>
      <c r="AU59" s="20">
        <v>493.59000000000003</v>
      </c>
      <c r="AV59" s="20">
        <v>2229.42</v>
      </c>
      <c r="AW59" s="20">
        <v>11262.370000000006</v>
      </c>
      <c r="AX59" s="20">
        <v>269.75000000000011</v>
      </c>
      <c r="AY59" s="20">
        <v>1385.2199999999998</v>
      </c>
      <c r="AZ59" s="20">
        <v>1454.3000000000004</v>
      </c>
      <c r="BA59" s="17">
        <f t="shared" si="5"/>
        <v>12597.130000000008</v>
      </c>
      <c r="BB59" s="17">
        <f t="shared" si="6"/>
        <v>629.87</v>
      </c>
      <c r="BC59" s="17">
        <f t="shared" si="3"/>
        <v>3867.6499999999996</v>
      </c>
      <c r="BD59" s="17">
        <f t="shared" si="4"/>
        <v>17094.650000000005</v>
      </c>
    </row>
    <row r="60" spans="1:56" x14ac:dyDescent="0.25">
      <c r="A60" t="str">
        <f t="shared" si="7"/>
        <v>ENCR.ENC2</v>
      </c>
      <c r="B60" s="1" t="s">
        <v>86</v>
      </c>
      <c r="C60" s="1" t="s">
        <v>55</v>
      </c>
      <c r="D60" s="1" t="s">
        <v>55</v>
      </c>
      <c r="E60" s="17">
        <v>0</v>
      </c>
      <c r="F60" s="17">
        <v>0</v>
      </c>
      <c r="G60" s="17">
        <v>0</v>
      </c>
      <c r="H60" s="17">
        <v>0</v>
      </c>
      <c r="I60" s="17">
        <v>576.51000000000045</v>
      </c>
      <c r="J60" s="17">
        <v>0</v>
      </c>
      <c r="K60" s="17">
        <v>0</v>
      </c>
      <c r="L60" s="17">
        <v>0</v>
      </c>
      <c r="M60" s="17">
        <v>0</v>
      </c>
      <c r="N60" s="17">
        <v>0</v>
      </c>
      <c r="O60" s="17">
        <v>0</v>
      </c>
      <c r="P60" s="17">
        <v>0</v>
      </c>
      <c r="Q60" s="20">
        <v>0</v>
      </c>
      <c r="R60" s="20">
        <v>0</v>
      </c>
      <c r="S60" s="20">
        <v>0</v>
      </c>
      <c r="T60" s="20">
        <v>0</v>
      </c>
      <c r="U60" s="20">
        <v>28.83</v>
      </c>
      <c r="V60" s="20">
        <v>0</v>
      </c>
      <c r="W60" s="20">
        <v>0</v>
      </c>
      <c r="X60" s="20">
        <v>0</v>
      </c>
      <c r="Y60" s="20">
        <v>0</v>
      </c>
      <c r="Z60" s="20">
        <v>0</v>
      </c>
      <c r="AA60" s="20">
        <v>0</v>
      </c>
      <c r="AB60" s="20">
        <v>0</v>
      </c>
      <c r="AC60" s="17">
        <v>0</v>
      </c>
      <c r="AD60" s="17">
        <v>0</v>
      </c>
      <c r="AE60" s="17">
        <v>0</v>
      </c>
      <c r="AF60" s="17">
        <v>0</v>
      </c>
      <c r="AG60" s="17">
        <v>181.12</v>
      </c>
      <c r="AH60" s="17">
        <v>0</v>
      </c>
      <c r="AI60" s="17">
        <v>0</v>
      </c>
      <c r="AJ60" s="17">
        <v>0</v>
      </c>
      <c r="AK60" s="17">
        <v>0</v>
      </c>
      <c r="AL60" s="17">
        <v>0</v>
      </c>
      <c r="AM60" s="17">
        <v>0</v>
      </c>
      <c r="AN60" s="17">
        <v>0</v>
      </c>
      <c r="AO60" s="20">
        <v>0</v>
      </c>
      <c r="AP60" s="20">
        <v>0</v>
      </c>
      <c r="AQ60" s="20">
        <v>0</v>
      </c>
      <c r="AR60" s="20">
        <v>0</v>
      </c>
      <c r="AS60" s="20">
        <v>786.46000000000049</v>
      </c>
      <c r="AT60" s="20">
        <v>0</v>
      </c>
      <c r="AU60" s="20">
        <v>0</v>
      </c>
      <c r="AV60" s="20">
        <v>0</v>
      </c>
      <c r="AW60" s="20">
        <v>0</v>
      </c>
      <c r="AX60" s="20">
        <v>0</v>
      </c>
      <c r="AY60" s="20">
        <v>0</v>
      </c>
      <c r="AZ60" s="20">
        <v>0</v>
      </c>
      <c r="BA60" s="17">
        <f t="shared" si="5"/>
        <v>576.51000000000045</v>
      </c>
      <c r="BB60" s="17">
        <f t="shared" si="6"/>
        <v>28.83</v>
      </c>
      <c r="BC60" s="17">
        <f t="shared" si="3"/>
        <v>181.12</v>
      </c>
      <c r="BD60" s="17">
        <f t="shared" si="4"/>
        <v>786.46000000000049</v>
      </c>
    </row>
    <row r="61" spans="1:56" x14ac:dyDescent="0.25">
      <c r="A61" t="str">
        <f t="shared" si="7"/>
        <v>EPDA.ENC2</v>
      </c>
      <c r="B61" s="1" t="s">
        <v>224</v>
      </c>
      <c r="C61" s="1" t="s">
        <v>55</v>
      </c>
      <c r="D61" s="1" t="s">
        <v>55</v>
      </c>
      <c r="E61" s="17">
        <v>0</v>
      </c>
      <c r="F61" s="17">
        <v>0</v>
      </c>
      <c r="G61" s="17">
        <v>0</v>
      </c>
      <c r="H61" s="17">
        <v>0</v>
      </c>
      <c r="I61" s="17">
        <v>0</v>
      </c>
      <c r="J61" s="17">
        <v>0</v>
      </c>
      <c r="K61" s="17">
        <v>188.97000000000003</v>
      </c>
      <c r="L61" s="17">
        <v>3690.090000000002</v>
      </c>
      <c r="M61" s="17">
        <v>28645.439999999988</v>
      </c>
      <c r="N61" s="17">
        <v>2083.56</v>
      </c>
      <c r="O61" s="17">
        <v>1396.5999999999992</v>
      </c>
      <c r="P61" s="17">
        <v>4410.9499999999989</v>
      </c>
      <c r="Q61" s="20">
        <v>0</v>
      </c>
      <c r="R61" s="20">
        <v>0</v>
      </c>
      <c r="S61" s="20">
        <v>0</v>
      </c>
      <c r="T61" s="20">
        <v>0</v>
      </c>
      <c r="U61" s="20">
        <v>0</v>
      </c>
      <c r="V61" s="20">
        <v>0</v>
      </c>
      <c r="W61" s="20">
        <v>9.4499999999999993</v>
      </c>
      <c r="X61" s="20">
        <v>184.5</v>
      </c>
      <c r="Y61" s="20">
        <v>1432.27</v>
      </c>
      <c r="Z61" s="20">
        <v>104.18</v>
      </c>
      <c r="AA61" s="20">
        <v>69.83</v>
      </c>
      <c r="AB61" s="20">
        <v>220.55</v>
      </c>
      <c r="AC61" s="17">
        <v>0</v>
      </c>
      <c r="AD61" s="17">
        <v>0</v>
      </c>
      <c r="AE61" s="17">
        <v>0</v>
      </c>
      <c r="AF61" s="17">
        <v>0</v>
      </c>
      <c r="AG61" s="17">
        <v>0</v>
      </c>
      <c r="AH61" s="17">
        <v>0</v>
      </c>
      <c r="AI61" s="17">
        <v>58.74</v>
      </c>
      <c r="AJ61" s="17">
        <v>1140.71</v>
      </c>
      <c r="AK61" s="17">
        <v>8806.48</v>
      </c>
      <c r="AL61" s="17">
        <v>637.12</v>
      </c>
      <c r="AM61" s="17">
        <v>424.69</v>
      </c>
      <c r="AN61" s="17">
        <v>1334.07</v>
      </c>
      <c r="AO61" s="20">
        <v>0</v>
      </c>
      <c r="AP61" s="20">
        <v>0</v>
      </c>
      <c r="AQ61" s="20">
        <v>0</v>
      </c>
      <c r="AR61" s="20">
        <v>0</v>
      </c>
      <c r="AS61" s="20">
        <v>0</v>
      </c>
      <c r="AT61" s="20">
        <v>0</v>
      </c>
      <c r="AU61" s="20">
        <v>257.16000000000003</v>
      </c>
      <c r="AV61" s="20">
        <v>5015.300000000002</v>
      </c>
      <c r="AW61" s="20">
        <v>38884.189999999988</v>
      </c>
      <c r="AX61" s="20">
        <v>2824.8599999999997</v>
      </c>
      <c r="AY61" s="20">
        <v>1891.1199999999992</v>
      </c>
      <c r="AZ61" s="20">
        <v>5965.5699999999988</v>
      </c>
      <c r="BA61" s="17">
        <f t="shared" si="5"/>
        <v>40415.609999999986</v>
      </c>
      <c r="BB61" s="17">
        <f t="shared" si="6"/>
        <v>2020.78</v>
      </c>
      <c r="BC61" s="17">
        <f t="shared" si="3"/>
        <v>12401.810000000001</v>
      </c>
      <c r="BD61" s="17">
        <f t="shared" si="4"/>
        <v>54838.19999999999</v>
      </c>
    </row>
    <row r="62" spans="1:56" x14ac:dyDescent="0.25">
      <c r="A62" t="str">
        <f t="shared" si="7"/>
        <v>EPDA.ENC3</v>
      </c>
      <c r="B62" s="1" t="s">
        <v>224</v>
      </c>
      <c r="C62" s="1" t="s">
        <v>97</v>
      </c>
      <c r="D62" s="1" t="s">
        <v>97</v>
      </c>
      <c r="E62" s="17">
        <v>0</v>
      </c>
      <c r="F62" s="17">
        <v>0</v>
      </c>
      <c r="G62" s="17">
        <v>0</v>
      </c>
      <c r="H62" s="17">
        <v>0</v>
      </c>
      <c r="I62" s="17">
        <v>0</v>
      </c>
      <c r="J62" s="17">
        <v>0</v>
      </c>
      <c r="K62" s="17">
        <v>0</v>
      </c>
      <c r="L62" s="17">
        <v>0</v>
      </c>
      <c r="M62" s="17">
        <v>0</v>
      </c>
      <c r="N62" s="17">
        <v>0</v>
      </c>
      <c r="O62" s="17">
        <v>-527.99999999999943</v>
      </c>
      <c r="P62" s="17">
        <v>-149.06999999999937</v>
      </c>
      <c r="Q62" s="20">
        <v>0</v>
      </c>
      <c r="R62" s="20">
        <v>0</v>
      </c>
      <c r="S62" s="20">
        <v>0</v>
      </c>
      <c r="T62" s="20">
        <v>0</v>
      </c>
      <c r="U62" s="20">
        <v>0</v>
      </c>
      <c r="V62" s="20">
        <v>0</v>
      </c>
      <c r="W62" s="20">
        <v>0</v>
      </c>
      <c r="X62" s="20">
        <v>0</v>
      </c>
      <c r="Y62" s="20">
        <v>0</v>
      </c>
      <c r="Z62" s="20">
        <v>0</v>
      </c>
      <c r="AA62" s="20">
        <v>-26.4</v>
      </c>
      <c r="AB62" s="20">
        <v>-7.45</v>
      </c>
      <c r="AC62" s="17">
        <v>0</v>
      </c>
      <c r="AD62" s="17">
        <v>0</v>
      </c>
      <c r="AE62" s="17">
        <v>0</v>
      </c>
      <c r="AF62" s="17">
        <v>0</v>
      </c>
      <c r="AG62" s="17">
        <v>0</v>
      </c>
      <c r="AH62" s="17">
        <v>0</v>
      </c>
      <c r="AI62" s="17">
        <v>0</v>
      </c>
      <c r="AJ62" s="17">
        <v>0</v>
      </c>
      <c r="AK62" s="17">
        <v>0</v>
      </c>
      <c r="AL62" s="17">
        <v>0</v>
      </c>
      <c r="AM62" s="17">
        <v>-160.56</v>
      </c>
      <c r="AN62" s="17">
        <v>-45.09</v>
      </c>
      <c r="AO62" s="20">
        <v>0</v>
      </c>
      <c r="AP62" s="20">
        <v>0</v>
      </c>
      <c r="AQ62" s="20">
        <v>0</v>
      </c>
      <c r="AR62" s="20">
        <v>0</v>
      </c>
      <c r="AS62" s="20">
        <v>0</v>
      </c>
      <c r="AT62" s="20">
        <v>0</v>
      </c>
      <c r="AU62" s="20">
        <v>0</v>
      </c>
      <c r="AV62" s="20">
        <v>0</v>
      </c>
      <c r="AW62" s="20">
        <v>0</v>
      </c>
      <c r="AX62" s="20">
        <v>0</v>
      </c>
      <c r="AY62" s="20">
        <v>-714.95999999999935</v>
      </c>
      <c r="AZ62" s="20">
        <v>-201.60999999999936</v>
      </c>
      <c r="BA62" s="17">
        <f t="shared" si="5"/>
        <v>-677.0699999999988</v>
      </c>
      <c r="BB62" s="17">
        <f t="shared" si="6"/>
        <v>-33.85</v>
      </c>
      <c r="BC62" s="17">
        <f t="shared" si="3"/>
        <v>-205.65</v>
      </c>
      <c r="BD62" s="17">
        <f t="shared" si="4"/>
        <v>-916.56999999999869</v>
      </c>
    </row>
    <row r="63" spans="1:56" x14ac:dyDescent="0.25">
      <c r="A63" t="str">
        <f t="shared" si="7"/>
        <v>TCES.BCHIMP</v>
      </c>
      <c r="B63" s="1" t="s">
        <v>98</v>
      </c>
      <c r="C63" s="1" t="s">
        <v>99</v>
      </c>
      <c r="D63" s="1" t="s">
        <v>21</v>
      </c>
      <c r="E63" s="17">
        <v>0</v>
      </c>
      <c r="F63" s="17">
        <v>0</v>
      </c>
      <c r="G63" s="17">
        <v>-3551.06</v>
      </c>
      <c r="H63" s="17">
        <v>-596.79</v>
      </c>
      <c r="I63" s="17">
        <v>-4119.49</v>
      </c>
      <c r="J63" s="17">
        <v>-5131.3600000000006</v>
      </c>
      <c r="K63" s="17">
        <v>-6445.24</v>
      </c>
      <c r="L63" s="17">
        <v>-1103.97</v>
      </c>
      <c r="M63" s="17">
        <v>-3902.91</v>
      </c>
      <c r="N63" s="17">
        <v>-725.3</v>
      </c>
      <c r="O63" s="17">
        <v>-8019.31</v>
      </c>
      <c r="P63" s="17">
        <v>-6506.66</v>
      </c>
      <c r="Q63" s="20">
        <v>0</v>
      </c>
      <c r="R63" s="20">
        <v>0</v>
      </c>
      <c r="S63" s="20">
        <v>-177.55</v>
      </c>
      <c r="T63" s="20">
        <v>-29.84</v>
      </c>
      <c r="U63" s="20">
        <v>-205.97</v>
      </c>
      <c r="V63" s="20">
        <v>-256.57</v>
      </c>
      <c r="W63" s="20">
        <v>-322.26</v>
      </c>
      <c r="X63" s="20">
        <v>-55.2</v>
      </c>
      <c r="Y63" s="20">
        <v>-195.15</v>
      </c>
      <c r="Z63" s="20">
        <v>-36.270000000000003</v>
      </c>
      <c r="AA63" s="20">
        <v>-400.97</v>
      </c>
      <c r="AB63" s="20">
        <v>-325.33</v>
      </c>
      <c r="AC63" s="17">
        <v>0</v>
      </c>
      <c r="AD63" s="17">
        <v>0</v>
      </c>
      <c r="AE63" s="17">
        <v>-1128.26</v>
      </c>
      <c r="AF63" s="17">
        <v>-188.47</v>
      </c>
      <c r="AG63" s="17">
        <v>-1294.22</v>
      </c>
      <c r="AH63" s="17">
        <v>-1603.4</v>
      </c>
      <c r="AI63" s="17">
        <v>-2003.36</v>
      </c>
      <c r="AJ63" s="17">
        <v>-341.27</v>
      </c>
      <c r="AK63" s="17">
        <v>-1199.8699999999999</v>
      </c>
      <c r="AL63" s="17">
        <v>-221.79</v>
      </c>
      <c r="AM63" s="17">
        <v>-2438.58</v>
      </c>
      <c r="AN63" s="17">
        <v>-1967.9</v>
      </c>
      <c r="AO63" s="20">
        <v>0</v>
      </c>
      <c r="AP63" s="20">
        <v>0</v>
      </c>
      <c r="AQ63" s="20">
        <v>-4856.87</v>
      </c>
      <c r="AR63" s="20">
        <v>-815.1</v>
      </c>
      <c r="AS63" s="20">
        <v>-5619.68</v>
      </c>
      <c r="AT63" s="20">
        <v>-6991.33</v>
      </c>
      <c r="AU63" s="20">
        <v>-8770.86</v>
      </c>
      <c r="AV63" s="20">
        <v>-1500.44</v>
      </c>
      <c r="AW63" s="20">
        <v>-5297.9299999999994</v>
      </c>
      <c r="AX63" s="20">
        <v>-983.3599999999999</v>
      </c>
      <c r="AY63" s="20">
        <v>-10858.86</v>
      </c>
      <c r="AZ63" s="20">
        <v>-8799.89</v>
      </c>
      <c r="BA63" s="17">
        <f t="shared" si="5"/>
        <v>-40102.089999999997</v>
      </c>
      <c r="BB63" s="17">
        <f t="shared" si="6"/>
        <v>-2005.1100000000001</v>
      </c>
      <c r="BC63" s="17">
        <f t="shared" si="3"/>
        <v>-12387.119999999999</v>
      </c>
      <c r="BD63" s="17">
        <f t="shared" si="4"/>
        <v>-54494.32</v>
      </c>
    </row>
    <row r="64" spans="1:56" x14ac:dyDescent="0.25">
      <c r="A64" t="str">
        <f t="shared" si="7"/>
        <v>TCES.BCHEXP</v>
      </c>
      <c r="B64" s="1" t="s">
        <v>98</v>
      </c>
      <c r="C64" s="1" t="s">
        <v>100</v>
      </c>
      <c r="D64" s="1" t="s">
        <v>28</v>
      </c>
      <c r="E64" s="17">
        <v>0</v>
      </c>
      <c r="F64" s="17">
        <v>0</v>
      </c>
      <c r="G64" s="17">
        <v>58.160000000000039</v>
      </c>
      <c r="H64" s="17">
        <v>30.600000000000012</v>
      </c>
      <c r="I64" s="17">
        <v>32.62999999999996</v>
      </c>
      <c r="J64" s="17">
        <v>4.7400000000000011</v>
      </c>
      <c r="K64" s="17">
        <v>3.0300000000000011</v>
      </c>
      <c r="L64" s="17">
        <v>6.9300000000000068</v>
      </c>
      <c r="M64" s="17">
        <v>4.3000000000000114</v>
      </c>
      <c r="N64" s="17">
        <v>54.510000000000034</v>
      </c>
      <c r="O64" s="17">
        <v>6.76</v>
      </c>
      <c r="P64" s="17">
        <v>18.349999999999987</v>
      </c>
      <c r="Q64" s="20">
        <v>0</v>
      </c>
      <c r="R64" s="20">
        <v>0</v>
      </c>
      <c r="S64" s="20">
        <v>2.91</v>
      </c>
      <c r="T64" s="20">
        <v>1.53</v>
      </c>
      <c r="U64" s="20">
        <v>1.63</v>
      </c>
      <c r="V64" s="20">
        <v>0.24</v>
      </c>
      <c r="W64" s="20">
        <v>0.15</v>
      </c>
      <c r="X64" s="20">
        <v>0.35</v>
      </c>
      <c r="Y64" s="20">
        <v>0.22</v>
      </c>
      <c r="Z64" s="20">
        <v>2.73</v>
      </c>
      <c r="AA64" s="20">
        <v>0.34</v>
      </c>
      <c r="AB64" s="20">
        <v>0.92</v>
      </c>
      <c r="AC64" s="17">
        <v>0</v>
      </c>
      <c r="AD64" s="17">
        <v>0</v>
      </c>
      <c r="AE64" s="17">
        <v>18.48</v>
      </c>
      <c r="AF64" s="17">
        <v>9.66</v>
      </c>
      <c r="AG64" s="17">
        <v>10.25</v>
      </c>
      <c r="AH64" s="17">
        <v>1.48</v>
      </c>
      <c r="AI64" s="17">
        <v>0.94</v>
      </c>
      <c r="AJ64" s="17">
        <v>2.14</v>
      </c>
      <c r="AK64" s="17">
        <v>1.32</v>
      </c>
      <c r="AL64" s="17">
        <v>16.670000000000002</v>
      </c>
      <c r="AM64" s="17">
        <v>2.06</v>
      </c>
      <c r="AN64" s="17">
        <v>5.55</v>
      </c>
      <c r="AO64" s="20">
        <v>0</v>
      </c>
      <c r="AP64" s="20">
        <v>0</v>
      </c>
      <c r="AQ64" s="20">
        <v>79.55000000000004</v>
      </c>
      <c r="AR64" s="20">
        <v>41.790000000000006</v>
      </c>
      <c r="AS64" s="20">
        <v>44.509999999999962</v>
      </c>
      <c r="AT64" s="20">
        <v>6.4600000000000009</v>
      </c>
      <c r="AU64" s="20">
        <v>4.120000000000001</v>
      </c>
      <c r="AV64" s="20">
        <v>9.420000000000007</v>
      </c>
      <c r="AW64" s="20">
        <v>5.8400000000000114</v>
      </c>
      <c r="AX64" s="20">
        <v>73.910000000000025</v>
      </c>
      <c r="AY64" s="20">
        <v>9.16</v>
      </c>
      <c r="AZ64" s="20">
        <v>24.81999999999999</v>
      </c>
      <c r="BA64" s="17">
        <f t="shared" si="5"/>
        <v>220.01000000000008</v>
      </c>
      <c r="BB64" s="17">
        <f t="shared" si="6"/>
        <v>11.02</v>
      </c>
      <c r="BC64" s="17">
        <f t="shared" si="3"/>
        <v>68.55</v>
      </c>
      <c r="BD64" s="17">
        <f t="shared" si="4"/>
        <v>299.5800000000001</v>
      </c>
    </row>
    <row r="65" spans="1:56" x14ac:dyDescent="0.25">
      <c r="A65" t="str">
        <f t="shared" si="7"/>
        <v>PWX.FNG1</v>
      </c>
      <c r="B65" s="1" t="s">
        <v>101</v>
      </c>
      <c r="C65" s="1" t="s">
        <v>102</v>
      </c>
      <c r="D65" s="1" t="s">
        <v>102</v>
      </c>
      <c r="E65" s="17">
        <v>-289436.54000000004</v>
      </c>
      <c r="F65" s="17">
        <v>-111444.39</v>
      </c>
      <c r="G65" s="17">
        <v>-103754.37</v>
      </c>
      <c r="H65" s="17">
        <v>-82130.289999999994</v>
      </c>
      <c r="I65" s="17">
        <v>-28920.71</v>
      </c>
      <c r="J65" s="17">
        <v>-82675.180000000008</v>
      </c>
      <c r="K65" s="17">
        <v>-99578.22</v>
      </c>
      <c r="L65" s="17">
        <v>-56427.740000000005</v>
      </c>
      <c r="M65" s="17">
        <v>-128850.03</v>
      </c>
      <c r="N65" s="17">
        <v>-81316.849999999991</v>
      </c>
      <c r="O65" s="17">
        <v>-85297.360000000015</v>
      </c>
      <c r="P65" s="17">
        <v>-97248.180000000008</v>
      </c>
      <c r="Q65" s="20">
        <v>-14471.83</v>
      </c>
      <c r="R65" s="20">
        <v>-5572.22</v>
      </c>
      <c r="S65" s="20">
        <v>-5187.72</v>
      </c>
      <c r="T65" s="20">
        <v>-4106.51</v>
      </c>
      <c r="U65" s="20">
        <v>-1446.04</v>
      </c>
      <c r="V65" s="20">
        <v>-4133.76</v>
      </c>
      <c r="W65" s="20">
        <v>-4978.91</v>
      </c>
      <c r="X65" s="20">
        <v>-2821.39</v>
      </c>
      <c r="Y65" s="20">
        <v>-6442.5</v>
      </c>
      <c r="Z65" s="20">
        <v>-4065.84</v>
      </c>
      <c r="AA65" s="20">
        <v>-4264.87</v>
      </c>
      <c r="AB65" s="20">
        <v>-4862.41</v>
      </c>
      <c r="AC65" s="17">
        <v>-93247.82</v>
      </c>
      <c r="AD65" s="17">
        <v>-35643.769999999997</v>
      </c>
      <c r="AE65" s="17">
        <v>-32965.360000000001</v>
      </c>
      <c r="AF65" s="17">
        <v>-25937.9</v>
      </c>
      <c r="AG65" s="17">
        <v>-9086.02</v>
      </c>
      <c r="AH65" s="17">
        <v>-25833.64</v>
      </c>
      <c r="AI65" s="17">
        <v>-30951.67</v>
      </c>
      <c r="AJ65" s="17">
        <v>-17443.46</v>
      </c>
      <c r="AK65" s="17">
        <v>-39612.42</v>
      </c>
      <c r="AL65" s="17">
        <v>-24865.599999999999</v>
      </c>
      <c r="AM65" s="17">
        <v>-25937.9</v>
      </c>
      <c r="AN65" s="17">
        <v>-29412.14</v>
      </c>
      <c r="AO65" s="20">
        <v>-397156.19000000006</v>
      </c>
      <c r="AP65" s="20">
        <v>-152660.38</v>
      </c>
      <c r="AQ65" s="20">
        <v>-141907.45000000001</v>
      </c>
      <c r="AR65" s="20">
        <v>-112174.69999999998</v>
      </c>
      <c r="AS65" s="20">
        <v>-39452.770000000004</v>
      </c>
      <c r="AT65" s="20">
        <v>-112642.58</v>
      </c>
      <c r="AU65" s="20">
        <v>-135508.79999999999</v>
      </c>
      <c r="AV65" s="20">
        <v>-76692.59</v>
      </c>
      <c r="AW65" s="20">
        <v>-174904.95</v>
      </c>
      <c r="AX65" s="20">
        <v>-110248.28999999998</v>
      </c>
      <c r="AY65" s="20">
        <v>-115500.13</v>
      </c>
      <c r="AZ65" s="20">
        <v>-131522.73000000001</v>
      </c>
      <c r="BA65" s="17">
        <f t="shared" si="5"/>
        <v>-1247079.8600000001</v>
      </c>
      <c r="BB65" s="17">
        <f t="shared" si="6"/>
        <v>-62354</v>
      </c>
      <c r="BC65" s="17">
        <f t="shared" si="3"/>
        <v>-390937.7</v>
      </c>
      <c r="BD65" s="17">
        <f t="shared" si="4"/>
        <v>-1700371.56</v>
      </c>
    </row>
    <row r="66" spans="1:56" x14ac:dyDescent="0.25">
      <c r="A66" t="str">
        <f t="shared" si="7"/>
        <v>TAU.GHO</v>
      </c>
      <c r="B66" s="1" t="s">
        <v>31</v>
      </c>
      <c r="C66" s="1" t="s">
        <v>103</v>
      </c>
      <c r="D66" s="1" t="s">
        <v>103</v>
      </c>
      <c r="E66" s="17">
        <v>-52893.38</v>
      </c>
      <c r="F66" s="17">
        <v>-20497.25</v>
      </c>
      <c r="G66" s="17">
        <v>-18292.23</v>
      </c>
      <c r="H66" s="17">
        <v>-11314.42</v>
      </c>
      <c r="I66" s="17">
        <v>-12412.04</v>
      </c>
      <c r="J66" s="17">
        <v>-32773.58</v>
      </c>
      <c r="K66" s="17">
        <v>-36357.86</v>
      </c>
      <c r="L66" s="17">
        <v>-26791.600000000002</v>
      </c>
      <c r="M66" s="17">
        <v>-54428.920000000013</v>
      </c>
      <c r="N66" s="17">
        <v>-14316.259999999998</v>
      </c>
      <c r="O66" s="17">
        <v>-22191.119999999999</v>
      </c>
      <c r="P66" s="17">
        <v>-23160.579999999994</v>
      </c>
      <c r="Q66" s="20">
        <v>-2644.67</v>
      </c>
      <c r="R66" s="20">
        <v>-1024.8599999999999</v>
      </c>
      <c r="S66" s="20">
        <v>-914.61</v>
      </c>
      <c r="T66" s="20">
        <v>-565.72</v>
      </c>
      <c r="U66" s="20">
        <v>-620.6</v>
      </c>
      <c r="V66" s="20">
        <v>-1638.68</v>
      </c>
      <c r="W66" s="20">
        <v>-1817.89</v>
      </c>
      <c r="X66" s="20">
        <v>-1339.58</v>
      </c>
      <c r="Y66" s="20">
        <v>-2721.45</v>
      </c>
      <c r="Z66" s="20">
        <v>-715.81</v>
      </c>
      <c r="AA66" s="20">
        <v>-1109.56</v>
      </c>
      <c r="AB66" s="20">
        <v>-1158.03</v>
      </c>
      <c r="AC66" s="17">
        <v>-17040.669999999998</v>
      </c>
      <c r="AD66" s="17">
        <v>-6555.73</v>
      </c>
      <c r="AE66" s="17">
        <v>-5811.9</v>
      </c>
      <c r="AF66" s="17">
        <v>-3573.25</v>
      </c>
      <c r="AG66" s="17">
        <v>-3899.49</v>
      </c>
      <c r="AH66" s="17">
        <v>-10240.81</v>
      </c>
      <c r="AI66" s="17">
        <v>-11301.03</v>
      </c>
      <c r="AJ66" s="17">
        <v>-8282.06</v>
      </c>
      <c r="AK66" s="17">
        <v>-16733.11</v>
      </c>
      <c r="AL66" s="17">
        <v>-4377.72</v>
      </c>
      <c r="AM66" s="17">
        <v>-6748.05</v>
      </c>
      <c r="AN66" s="17">
        <v>-7004.78</v>
      </c>
      <c r="AO66" s="20">
        <v>-72578.720000000001</v>
      </c>
      <c r="AP66" s="20">
        <v>-28077.84</v>
      </c>
      <c r="AQ66" s="20">
        <v>-25018.739999999998</v>
      </c>
      <c r="AR66" s="20">
        <v>-15453.39</v>
      </c>
      <c r="AS66" s="20">
        <v>-16932.13</v>
      </c>
      <c r="AT66" s="20">
        <v>-44653.07</v>
      </c>
      <c r="AU66" s="20">
        <v>-49476.78</v>
      </c>
      <c r="AV66" s="20">
        <v>-36413.24</v>
      </c>
      <c r="AW66" s="20">
        <v>-73883.48000000001</v>
      </c>
      <c r="AX66" s="20">
        <v>-19409.789999999997</v>
      </c>
      <c r="AY66" s="20">
        <v>-30048.73</v>
      </c>
      <c r="AZ66" s="20">
        <v>-31323.389999999992</v>
      </c>
      <c r="BA66" s="17">
        <f t="shared" si="5"/>
        <v>-325429.24000000005</v>
      </c>
      <c r="BB66" s="17">
        <f t="shared" si="6"/>
        <v>-16271.460000000001</v>
      </c>
      <c r="BC66" s="17">
        <f t="shared" si="3"/>
        <v>-101568.59999999999</v>
      </c>
      <c r="BD66" s="17">
        <f t="shared" si="4"/>
        <v>-443269.3</v>
      </c>
    </row>
    <row r="67" spans="1:56" x14ac:dyDescent="0.25">
      <c r="A67" t="str">
        <f t="shared" si="7"/>
        <v>CPW.GN1</v>
      </c>
      <c r="B67" s="1" t="s">
        <v>104</v>
      </c>
      <c r="C67" s="1" t="s">
        <v>105</v>
      </c>
      <c r="D67" s="1" t="s">
        <v>105</v>
      </c>
      <c r="E67" s="17">
        <v>0</v>
      </c>
      <c r="F67" s="17">
        <v>0</v>
      </c>
      <c r="G67" s="17">
        <v>0</v>
      </c>
      <c r="H67" s="17">
        <v>0</v>
      </c>
      <c r="I67" s="17">
        <v>0</v>
      </c>
      <c r="J67" s="17">
        <v>0</v>
      </c>
      <c r="K67" s="17">
        <v>0</v>
      </c>
      <c r="L67" s="17">
        <v>0</v>
      </c>
      <c r="M67" s="17">
        <v>228260.04999999981</v>
      </c>
      <c r="N67" s="17">
        <v>116815.29000000002</v>
      </c>
      <c r="O67" s="17">
        <v>48107.72</v>
      </c>
      <c r="P67" s="17">
        <v>175944.64000000013</v>
      </c>
      <c r="Q67" s="20">
        <v>0</v>
      </c>
      <c r="R67" s="20">
        <v>0</v>
      </c>
      <c r="S67" s="20">
        <v>0</v>
      </c>
      <c r="T67" s="20">
        <v>0</v>
      </c>
      <c r="U67" s="20">
        <v>0</v>
      </c>
      <c r="V67" s="20">
        <v>0</v>
      </c>
      <c r="W67" s="20">
        <v>0</v>
      </c>
      <c r="X67" s="20">
        <v>0</v>
      </c>
      <c r="Y67" s="20">
        <v>11413</v>
      </c>
      <c r="Z67" s="20">
        <v>5840.76</v>
      </c>
      <c r="AA67" s="20">
        <v>2405.39</v>
      </c>
      <c r="AB67" s="20">
        <v>8797.23</v>
      </c>
      <c r="AC67" s="17">
        <v>0</v>
      </c>
      <c r="AD67" s="17">
        <v>0</v>
      </c>
      <c r="AE67" s="17">
        <v>0</v>
      </c>
      <c r="AF67" s="17">
        <v>0</v>
      </c>
      <c r="AG67" s="17">
        <v>0</v>
      </c>
      <c r="AH67" s="17">
        <v>0</v>
      </c>
      <c r="AI67" s="17">
        <v>0</v>
      </c>
      <c r="AJ67" s="17">
        <v>0</v>
      </c>
      <c r="AK67" s="17">
        <v>70174.09</v>
      </c>
      <c r="AL67" s="17">
        <v>35720.550000000003</v>
      </c>
      <c r="AM67" s="17">
        <v>14628.98</v>
      </c>
      <c r="AN67" s="17">
        <v>53213.43</v>
      </c>
      <c r="AO67" s="20">
        <v>0</v>
      </c>
      <c r="AP67" s="20">
        <v>0</v>
      </c>
      <c r="AQ67" s="20">
        <v>0</v>
      </c>
      <c r="AR67" s="20">
        <v>0</v>
      </c>
      <c r="AS67" s="20">
        <v>0</v>
      </c>
      <c r="AT67" s="20">
        <v>0</v>
      </c>
      <c r="AU67" s="20">
        <v>0</v>
      </c>
      <c r="AV67" s="20">
        <v>0</v>
      </c>
      <c r="AW67" s="20">
        <v>309847.13999999978</v>
      </c>
      <c r="AX67" s="20">
        <v>158376.60000000003</v>
      </c>
      <c r="AY67" s="20">
        <v>65142.09</v>
      </c>
      <c r="AZ67" s="20">
        <v>237955.30000000013</v>
      </c>
      <c r="BA67" s="17">
        <f t="shared" si="5"/>
        <v>569127.69999999995</v>
      </c>
      <c r="BB67" s="17">
        <f t="shared" si="6"/>
        <v>28456.38</v>
      </c>
      <c r="BC67" s="17">
        <f t="shared" si="3"/>
        <v>173737.05</v>
      </c>
      <c r="BD67" s="17">
        <f t="shared" si="4"/>
        <v>771321.13</v>
      </c>
    </row>
    <row r="68" spans="1:56" x14ac:dyDescent="0.25">
      <c r="A68" t="str">
        <f t="shared" si="7"/>
        <v>EPDC.GN1</v>
      </c>
      <c r="B68" s="1" t="s">
        <v>710</v>
      </c>
      <c r="C68" s="1" t="s">
        <v>105</v>
      </c>
      <c r="D68" s="1" t="s">
        <v>105</v>
      </c>
      <c r="E68" s="17">
        <v>295408.46000000014</v>
      </c>
      <c r="F68" s="17">
        <v>156503.72999999995</v>
      </c>
      <c r="G68" s="17">
        <v>140942.32000000004</v>
      </c>
      <c r="H68" s="17">
        <v>92676.030000000028</v>
      </c>
      <c r="I68" s="17">
        <v>104615.41999999994</v>
      </c>
      <c r="J68" s="17">
        <v>108578.0900000001</v>
      </c>
      <c r="K68" s="17">
        <v>133393.87000000011</v>
      </c>
      <c r="L68" s="17">
        <v>110984.1399999999</v>
      </c>
      <c r="M68" s="17">
        <v>0</v>
      </c>
      <c r="N68" s="17">
        <v>0</v>
      </c>
      <c r="O68" s="17">
        <v>0</v>
      </c>
      <c r="P68" s="17">
        <v>0</v>
      </c>
      <c r="Q68" s="20">
        <v>14770.42</v>
      </c>
      <c r="R68" s="20">
        <v>7825.19</v>
      </c>
      <c r="S68" s="20">
        <v>7047.12</v>
      </c>
      <c r="T68" s="20">
        <v>4633.8</v>
      </c>
      <c r="U68" s="20">
        <v>5230.7700000000004</v>
      </c>
      <c r="V68" s="20">
        <v>5428.9</v>
      </c>
      <c r="W68" s="20">
        <v>6669.69</v>
      </c>
      <c r="X68" s="20">
        <v>5549.21</v>
      </c>
      <c r="Y68" s="20">
        <v>0</v>
      </c>
      <c r="Z68" s="20">
        <v>0</v>
      </c>
      <c r="AA68" s="20">
        <v>0</v>
      </c>
      <c r="AB68" s="20">
        <v>0</v>
      </c>
      <c r="AC68" s="17">
        <v>95171.8</v>
      </c>
      <c r="AD68" s="17">
        <v>50055.3</v>
      </c>
      <c r="AE68" s="17">
        <v>44780.9</v>
      </c>
      <c r="AF68" s="17">
        <v>29268.39</v>
      </c>
      <c r="AG68" s="17">
        <v>32867.050000000003</v>
      </c>
      <c r="AH68" s="17">
        <v>33927.56</v>
      </c>
      <c r="AI68" s="17">
        <v>41462.51</v>
      </c>
      <c r="AJ68" s="17">
        <v>34308.43</v>
      </c>
      <c r="AK68" s="17">
        <v>0</v>
      </c>
      <c r="AL68" s="17">
        <v>0</v>
      </c>
      <c r="AM68" s="17">
        <v>0</v>
      </c>
      <c r="AN68" s="17">
        <v>0</v>
      </c>
      <c r="AO68" s="20">
        <v>405350.68000000011</v>
      </c>
      <c r="AP68" s="20">
        <v>214384.21999999997</v>
      </c>
      <c r="AQ68" s="20">
        <v>192770.34000000003</v>
      </c>
      <c r="AR68" s="20">
        <v>126578.22000000003</v>
      </c>
      <c r="AS68" s="20">
        <v>142713.23999999993</v>
      </c>
      <c r="AT68" s="20">
        <v>147934.5500000001</v>
      </c>
      <c r="AU68" s="20">
        <v>181526.07000000012</v>
      </c>
      <c r="AV68" s="20">
        <v>150841.77999999991</v>
      </c>
      <c r="AW68" s="20">
        <v>0</v>
      </c>
      <c r="AX68" s="20">
        <v>0</v>
      </c>
      <c r="AY68" s="20">
        <v>0</v>
      </c>
      <c r="AZ68" s="20">
        <v>0</v>
      </c>
      <c r="BA68" s="17">
        <f t="shared" si="5"/>
        <v>1143102.06</v>
      </c>
      <c r="BB68" s="17">
        <f t="shared" si="6"/>
        <v>57155.100000000006</v>
      </c>
      <c r="BC68" s="17">
        <f t="shared" si="3"/>
        <v>361841.94</v>
      </c>
      <c r="BD68" s="17">
        <f t="shared" si="4"/>
        <v>1562099.1</v>
      </c>
    </row>
    <row r="69" spans="1:56" x14ac:dyDescent="0.25">
      <c r="A69" t="str">
        <f t="shared" si="7"/>
        <v>CPW.GN2</v>
      </c>
      <c r="B69" s="1" t="s">
        <v>104</v>
      </c>
      <c r="C69" s="1" t="s">
        <v>106</v>
      </c>
      <c r="D69" s="1" t="s">
        <v>106</v>
      </c>
      <c r="E69" s="17">
        <v>0</v>
      </c>
      <c r="F69" s="17">
        <v>0</v>
      </c>
      <c r="G69" s="17">
        <v>0</v>
      </c>
      <c r="H69" s="17">
        <v>0</v>
      </c>
      <c r="I69" s="17">
        <v>0</v>
      </c>
      <c r="J69" s="17">
        <v>0</v>
      </c>
      <c r="K69" s="17">
        <v>0</v>
      </c>
      <c r="L69" s="17">
        <v>0</v>
      </c>
      <c r="M69" s="17">
        <v>175842.45999999996</v>
      </c>
      <c r="N69" s="17">
        <v>117576.37000000007</v>
      </c>
      <c r="O69" s="17">
        <v>145503.05000000002</v>
      </c>
      <c r="P69" s="17">
        <v>172499.28999999998</v>
      </c>
      <c r="Q69" s="20">
        <v>0</v>
      </c>
      <c r="R69" s="20">
        <v>0</v>
      </c>
      <c r="S69" s="20">
        <v>0</v>
      </c>
      <c r="T69" s="20">
        <v>0</v>
      </c>
      <c r="U69" s="20">
        <v>0</v>
      </c>
      <c r="V69" s="20">
        <v>0</v>
      </c>
      <c r="W69" s="20">
        <v>0</v>
      </c>
      <c r="X69" s="20">
        <v>0</v>
      </c>
      <c r="Y69" s="20">
        <v>8792.1200000000008</v>
      </c>
      <c r="Z69" s="20">
        <v>5878.82</v>
      </c>
      <c r="AA69" s="20">
        <v>7275.15</v>
      </c>
      <c r="AB69" s="20">
        <v>8624.9599999999991</v>
      </c>
      <c r="AC69" s="17">
        <v>0</v>
      </c>
      <c r="AD69" s="17">
        <v>0</v>
      </c>
      <c r="AE69" s="17">
        <v>0</v>
      </c>
      <c r="AF69" s="17">
        <v>0</v>
      </c>
      <c r="AG69" s="17">
        <v>0</v>
      </c>
      <c r="AH69" s="17">
        <v>0</v>
      </c>
      <c r="AI69" s="17">
        <v>0</v>
      </c>
      <c r="AJ69" s="17">
        <v>0</v>
      </c>
      <c r="AK69" s="17">
        <v>54059.33</v>
      </c>
      <c r="AL69" s="17">
        <v>35953.279999999999</v>
      </c>
      <c r="AM69" s="17">
        <v>44245.73</v>
      </c>
      <c r="AN69" s="17">
        <v>52171.4</v>
      </c>
      <c r="AO69" s="20">
        <v>0</v>
      </c>
      <c r="AP69" s="20">
        <v>0</v>
      </c>
      <c r="AQ69" s="20">
        <v>0</v>
      </c>
      <c r="AR69" s="20">
        <v>0</v>
      </c>
      <c r="AS69" s="20">
        <v>0</v>
      </c>
      <c r="AT69" s="20">
        <v>0</v>
      </c>
      <c r="AU69" s="20">
        <v>0</v>
      </c>
      <c r="AV69" s="20">
        <v>0</v>
      </c>
      <c r="AW69" s="20">
        <v>238693.90999999997</v>
      </c>
      <c r="AX69" s="20">
        <v>159408.47000000006</v>
      </c>
      <c r="AY69" s="20">
        <v>197023.93000000002</v>
      </c>
      <c r="AZ69" s="20">
        <v>233295.64999999997</v>
      </c>
      <c r="BA69" s="17">
        <f t="shared" ref="BA69:BA100" si="8">SUM(E69:P69)</f>
        <v>611421.16999999993</v>
      </c>
      <c r="BB69" s="17">
        <f t="shared" ref="BB69:BB100" si="9">SUM(Q69:AB69)</f>
        <v>30571.05</v>
      </c>
      <c r="BC69" s="17">
        <f t="shared" si="3"/>
        <v>186429.74</v>
      </c>
      <c r="BD69" s="17">
        <f t="shared" si="4"/>
        <v>828421.96</v>
      </c>
    </row>
    <row r="70" spans="1:56" x14ac:dyDescent="0.25">
      <c r="A70" t="str">
        <f t="shared" si="7"/>
        <v>EPDC.GN2</v>
      </c>
      <c r="B70" s="1" t="s">
        <v>710</v>
      </c>
      <c r="C70" s="1" t="s">
        <v>106</v>
      </c>
      <c r="D70" s="1" t="s">
        <v>106</v>
      </c>
      <c r="E70" s="17">
        <v>272044.06000000011</v>
      </c>
      <c r="F70" s="17">
        <v>148557.09999999989</v>
      </c>
      <c r="G70" s="17">
        <v>133464.37000000002</v>
      </c>
      <c r="H70" s="17">
        <v>93155.069999999992</v>
      </c>
      <c r="I70" s="17">
        <v>97851.550000000061</v>
      </c>
      <c r="J70" s="17">
        <v>101802.34000000005</v>
      </c>
      <c r="K70" s="17">
        <v>112512.8899999999</v>
      </c>
      <c r="L70" s="17">
        <v>105936.20000000007</v>
      </c>
      <c r="M70" s="17">
        <v>0</v>
      </c>
      <c r="N70" s="17">
        <v>0</v>
      </c>
      <c r="O70" s="17">
        <v>0</v>
      </c>
      <c r="P70" s="17">
        <v>0</v>
      </c>
      <c r="Q70" s="20">
        <v>13602.2</v>
      </c>
      <c r="R70" s="20">
        <v>7427.86</v>
      </c>
      <c r="S70" s="20">
        <v>6673.22</v>
      </c>
      <c r="T70" s="20">
        <v>4657.75</v>
      </c>
      <c r="U70" s="20">
        <v>4892.58</v>
      </c>
      <c r="V70" s="20">
        <v>5090.12</v>
      </c>
      <c r="W70" s="20">
        <v>5625.64</v>
      </c>
      <c r="X70" s="20">
        <v>5296.81</v>
      </c>
      <c r="Y70" s="20">
        <v>0</v>
      </c>
      <c r="Z70" s="20">
        <v>0</v>
      </c>
      <c r="AA70" s="20">
        <v>0</v>
      </c>
      <c r="AB70" s="20">
        <v>0</v>
      </c>
      <c r="AC70" s="17">
        <v>87644.49</v>
      </c>
      <c r="AD70" s="17">
        <v>47513.7</v>
      </c>
      <c r="AE70" s="17">
        <v>42404.959999999999</v>
      </c>
      <c r="AF70" s="17">
        <v>29419.68</v>
      </c>
      <c r="AG70" s="17">
        <v>30742.04</v>
      </c>
      <c r="AH70" s="17">
        <v>31810.34</v>
      </c>
      <c r="AI70" s="17">
        <v>34972.120000000003</v>
      </c>
      <c r="AJ70" s="17">
        <v>32747.96</v>
      </c>
      <c r="AK70" s="17">
        <v>0</v>
      </c>
      <c r="AL70" s="17">
        <v>0</v>
      </c>
      <c r="AM70" s="17">
        <v>0</v>
      </c>
      <c r="AN70" s="17">
        <v>0</v>
      </c>
      <c r="AO70" s="20">
        <v>373290.75000000012</v>
      </c>
      <c r="AP70" s="20">
        <v>203498.65999999986</v>
      </c>
      <c r="AQ70" s="20">
        <v>182542.55000000002</v>
      </c>
      <c r="AR70" s="20">
        <v>127232.5</v>
      </c>
      <c r="AS70" s="20">
        <v>133486.17000000007</v>
      </c>
      <c r="AT70" s="20">
        <v>138702.80000000005</v>
      </c>
      <c r="AU70" s="20">
        <v>153110.64999999991</v>
      </c>
      <c r="AV70" s="20">
        <v>143980.97000000006</v>
      </c>
      <c r="AW70" s="20">
        <v>0</v>
      </c>
      <c r="AX70" s="20">
        <v>0</v>
      </c>
      <c r="AY70" s="20">
        <v>0</v>
      </c>
      <c r="AZ70" s="20">
        <v>0</v>
      </c>
      <c r="BA70" s="17">
        <f t="shared" si="8"/>
        <v>1065323.58</v>
      </c>
      <c r="BB70" s="17">
        <f t="shared" si="9"/>
        <v>53266.18</v>
      </c>
      <c r="BC70" s="17">
        <f t="shared" ref="BC70:BC133" si="10">SUM(AC70:AN70)</f>
        <v>337255.29000000004</v>
      </c>
      <c r="BD70" s="17">
        <f t="shared" ref="BD70:BD133" si="11">SUM(AO70:AZ70)</f>
        <v>1455845.05</v>
      </c>
    </row>
    <row r="71" spans="1:56" x14ac:dyDescent="0.25">
      <c r="A71" t="str">
        <f t="shared" si="7"/>
        <v>EPDC.GN3</v>
      </c>
      <c r="B71" s="1" t="s">
        <v>710</v>
      </c>
      <c r="C71" s="1" t="s">
        <v>108</v>
      </c>
      <c r="D71" s="1" t="s">
        <v>108</v>
      </c>
      <c r="E71" s="17">
        <v>310085.13999999984</v>
      </c>
      <c r="F71" s="17">
        <v>159913.77999999988</v>
      </c>
      <c r="G71" s="17">
        <v>144287.95999999996</v>
      </c>
      <c r="H71" s="17">
        <v>101858.28999999994</v>
      </c>
      <c r="I71" s="17">
        <v>90833.509999999951</v>
      </c>
      <c r="J71" s="17">
        <v>106597.4599999999</v>
      </c>
      <c r="K71" s="17">
        <v>0</v>
      </c>
      <c r="L71" s="17">
        <v>0</v>
      </c>
      <c r="M71" s="17">
        <v>0</v>
      </c>
      <c r="N71" s="17">
        <v>0</v>
      </c>
      <c r="O71" s="17">
        <v>0</v>
      </c>
      <c r="P71" s="17">
        <v>0</v>
      </c>
      <c r="Q71" s="20">
        <v>15504.26</v>
      </c>
      <c r="R71" s="20">
        <v>7995.69</v>
      </c>
      <c r="S71" s="20">
        <v>7214.4</v>
      </c>
      <c r="T71" s="20">
        <v>5092.91</v>
      </c>
      <c r="U71" s="20">
        <v>4541.68</v>
      </c>
      <c r="V71" s="20">
        <v>5329.87</v>
      </c>
      <c r="W71" s="20">
        <v>0</v>
      </c>
      <c r="X71" s="20">
        <v>0</v>
      </c>
      <c r="Y71" s="20">
        <v>0</v>
      </c>
      <c r="Z71" s="20">
        <v>0</v>
      </c>
      <c r="AA71" s="20">
        <v>0</v>
      </c>
      <c r="AB71" s="20">
        <v>0</v>
      </c>
      <c r="AC71" s="17">
        <v>99900.19</v>
      </c>
      <c r="AD71" s="17">
        <v>51145.95</v>
      </c>
      <c r="AE71" s="17">
        <v>45843.89</v>
      </c>
      <c r="AF71" s="17">
        <v>32168.28</v>
      </c>
      <c r="AG71" s="17">
        <v>28537.18</v>
      </c>
      <c r="AH71" s="17">
        <v>33308.67</v>
      </c>
      <c r="AI71" s="17">
        <v>0</v>
      </c>
      <c r="AJ71" s="17">
        <v>0</v>
      </c>
      <c r="AK71" s="17">
        <v>0</v>
      </c>
      <c r="AL71" s="17">
        <v>0</v>
      </c>
      <c r="AM71" s="17">
        <v>0</v>
      </c>
      <c r="AN71" s="17">
        <v>0</v>
      </c>
      <c r="AO71" s="20">
        <v>425489.58999999985</v>
      </c>
      <c r="AP71" s="20">
        <v>219055.41999999987</v>
      </c>
      <c r="AQ71" s="20">
        <v>197346.24999999994</v>
      </c>
      <c r="AR71" s="20">
        <v>139119.47999999992</v>
      </c>
      <c r="AS71" s="20">
        <v>123912.36999999994</v>
      </c>
      <c r="AT71" s="20">
        <v>145235.99999999988</v>
      </c>
      <c r="AU71" s="20">
        <v>0</v>
      </c>
      <c r="AV71" s="20">
        <v>0</v>
      </c>
      <c r="AW71" s="20">
        <v>0</v>
      </c>
      <c r="AX71" s="20">
        <v>0</v>
      </c>
      <c r="AY71" s="20">
        <v>0</v>
      </c>
      <c r="AZ71" s="20">
        <v>0</v>
      </c>
      <c r="BA71" s="17">
        <f t="shared" si="8"/>
        <v>913576.13999999943</v>
      </c>
      <c r="BB71" s="17">
        <f t="shared" si="9"/>
        <v>45678.81</v>
      </c>
      <c r="BC71" s="17">
        <f t="shared" si="10"/>
        <v>290904.16000000003</v>
      </c>
      <c r="BD71" s="17">
        <f t="shared" si="11"/>
        <v>1250159.1099999994</v>
      </c>
    </row>
    <row r="72" spans="1:56" x14ac:dyDescent="0.25">
      <c r="A72" t="str">
        <f t="shared" si="7"/>
        <v>EPDG.GN3</v>
      </c>
      <c r="B72" s="1" t="s">
        <v>107</v>
      </c>
      <c r="C72" s="1" t="s">
        <v>108</v>
      </c>
      <c r="D72" s="1" t="s">
        <v>108</v>
      </c>
      <c r="E72" s="17">
        <v>0</v>
      </c>
      <c r="F72" s="17">
        <v>0</v>
      </c>
      <c r="G72" s="17">
        <v>0</v>
      </c>
      <c r="H72" s="17">
        <v>0</v>
      </c>
      <c r="I72" s="17">
        <v>0</v>
      </c>
      <c r="J72" s="17">
        <v>0</v>
      </c>
      <c r="K72" s="17">
        <v>119296.39000000001</v>
      </c>
      <c r="L72" s="17">
        <v>110645.0199999999</v>
      </c>
      <c r="M72" s="17">
        <v>205960.14999999991</v>
      </c>
      <c r="N72" s="17">
        <v>127389.74999999994</v>
      </c>
      <c r="O72" s="17">
        <v>176096.43999999994</v>
      </c>
      <c r="P72" s="17">
        <v>187291.94</v>
      </c>
      <c r="Q72" s="20">
        <v>0</v>
      </c>
      <c r="R72" s="20">
        <v>0</v>
      </c>
      <c r="S72" s="20">
        <v>0</v>
      </c>
      <c r="T72" s="20">
        <v>0</v>
      </c>
      <c r="U72" s="20">
        <v>0</v>
      </c>
      <c r="V72" s="20">
        <v>0</v>
      </c>
      <c r="W72" s="20">
        <v>5964.82</v>
      </c>
      <c r="X72" s="20">
        <v>5532.25</v>
      </c>
      <c r="Y72" s="20">
        <v>10298.01</v>
      </c>
      <c r="Z72" s="20">
        <v>6369.49</v>
      </c>
      <c r="AA72" s="20">
        <v>8804.82</v>
      </c>
      <c r="AB72" s="20">
        <v>9364.6</v>
      </c>
      <c r="AC72" s="17">
        <v>0</v>
      </c>
      <c r="AD72" s="17">
        <v>0</v>
      </c>
      <c r="AE72" s="17">
        <v>0</v>
      </c>
      <c r="AF72" s="17">
        <v>0</v>
      </c>
      <c r="AG72" s="17">
        <v>0</v>
      </c>
      <c r="AH72" s="17">
        <v>0</v>
      </c>
      <c r="AI72" s="17">
        <v>37080.620000000003</v>
      </c>
      <c r="AJ72" s="17">
        <v>34203.589999999997</v>
      </c>
      <c r="AK72" s="17">
        <v>63318.42</v>
      </c>
      <c r="AL72" s="17">
        <v>38954.080000000002</v>
      </c>
      <c r="AM72" s="17">
        <v>53548.81</v>
      </c>
      <c r="AN72" s="17">
        <v>56645.35</v>
      </c>
      <c r="AO72" s="20">
        <v>0</v>
      </c>
      <c r="AP72" s="20">
        <v>0</v>
      </c>
      <c r="AQ72" s="20">
        <v>0</v>
      </c>
      <c r="AR72" s="20">
        <v>0</v>
      </c>
      <c r="AS72" s="20">
        <v>0</v>
      </c>
      <c r="AT72" s="20">
        <v>0</v>
      </c>
      <c r="AU72" s="20">
        <v>162341.83000000002</v>
      </c>
      <c r="AV72" s="20">
        <v>150380.8599999999</v>
      </c>
      <c r="AW72" s="20">
        <v>279576.5799999999</v>
      </c>
      <c r="AX72" s="20">
        <v>172713.31999999995</v>
      </c>
      <c r="AY72" s="20">
        <v>238450.06999999995</v>
      </c>
      <c r="AZ72" s="20">
        <v>253301.89</v>
      </c>
      <c r="BA72" s="17">
        <f t="shared" si="8"/>
        <v>926679.68999999971</v>
      </c>
      <c r="BB72" s="17">
        <f t="shared" si="9"/>
        <v>46333.99</v>
      </c>
      <c r="BC72" s="17">
        <f t="shared" si="10"/>
        <v>283750.87</v>
      </c>
      <c r="BD72" s="17">
        <f t="shared" si="11"/>
        <v>1256764.5499999998</v>
      </c>
    </row>
    <row r="73" spans="1:56" x14ac:dyDescent="0.25">
      <c r="A73" t="str">
        <f t="shared" si="7"/>
        <v>CGEI.GPEC</v>
      </c>
      <c r="B73" s="1" t="s">
        <v>672</v>
      </c>
      <c r="C73" s="1" t="s">
        <v>110</v>
      </c>
      <c r="D73" s="1" t="s">
        <v>110</v>
      </c>
      <c r="E73" s="17">
        <v>-51303.040000000001</v>
      </c>
      <c r="F73" s="17">
        <v>-43920.520000000004</v>
      </c>
      <c r="G73" s="17">
        <v>-36819.64</v>
      </c>
      <c r="H73" s="17">
        <v>-26090.86</v>
      </c>
      <c r="I73" s="17">
        <v>-26375.84</v>
      </c>
      <c r="J73" s="17">
        <v>-19755.54</v>
      </c>
      <c r="K73" s="17">
        <v>-13310.670000000002</v>
      </c>
      <c r="L73" s="17">
        <v>-16732.829999999998</v>
      </c>
      <c r="M73" s="17">
        <v>-45245.380000000005</v>
      </c>
      <c r="N73" s="17">
        <v>-29993.069999999996</v>
      </c>
      <c r="O73" s="17">
        <v>-36767.01</v>
      </c>
      <c r="P73" s="17">
        <v>-39258.6</v>
      </c>
      <c r="Q73" s="20">
        <v>-2565.15</v>
      </c>
      <c r="R73" s="20">
        <v>-2196.0300000000002</v>
      </c>
      <c r="S73" s="20">
        <v>-1840.98</v>
      </c>
      <c r="T73" s="20">
        <v>-1304.54</v>
      </c>
      <c r="U73" s="20">
        <v>-1318.79</v>
      </c>
      <c r="V73" s="20">
        <v>-987.78</v>
      </c>
      <c r="W73" s="20">
        <v>-665.53</v>
      </c>
      <c r="X73" s="20">
        <v>-836.64</v>
      </c>
      <c r="Y73" s="20">
        <v>-2262.27</v>
      </c>
      <c r="Z73" s="20">
        <v>-1499.65</v>
      </c>
      <c r="AA73" s="20">
        <v>-1838.35</v>
      </c>
      <c r="AB73" s="20">
        <v>-1962.93</v>
      </c>
      <c r="AC73" s="17">
        <v>-16528.310000000001</v>
      </c>
      <c r="AD73" s="17">
        <v>-14047.3</v>
      </c>
      <c r="AE73" s="17">
        <v>-11698.52</v>
      </c>
      <c r="AF73" s="17">
        <v>-8239.86</v>
      </c>
      <c r="AG73" s="17">
        <v>-8286.5</v>
      </c>
      <c r="AH73" s="17">
        <v>-6173.04</v>
      </c>
      <c r="AI73" s="17">
        <v>-4137.33</v>
      </c>
      <c r="AJ73" s="17">
        <v>-5172.6000000000004</v>
      </c>
      <c r="AK73" s="17">
        <v>-13909.81</v>
      </c>
      <c r="AL73" s="17">
        <v>-9171.48</v>
      </c>
      <c r="AM73" s="17">
        <v>-11180.41</v>
      </c>
      <c r="AN73" s="17">
        <v>-11873.53</v>
      </c>
      <c r="AO73" s="20">
        <v>-70396.5</v>
      </c>
      <c r="AP73" s="20">
        <v>-60163.850000000006</v>
      </c>
      <c r="AQ73" s="20">
        <v>-50359.14</v>
      </c>
      <c r="AR73" s="20">
        <v>-35635.26</v>
      </c>
      <c r="AS73" s="20">
        <v>-35981.130000000005</v>
      </c>
      <c r="AT73" s="20">
        <v>-26916.36</v>
      </c>
      <c r="AU73" s="20">
        <v>-18113.530000000002</v>
      </c>
      <c r="AV73" s="20">
        <v>-22742.07</v>
      </c>
      <c r="AW73" s="20">
        <v>-61417.46</v>
      </c>
      <c r="AX73" s="20">
        <v>-40664.199999999997</v>
      </c>
      <c r="AY73" s="20">
        <v>-49785.770000000004</v>
      </c>
      <c r="AZ73" s="20">
        <v>-53095.06</v>
      </c>
      <c r="BA73" s="17">
        <f t="shared" si="8"/>
        <v>-385573</v>
      </c>
      <c r="BB73" s="17">
        <f t="shared" si="9"/>
        <v>-19278.64</v>
      </c>
      <c r="BC73" s="17">
        <f t="shared" si="10"/>
        <v>-120418.69</v>
      </c>
      <c r="BD73" s="17">
        <f t="shared" si="11"/>
        <v>-525270.33000000007</v>
      </c>
    </row>
    <row r="74" spans="1:56" x14ac:dyDescent="0.25">
      <c r="A74" t="str">
        <f t="shared" si="7"/>
        <v>NXI.GWW1</v>
      </c>
      <c r="B74" s="1" t="s">
        <v>153</v>
      </c>
      <c r="C74" s="1" t="s">
        <v>112</v>
      </c>
      <c r="D74" s="1" t="s">
        <v>112</v>
      </c>
      <c r="E74" s="17">
        <v>20453.239999999994</v>
      </c>
      <c r="F74" s="17">
        <v>7337.7000000000016</v>
      </c>
      <c r="G74" s="17">
        <v>8957.5</v>
      </c>
      <c r="H74" s="17">
        <v>5401.12</v>
      </c>
      <c r="I74" s="17">
        <v>6578.52</v>
      </c>
      <c r="J74" s="17">
        <v>3538.7499999999995</v>
      </c>
      <c r="K74" s="17">
        <v>2998.8</v>
      </c>
      <c r="L74" s="17">
        <v>3400.51</v>
      </c>
      <c r="M74" s="17">
        <v>7456.2300000000032</v>
      </c>
      <c r="N74" s="17">
        <v>4711</v>
      </c>
      <c r="O74" s="17">
        <v>15303.010000000002</v>
      </c>
      <c r="P74" s="17">
        <v>6367.84</v>
      </c>
      <c r="Q74" s="20">
        <v>1022.66</v>
      </c>
      <c r="R74" s="20">
        <v>366.89</v>
      </c>
      <c r="S74" s="20">
        <v>447.88</v>
      </c>
      <c r="T74" s="20">
        <v>270.06</v>
      </c>
      <c r="U74" s="20">
        <v>328.93</v>
      </c>
      <c r="V74" s="20">
        <v>176.94</v>
      </c>
      <c r="W74" s="20">
        <v>149.94</v>
      </c>
      <c r="X74" s="20">
        <v>170.03</v>
      </c>
      <c r="Y74" s="20">
        <v>372.81</v>
      </c>
      <c r="Z74" s="20">
        <v>235.55</v>
      </c>
      <c r="AA74" s="20">
        <v>765.15</v>
      </c>
      <c r="AB74" s="20">
        <v>318.39</v>
      </c>
      <c r="AC74" s="17">
        <v>6589.42</v>
      </c>
      <c r="AD74" s="17">
        <v>2346.85</v>
      </c>
      <c r="AE74" s="17">
        <v>2846.02</v>
      </c>
      <c r="AF74" s="17">
        <v>1705.75</v>
      </c>
      <c r="AG74" s="17">
        <v>2066.77</v>
      </c>
      <c r="AH74" s="17">
        <v>1105.76</v>
      </c>
      <c r="AI74" s="17">
        <v>932.11</v>
      </c>
      <c r="AJ74" s="17">
        <v>1051.2</v>
      </c>
      <c r="AK74" s="17">
        <v>2292.27</v>
      </c>
      <c r="AL74" s="17">
        <v>1440.56</v>
      </c>
      <c r="AM74" s="17">
        <v>4653.46</v>
      </c>
      <c r="AN74" s="17">
        <v>1925.92</v>
      </c>
      <c r="AO74" s="20">
        <v>28065.319999999992</v>
      </c>
      <c r="AP74" s="20">
        <v>10051.440000000002</v>
      </c>
      <c r="AQ74" s="20">
        <v>12251.4</v>
      </c>
      <c r="AR74" s="20">
        <v>7376.93</v>
      </c>
      <c r="AS74" s="20">
        <v>8974.2200000000012</v>
      </c>
      <c r="AT74" s="20">
        <v>4821.45</v>
      </c>
      <c r="AU74" s="20">
        <v>4080.8500000000004</v>
      </c>
      <c r="AV74" s="20">
        <v>4621.7400000000007</v>
      </c>
      <c r="AW74" s="20">
        <v>10121.310000000003</v>
      </c>
      <c r="AX74" s="20">
        <v>6387.1100000000006</v>
      </c>
      <c r="AY74" s="20">
        <v>20721.620000000003</v>
      </c>
      <c r="AZ74" s="20">
        <v>8612.1500000000015</v>
      </c>
      <c r="BA74" s="17">
        <f t="shared" si="8"/>
        <v>92504.22</v>
      </c>
      <c r="BB74" s="17">
        <f t="shared" si="9"/>
        <v>4625.2300000000005</v>
      </c>
      <c r="BC74" s="17">
        <f t="shared" si="10"/>
        <v>28956.090000000004</v>
      </c>
      <c r="BD74" s="17">
        <f t="shared" si="11"/>
        <v>126085.54000000001</v>
      </c>
    </row>
    <row r="75" spans="1:56" x14ac:dyDescent="0.25">
      <c r="A75" t="str">
        <f t="shared" si="7"/>
        <v>MPLP.HRM</v>
      </c>
      <c r="B75" s="1" t="s">
        <v>115</v>
      </c>
      <c r="C75" s="1" t="s">
        <v>116</v>
      </c>
      <c r="D75" s="1" t="s">
        <v>116</v>
      </c>
      <c r="E75" s="17">
        <v>-857278.09000000008</v>
      </c>
      <c r="F75" s="17">
        <v>-358222.09</v>
      </c>
      <c r="G75" s="17">
        <v>-299556.44</v>
      </c>
      <c r="H75" s="17">
        <v>-197082.12999999998</v>
      </c>
      <c r="I75" s="17">
        <v>-65541</v>
      </c>
      <c r="J75" s="17">
        <v>-311292.64000000007</v>
      </c>
      <c r="K75" s="17">
        <v>-328995.19</v>
      </c>
      <c r="L75" s="17">
        <v>-336258.6</v>
      </c>
      <c r="M75" s="17">
        <v>-682409.03</v>
      </c>
      <c r="N75" s="17">
        <v>-287352.05</v>
      </c>
      <c r="O75" s="17">
        <v>-454893.43</v>
      </c>
      <c r="P75" s="17">
        <v>-484059.01999999996</v>
      </c>
      <c r="Q75" s="20">
        <v>-42863.9</v>
      </c>
      <c r="R75" s="20">
        <v>-17911.099999999999</v>
      </c>
      <c r="S75" s="20">
        <v>-14977.82</v>
      </c>
      <c r="T75" s="20">
        <v>-9854.11</v>
      </c>
      <c r="U75" s="20">
        <v>-3277.05</v>
      </c>
      <c r="V75" s="20">
        <v>-15564.63</v>
      </c>
      <c r="W75" s="20">
        <v>-16449.759999999998</v>
      </c>
      <c r="X75" s="20">
        <v>-16812.93</v>
      </c>
      <c r="Y75" s="20">
        <v>-34120.449999999997</v>
      </c>
      <c r="Z75" s="20">
        <v>-14367.6</v>
      </c>
      <c r="AA75" s="20">
        <v>-22744.67</v>
      </c>
      <c r="AB75" s="20">
        <v>-24202.95</v>
      </c>
      <c r="AC75" s="17">
        <v>-276189.44</v>
      </c>
      <c r="AD75" s="17">
        <v>-114571.81</v>
      </c>
      <c r="AE75" s="17">
        <v>-95176.56</v>
      </c>
      <c r="AF75" s="17">
        <v>-62241.3</v>
      </c>
      <c r="AG75" s="17">
        <v>-20591.03</v>
      </c>
      <c r="AH75" s="17">
        <v>-97270.1</v>
      </c>
      <c r="AI75" s="17">
        <v>-102260.82</v>
      </c>
      <c r="AJ75" s="17">
        <v>-103947.31</v>
      </c>
      <c r="AK75" s="17">
        <v>-209793.32</v>
      </c>
      <c r="AL75" s="17">
        <v>-87868.41</v>
      </c>
      <c r="AM75" s="17">
        <v>-138327.63</v>
      </c>
      <c r="AN75" s="17">
        <v>-146400.82</v>
      </c>
      <c r="AO75" s="20">
        <v>-1176331.4300000002</v>
      </c>
      <c r="AP75" s="20">
        <v>-490705</v>
      </c>
      <c r="AQ75" s="20">
        <v>-409710.82</v>
      </c>
      <c r="AR75" s="20">
        <v>-269177.53999999998</v>
      </c>
      <c r="AS75" s="20">
        <v>-89409.08</v>
      </c>
      <c r="AT75" s="20">
        <v>-424127.37000000011</v>
      </c>
      <c r="AU75" s="20">
        <v>-447705.77</v>
      </c>
      <c r="AV75" s="20">
        <v>-457018.83999999997</v>
      </c>
      <c r="AW75" s="20">
        <v>-926322.8</v>
      </c>
      <c r="AX75" s="20">
        <v>-389588.05999999994</v>
      </c>
      <c r="AY75" s="20">
        <v>-615965.73</v>
      </c>
      <c r="AZ75" s="20">
        <v>-654662.79</v>
      </c>
      <c r="BA75" s="17">
        <f t="shared" si="8"/>
        <v>-4662939.71</v>
      </c>
      <c r="BB75" s="17">
        <f t="shared" si="9"/>
        <v>-233146.97000000003</v>
      </c>
      <c r="BC75" s="17">
        <f t="shared" si="10"/>
        <v>-1454638.55</v>
      </c>
      <c r="BD75" s="17">
        <f t="shared" si="11"/>
        <v>-6350725.2299999995</v>
      </c>
    </row>
    <row r="76" spans="1:56" x14ac:dyDescent="0.25">
      <c r="A76" t="str">
        <f t="shared" si="7"/>
        <v>TAU.HSH</v>
      </c>
      <c r="B76" s="1" t="s">
        <v>31</v>
      </c>
      <c r="C76" s="1" t="s">
        <v>117</v>
      </c>
      <c r="D76" s="1" t="s">
        <v>117</v>
      </c>
      <c r="E76" s="17">
        <v>-23686.94</v>
      </c>
      <c r="F76" s="17">
        <v>-11279.880000000001</v>
      </c>
      <c r="G76" s="17">
        <v>-8934.4600000000009</v>
      </c>
      <c r="H76" s="17">
        <v>-5816.4199999999983</v>
      </c>
      <c r="I76" s="17">
        <v>-6117.0100000000011</v>
      </c>
      <c r="J76" s="17">
        <v>-8423.1499999999978</v>
      </c>
      <c r="K76" s="17">
        <v>-13505.250000000004</v>
      </c>
      <c r="L76" s="17">
        <v>-11896.960000000003</v>
      </c>
      <c r="M76" s="17">
        <v>-22085.82</v>
      </c>
      <c r="N76" s="17">
        <v>-6555.8200000000006</v>
      </c>
      <c r="O76" s="17">
        <v>-9261.3300000000017</v>
      </c>
      <c r="P76" s="17">
        <v>-11020.570000000002</v>
      </c>
      <c r="Q76" s="20">
        <v>-1184.3499999999999</v>
      </c>
      <c r="R76" s="20">
        <v>-563.99</v>
      </c>
      <c r="S76" s="20">
        <v>-446.72</v>
      </c>
      <c r="T76" s="20">
        <v>-290.82</v>
      </c>
      <c r="U76" s="20">
        <v>-305.85000000000002</v>
      </c>
      <c r="V76" s="20">
        <v>-421.16</v>
      </c>
      <c r="W76" s="20">
        <v>-675.26</v>
      </c>
      <c r="X76" s="20">
        <v>-594.85</v>
      </c>
      <c r="Y76" s="20">
        <v>-1104.29</v>
      </c>
      <c r="Z76" s="20">
        <v>-327.79</v>
      </c>
      <c r="AA76" s="20">
        <v>-463.07</v>
      </c>
      <c r="AB76" s="20">
        <v>-551.03</v>
      </c>
      <c r="AC76" s="17">
        <v>-7631.23</v>
      </c>
      <c r="AD76" s="17">
        <v>-3607.7</v>
      </c>
      <c r="AE76" s="17">
        <v>-2838.7</v>
      </c>
      <c r="AF76" s="17">
        <v>-1836.91</v>
      </c>
      <c r="AG76" s="17">
        <v>-1921.78</v>
      </c>
      <c r="AH76" s="17">
        <v>-2631.99</v>
      </c>
      <c r="AI76" s="17">
        <v>-4197.8100000000004</v>
      </c>
      <c r="AJ76" s="17">
        <v>-3677.7</v>
      </c>
      <c r="AK76" s="17">
        <v>-6789.85</v>
      </c>
      <c r="AL76" s="17">
        <v>-2004.68</v>
      </c>
      <c r="AM76" s="17">
        <v>-2816.26</v>
      </c>
      <c r="AN76" s="17">
        <v>-3333.11</v>
      </c>
      <c r="AO76" s="20">
        <v>-32502.519999999997</v>
      </c>
      <c r="AP76" s="20">
        <v>-15451.57</v>
      </c>
      <c r="AQ76" s="20">
        <v>-12219.880000000001</v>
      </c>
      <c r="AR76" s="20">
        <v>-7944.1499999999978</v>
      </c>
      <c r="AS76" s="20">
        <v>-8344.6400000000012</v>
      </c>
      <c r="AT76" s="20">
        <v>-11476.299999999997</v>
      </c>
      <c r="AU76" s="20">
        <v>-18378.320000000003</v>
      </c>
      <c r="AV76" s="20">
        <v>-16169.510000000002</v>
      </c>
      <c r="AW76" s="20">
        <v>-29979.96</v>
      </c>
      <c r="AX76" s="20">
        <v>-8888.2900000000009</v>
      </c>
      <c r="AY76" s="20">
        <v>-12540.660000000002</v>
      </c>
      <c r="AZ76" s="20">
        <v>-14904.710000000003</v>
      </c>
      <c r="BA76" s="17">
        <f t="shared" si="8"/>
        <v>-138583.61000000002</v>
      </c>
      <c r="BB76" s="17">
        <f t="shared" si="9"/>
        <v>-6929.1799999999994</v>
      </c>
      <c r="BC76" s="17">
        <f t="shared" si="10"/>
        <v>-43287.72</v>
      </c>
      <c r="BD76" s="17">
        <f t="shared" si="11"/>
        <v>-188800.51</v>
      </c>
    </row>
    <row r="77" spans="1:56" x14ac:dyDescent="0.25">
      <c r="A77" t="str">
        <f t="shared" si="7"/>
        <v>VQW.IEW1</v>
      </c>
      <c r="B77" s="1" t="s">
        <v>29</v>
      </c>
      <c r="C77" s="1" t="s">
        <v>118</v>
      </c>
      <c r="D77" s="1" t="s">
        <v>118</v>
      </c>
      <c r="E77" s="17">
        <v>60644.72</v>
      </c>
      <c r="F77" s="17">
        <v>23946.570000000003</v>
      </c>
      <c r="G77" s="17">
        <v>28163.010000000002</v>
      </c>
      <c r="H77" s="17">
        <v>17360.479999999996</v>
      </c>
      <c r="I77" s="17">
        <v>16813.730000000003</v>
      </c>
      <c r="J77" s="17">
        <v>10171.08</v>
      </c>
      <c r="K77" s="17">
        <v>9099.5700000000015</v>
      </c>
      <c r="L77" s="17">
        <v>8809.51</v>
      </c>
      <c r="M77" s="17">
        <v>24171.07</v>
      </c>
      <c r="N77" s="17">
        <v>16169.160000000002</v>
      </c>
      <c r="O77" s="17">
        <v>55920.959999999999</v>
      </c>
      <c r="P77" s="17">
        <v>21219.979999999996</v>
      </c>
      <c r="Q77" s="20">
        <v>3032.24</v>
      </c>
      <c r="R77" s="20">
        <v>1197.33</v>
      </c>
      <c r="S77" s="20">
        <v>1408.15</v>
      </c>
      <c r="T77" s="20">
        <v>868.02</v>
      </c>
      <c r="U77" s="20">
        <v>840.69</v>
      </c>
      <c r="V77" s="20">
        <v>508.55</v>
      </c>
      <c r="W77" s="20">
        <v>454.98</v>
      </c>
      <c r="X77" s="20">
        <v>440.48</v>
      </c>
      <c r="Y77" s="20">
        <v>1208.55</v>
      </c>
      <c r="Z77" s="20">
        <v>808.46</v>
      </c>
      <c r="AA77" s="20">
        <v>2796.05</v>
      </c>
      <c r="AB77" s="20">
        <v>1061</v>
      </c>
      <c r="AC77" s="17">
        <v>19537.919999999998</v>
      </c>
      <c r="AD77" s="17">
        <v>7658.94</v>
      </c>
      <c r="AE77" s="17">
        <v>8948.09</v>
      </c>
      <c r="AF77" s="17">
        <v>5482.68</v>
      </c>
      <c r="AG77" s="17">
        <v>5282.37</v>
      </c>
      <c r="AH77" s="17">
        <v>3178.17</v>
      </c>
      <c r="AI77" s="17">
        <v>2828.4</v>
      </c>
      <c r="AJ77" s="17">
        <v>2723.28</v>
      </c>
      <c r="AK77" s="17">
        <v>7430.92</v>
      </c>
      <c r="AL77" s="17">
        <v>4944.3100000000004</v>
      </c>
      <c r="AM77" s="17">
        <v>17004.89</v>
      </c>
      <c r="AN77" s="17">
        <v>6417.86</v>
      </c>
      <c r="AO77" s="20">
        <v>83214.880000000005</v>
      </c>
      <c r="AP77" s="20">
        <v>32802.840000000004</v>
      </c>
      <c r="AQ77" s="20">
        <v>38519.25</v>
      </c>
      <c r="AR77" s="20">
        <v>23711.179999999997</v>
      </c>
      <c r="AS77" s="20">
        <v>22936.79</v>
      </c>
      <c r="AT77" s="20">
        <v>13857.8</v>
      </c>
      <c r="AU77" s="20">
        <v>12382.95</v>
      </c>
      <c r="AV77" s="20">
        <v>11973.27</v>
      </c>
      <c r="AW77" s="20">
        <v>32810.54</v>
      </c>
      <c r="AX77" s="20">
        <v>21921.930000000004</v>
      </c>
      <c r="AY77" s="20">
        <v>75721.899999999994</v>
      </c>
      <c r="AZ77" s="20">
        <v>28698.839999999997</v>
      </c>
      <c r="BA77" s="17">
        <f t="shared" si="8"/>
        <v>292489.84000000003</v>
      </c>
      <c r="BB77" s="17">
        <f t="shared" si="9"/>
        <v>14624.5</v>
      </c>
      <c r="BC77" s="17">
        <f t="shared" si="10"/>
        <v>91437.83</v>
      </c>
      <c r="BD77" s="17">
        <f t="shared" si="11"/>
        <v>398552.16999999993</v>
      </c>
    </row>
    <row r="78" spans="1:56" x14ac:dyDescent="0.25">
      <c r="A78" t="str">
        <f t="shared" si="7"/>
        <v>TAU.INT</v>
      </c>
      <c r="B78" s="1" t="s">
        <v>31</v>
      </c>
      <c r="C78" s="1" t="s">
        <v>120</v>
      </c>
      <c r="D78" s="1" t="s">
        <v>120</v>
      </c>
      <c r="E78" s="17">
        <v>3488.51</v>
      </c>
      <c r="F78" s="17">
        <v>1423.51</v>
      </c>
      <c r="G78" s="17">
        <v>901.37</v>
      </c>
      <c r="H78" s="17">
        <v>528.63</v>
      </c>
      <c r="I78" s="17">
        <v>177.1</v>
      </c>
      <c r="J78" s="17">
        <v>241.70999999999998</v>
      </c>
      <c r="K78" s="17">
        <v>415.52</v>
      </c>
      <c r="L78" s="17">
        <v>572.13</v>
      </c>
      <c r="M78" s="17">
        <v>4402.6399999999994</v>
      </c>
      <c r="N78" s="17">
        <v>1116.5000000000002</v>
      </c>
      <c r="O78" s="17">
        <v>2103.2000000000003</v>
      </c>
      <c r="P78" s="17">
        <v>2817.86</v>
      </c>
      <c r="Q78" s="20">
        <v>174.43</v>
      </c>
      <c r="R78" s="20">
        <v>71.180000000000007</v>
      </c>
      <c r="S78" s="20">
        <v>45.07</v>
      </c>
      <c r="T78" s="20">
        <v>26.43</v>
      </c>
      <c r="U78" s="20">
        <v>8.86</v>
      </c>
      <c r="V78" s="20">
        <v>12.09</v>
      </c>
      <c r="W78" s="20">
        <v>20.78</v>
      </c>
      <c r="X78" s="20">
        <v>28.61</v>
      </c>
      <c r="Y78" s="20">
        <v>220.13</v>
      </c>
      <c r="Z78" s="20">
        <v>55.83</v>
      </c>
      <c r="AA78" s="20">
        <v>105.16</v>
      </c>
      <c r="AB78" s="20">
        <v>140.88999999999999</v>
      </c>
      <c r="AC78" s="17">
        <v>1123.8900000000001</v>
      </c>
      <c r="AD78" s="17">
        <v>455.29</v>
      </c>
      <c r="AE78" s="17">
        <v>286.39</v>
      </c>
      <c r="AF78" s="17">
        <v>166.95</v>
      </c>
      <c r="AG78" s="17">
        <v>55.64</v>
      </c>
      <c r="AH78" s="17">
        <v>75.53</v>
      </c>
      <c r="AI78" s="17">
        <v>129.16</v>
      </c>
      <c r="AJ78" s="17">
        <v>176.86</v>
      </c>
      <c r="AK78" s="17">
        <v>1353.51</v>
      </c>
      <c r="AL78" s="17">
        <v>341.41</v>
      </c>
      <c r="AM78" s="17">
        <v>639.55999999999995</v>
      </c>
      <c r="AN78" s="17">
        <v>852.25</v>
      </c>
      <c r="AO78" s="20">
        <v>4786.83</v>
      </c>
      <c r="AP78" s="20">
        <v>1949.98</v>
      </c>
      <c r="AQ78" s="20">
        <v>1232.83</v>
      </c>
      <c r="AR78" s="20">
        <v>722.01</v>
      </c>
      <c r="AS78" s="20">
        <v>241.59999999999997</v>
      </c>
      <c r="AT78" s="20">
        <v>329.33</v>
      </c>
      <c r="AU78" s="20">
        <v>565.45999999999992</v>
      </c>
      <c r="AV78" s="20">
        <v>777.6</v>
      </c>
      <c r="AW78" s="20">
        <v>5976.28</v>
      </c>
      <c r="AX78" s="20">
        <v>1513.7400000000002</v>
      </c>
      <c r="AY78" s="20">
        <v>2847.92</v>
      </c>
      <c r="AZ78" s="20">
        <v>3811</v>
      </c>
      <c r="BA78" s="17">
        <f t="shared" si="8"/>
        <v>18188.68</v>
      </c>
      <c r="BB78" s="17">
        <f t="shared" si="9"/>
        <v>909.46</v>
      </c>
      <c r="BC78" s="17">
        <f t="shared" si="10"/>
        <v>5656.4400000000005</v>
      </c>
      <c r="BD78" s="17">
        <f t="shared" si="11"/>
        <v>24754.58</v>
      </c>
    </row>
    <row r="79" spans="1:56" x14ac:dyDescent="0.25">
      <c r="A79" t="str">
        <f t="shared" si="7"/>
        <v>ESSO.IOR1</v>
      </c>
      <c r="B79" s="1" t="s">
        <v>121</v>
      </c>
      <c r="C79" s="1" t="s">
        <v>122</v>
      </c>
      <c r="D79" s="1" t="s">
        <v>122</v>
      </c>
      <c r="E79" s="17">
        <v>50070.44999999999</v>
      </c>
      <c r="F79" s="17">
        <v>23579.01</v>
      </c>
      <c r="G79" s="17">
        <v>18687.750000000007</v>
      </c>
      <c r="H79" s="17">
        <v>3189.2700000000009</v>
      </c>
      <c r="I79" s="17">
        <v>5270.11</v>
      </c>
      <c r="J79" s="17">
        <v>11383.439999999999</v>
      </c>
      <c r="K79" s="17">
        <v>14273</v>
      </c>
      <c r="L79" s="17">
        <v>14070.39</v>
      </c>
      <c r="M79" s="17">
        <v>28033.010000000009</v>
      </c>
      <c r="N79" s="17">
        <v>20390.409999999989</v>
      </c>
      <c r="O79" s="17">
        <v>22771.889999999996</v>
      </c>
      <c r="P79" s="17">
        <v>28289.700000000012</v>
      </c>
      <c r="Q79" s="20">
        <v>2503.52</v>
      </c>
      <c r="R79" s="20">
        <v>1178.95</v>
      </c>
      <c r="S79" s="20">
        <v>934.39</v>
      </c>
      <c r="T79" s="20">
        <v>159.46</v>
      </c>
      <c r="U79" s="20">
        <v>263.51</v>
      </c>
      <c r="V79" s="20">
        <v>569.16999999999996</v>
      </c>
      <c r="W79" s="20">
        <v>713.65</v>
      </c>
      <c r="X79" s="20">
        <v>703.52</v>
      </c>
      <c r="Y79" s="20">
        <v>1401.65</v>
      </c>
      <c r="Z79" s="20">
        <v>1019.52</v>
      </c>
      <c r="AA79" s="20">
        <v>1138.5899999999999</v>
      </c>
      <c r="AB79" s="20">
        <v>1414.49</v>
      </c>
      <c r="AC79" s="17">
        <v>16131.21</v>
      </c>
      <c r="AD79" s="17">
        <v>7541.38</v>
      </c>
      <c r="AE79" s="17">
        <v>5937.56</v>
      </c>
      <c r="AF79" s="17">
        <v>1007.22</v>
      </c>
      <c r="AG79" s="17">
        <v>1655.71</v>
      </c>
      <c r="AH79" s="17">
        <v>3557</v>
      </c>
      <c r="AI79" s="17">
        <v>4436.4399999999996</v>
      </c>
      <c r="AJ79" s="17">
        <v>4349.57</v>
      </c>
      <c r="AK79" s="17">
        <v>8618.2000000000007</v>
      </c>
      <c r="AL79" s="17">
        <v>6235.11</v>
      </c>
      <c r="AM79" s="17">
        <v>6924.66</v>
      </c>
      <c r="AN79" s="17">
        <v>8556.0499999999993</v>
      </c>
      <c r="AO79" s="20">
        <v>68705.179999999993</v>
      </c>
      <c r="AP79" s="20">
        <v>32299.34</v>
      </c>
      <c r="AQ79" s="20">
        <v>25559.700000000008</v>
      </c>
      <c r="AR79" s="20">
        <v>4355.9500000000007</v>
      </c>
      <c r="AS79" s="20">
        <v>7189.33</v>
      </c>
      <c r="AT79" s="20">
        <v>15509.609999999999</v>
      </c>
      <c r="AU79" s="20">
        <v>19423.09</v>
      </c>
      <c r="AV79" s="20">
        <v>19123.48</v>
      </c>
      <c r="AW79" s="20">
        <v>38052.860000000015</v>
      </c>
      <c r="AX79" s="20">
        <v>27645.03999999999</v>
      </c>
      <c r="AY79" s="20">
        <v>30835.139999999996</v>
      </c>
      <c r="AZ79" s="20">
        <v>38260.240000000013</v>
      </c>
      <c r="BA79" s="17">
        <f t="shared" si="8"/>
        <v>240008.42999999996</v>
      </c>
      <c r="BB79" s="17">
        <f t="shared" si="9"/>
        <v>12000.42</v>
      </c>
      <c r="BC79" s="17">
        <f t="shared" si="10"/>
        <v>74950.110000000015</v>
      </c>
      <c r="BD79" s="17">
        <f t="shared" si="11"/>
        <v>326958.95999999996</v>
      </c>
    </row>
    <row r="80" spans="1:56" x14ac:dyDescent="0.25">
      <c r="A80" t="str">
        <f t="shared" si="7"/>
        <v>TAU.KAN</v>
      </c>
      <c r="B80" s="1" t="s">
        <v>31</v>
      </c>
      <c r="C80" s="1" t="s">
        <v>125</v>
      </c>
      <c r="D80" s="1" t="s">
        <v>125</v>
      </c>
      <c r="E80" s="17">
        <v>-24131.78</v>
      </c>
      <c r="F80" s="17">
        <v>-11732.24</v>
      </c>
      <c r="G80" s="17">
        <v>-8871.09</v>
      </c>
      <c r="H80" s="17">
        <v>-6049.0599999999986</v>
      </c>
      <c r="I80" s="17">
        <v>-7397.619999999999</v>
      </c>
      <c r="J80" s="17">
        <v>-15530.259999999998</v>
      </c>
      <c r="K80" s="17">
        <v>-18700.18</v>
      </c>
      <c r="L80" s="17">
        <v>-12799.239999999998</v>
      </c>
      <c r="M80" s="17">
        <v>-24051.079999999994</v>
      </c>
      <c r="N80" s="17">
        <v>-6922.1699999999992</v>
      </c>
      <c r="O80" s="17">
        <v>-9505.58</v>
      </c>
      <c r="P80" s="17">
        <v>-11252.699999999999</v>
      </c>
      <c r="Q80" s="20">
        <v>-1206.5899999999999</v>
      </c>
      <c r="R80" s="20">
        <v>-586.61</v>
      </c>
      <c r="S80" s="20">
        <v>-443.55</v>
      </c>
      <c r="T80" s="20">
        <v>-302.45</v>
      </c>
      <c r="U80" s="20">
        <v>-369.88</v>
      </c>
      <c r="V80" s="20">
        <v>-776.51</v>
      </c>
      <c r="W80" s="20">
        <v>-935.01</v>
      </c>
      <c r="X80" s="20">
        <v>-639.96</v>
      </c>
      <c r="Y80" s="20">
        <v>-1202.55</v>
      </c>
      <c r="Z80" s="20">
        <v>-346.11</v>
      </c>
      <c r="AA80" s="20">
        <v>-475.28</v>
      </c>
      <c r="AB80" s="20">
        <v>-562.64</v>
      </c>
      <c r="AC80" s="17">
        <v>-7774.54</v>
      </c>
      <c r="AD80" s="17">
        <v>-3752.38</v>
      </c>
      <c r="AE80" s="17">
        <v>-2818.57</v>
      </c>
      <c r="AF80" s="17">
        <v>-1910.38</v>
      </c>
      <c r="AG80" s="17">
        <v>-2324.11</v>
      </c>
      <c r="AH80" s="17">
        <v>-4852.76</v>
      </c>
      <c r="AI80" s="17">
        <v>-5812.53</v>
      </c>
      <c r="AJ80" s="17">
        <v>-3956.62</v>
      </c>
      <c r="AK80" s="17">
        <v>-7394.03</v>
      </c>
      <c r="AL80" s="17">
        <v>-2116.71</v>
      </c>
      <c r="AM80" s="17">
        <v>-2890.53</v>
      </c>
      <c r="AN80" s="17">
        <v>-3403.31</v>
      </c>
      <c r="AO80" s="20">
        <v>-33112.909999999996</v>
      </c>
      <c r="AP80" s="20">
        <v>-16071.23</v>
      </c>
      <c r="AQ80" s="20">
        <v>-12133.21</v>
      </c>
      <c r="AR80" s="20">
        <v>-8261.89</v>
      </c>
      <c r="AS80" s="20">
        <v>-10091.609999999999</v>
      </c>
      <c r="AT80" s="20">
        <v>-21159.53</v>
      </c>
      <c r="AU80" s="20">
        <v>-25447.719999999998</v>
      </c>
      <c r="AV80" s="20">
        <v>-17395.819999999996</v>
      </c>
      <c r="AW80" s="20">
        <v>-32647.659999999993</v>
      </c>
      <c r="AX80" s="20">
        <v>-9384.989999999998</v>
      </c>
      <c r="AY80" s="20">
        <v>-12871.390000000001</v>
      </c>
      <c r="AZ80" s="20">
        <v>-15218.649999999998</v>
      </c>
      <c r="BA80" s="17">
        <f t="shared" si="8"/>
        <v>-156942.99999999997</v>
      </c>
      <c r="BB80" s="17">
        <f t="shared" si="9"/>
        <v>-7847.14</v>
      </c>
      <c r="BC80" s="17">
        <f t="shared" si="10"/>
        <v>-49006.469999999994</v>
      </c>
      <c r="BD80" s="17">
        <f t="shared" si="11"/>
        <v>-213796.61</v>
      </c>
    </row>
    <row r="81" spans="1:56" x14ac:dyDescent="0.25">
      <c r="A81" t="str">
        <f t="shared" si="7"/>
        <v>EEC.KH1</v>
      </c>
      <c r="B81" s="1" t="s">
        <v>24</v>
      </c>
      <c r="C81" s="1" t="s">
        <v>126</v>
      </c>
      <c r="D81" s="1" t="s">
        <v>126</v>
      </c>
      <c r="E81" s="17">
        <v>240308.3299999999</v>
      </c>
      <c r="F81" s="17">
        <v>163560.19000000003</v>
      </c>
      <c r="G81" s="17">
        <v>162816.13</v>
      </c>
      <c r="H81" s="17">
        <v>44263.830000000009</v>
      </c>
      <c r="I81" s="17">
        <v>934.16000000000076</v>
      </c>
      <c r="J81" s="17">
        <v>109542.19999999994</v>
      </c>
      <c r="K81" s="17">
        <v>154415.21999999997</v>
      </c>
      <c r="L81" s="17">
        <v>127682.56999999995</v>
      </c>
      <c r="M81" s="17">
        <v>263435.03000000003</v>
      </c>
      <c r="N81" s="17">
        <v>139739.73000000001</v>
      </c>
      <c r="O81" s="17">
        <v>196736.23999999993</v>
      </c>
      <c r="P81" s="17">
        <v>219015.47999999995</v>
      </c>
      <c r="Q81" s="20">
        <v>12015.42</v>
      </c>
      <c r="R81" s="20">
        <v>8178.01</v>
      </c>
      <c r="S81" s="20">
        <v>8140.81</v>
      </c>
      <c r="T81" s="20">
        <v>2213.19</v>
      </c>
      <c r="U81" s="20">
        <v>46.71</v>
      </c>
      <c r="V81" s="20">
        <v>5477.11</v>
      </c>
      <c r="W81" s="20">
        <v>7720.76</v>
      </c>
      <c r="X81" s="20">
        <v>6384.13</v>
      </c>
      <c r="Y81" s="20">
        <v>13171.75</v>
      </c>
      <c r="Z81" s="20">
        <v>6986.99</v>
      </c>
      <c r="AA81" s="20">
        <v>9836.81</v>
      </c>
      <c r="AB81" s="20">
        <v>10950.77</v>
      </c>
      <c r="AC81" s="17">
        <v>77420.179999999993</v>
      </c>
      <c r="AD81" s="17">
        <v>52312.2</v>
      </c>
      <c r="AE81" s="17">
        <v>51730.75</v>
      </c>
      <c r="AF81" s="17">
        <v>13979.14</v>
      </c>
      <c r="AG81" s="17">
        <v>293.49</v>
      </c>
      <c r="AH81" s="17">
        <v>34228.82</v>
      </c>
      <c r="AI81" s="17">
        <v>47996.53</v>
      </c>
      <c r="AJ81" s="17">
        <v>39470.400000000001</v>
      </c>
      <c r="AK81" s="17">
        <v>80987.95</v>
      </c>
      <c r="AL81" s="17">
        <v>42730.54</v>
      </c>
      <c r="AM81" s="17">
        <v>59825.13</v>
      </c>
      <c r="AN81" s="17">
        <v>66239.95</v>
      </c>
      <c r="AO81" s="20">
        <v>329743.92999999993</v>
      </c>
      <c r="AP81" s="20">
        <v>224050.40000000002</v>
      </c>
      <c r="AQ81" s="20">
        <v>222687.69</v>
      </c>
      <c r="AR81" s="20">
        <v>60456.160000000011</v>
      </c>
      <c r="AS81" s="20">
        <v>1274.3600000000008</v>
      </c>
      <c r="AT81" s="20">
        <v>149248.12999999995</v>
      </c>
      <c r="AU81" s="20">
        <v>210132.50999999998</v>
      </c>
      <c r="AV81" s="20">
        <v>173537.09999999995</v>
      </c>
      <c r="AW81" s="20">
        <v>357594.73000000004</v>
      </c>
      <c r="AX81" s="20">
        <v>189457.26</v>
      </c>
      <c r="AY81" s="20">
        <v>266398.17999999993</v>
      </c>
      <c r="AZ81" s="20">
        <v>296206.19999999995</v>
      </c>
      <c r="BA81" s="17">
        <f t="shared" si="8"/>
        <v>1822449.1099999996</v>
      </c>
      <c r="BB81" s="17">
        <f t="shared" si="9"/>
        <v>91122.46</v>
      </c>
      <c r="BC81" s="17">
        <f t="shared" si="10"/>
        <v>567215.07999999996</v>
      </c>
      <c r="BD81" s="17">
        <f t="shared" si="11"/>
        <v>2480786.6499999994</v>
      </c>
    </row>
    <row r="82" spans="1:56" x14ac:dyDescent="0.25">
      <c r="A82" t="str">
        <f t="shared" si="7"/>
        <v>EEC.KH2</v>
      </c>
      <c r="B82" s="1" t="s">
        <v>24</v>
      </c>
      <c r="C82" s="1" t="s">
        <v>127</v>
      </c>
      <c r="D82" s="1" t="s">
        <v>127</v>
      </c>
      <c r="E82" s="17">
        <v>353710</v>
      </c>
      <c r="F82" s="17">
        <v>75895.38</v>
      </c>
      <c r="G82" s="17">
        <v>16803.110000000008</v>
      </c>
      <c r="H82" s="17">
        <v>94943.590000000011</v>
      </c>
      <c r="I82" s="17">
        <v>111484.59999999996</v>
      </c>
      <c r="J82" s="17">
        <v>123332.83999999997</v>
      </c>
      <c r="K82" s="17">
        <v>153728.18999999994</v>
      </c>
      <c r="L82" s="17">
        <v>128416.37</v>
      </c>
      <c r="M82" s="17">
        <v>192927.19000000006</v>
      </c>
      <c r="N82" s="17">
        <v>131025.02999999997</v>
      </c>
      <c r="O82" s="17">
        <v>165296.62999999992</v>
      </c>
      <c r="P82" s="17">
        <v>217916.2</v>
      </c>
      <c r="Q82" s="20">
        <v>17685.5</v>
      </c>
      <c r="R82" s="20">
        <v>3794.77</v>
      </c>
      <c r="S82" s="20">
        <v>840.16</v>
      </c>
      <c r="T82" s="20">
        <v>4747.18</v>
      </c>
      <c r="U82" s="20">
        <v>5574.23</v>
      </c>
      <c r="V82" s="20">
        <v>6166.64</v>
      </c>
      <c r="W82" s="20">
        <v>7686.41</v>
      </c>
      <c r="X82" s="20">
        <v>6420.82</v>
      </c>
      <c r="Y82" s="20">
        <v>9646.36</v>
      </c>
      <c r="Z82" s="20">
        <v>6551.25</v>
      </c>
      <c r="AA82" s="20">
        <v>8264.83</v>
      </c>
      <c r="AB82" s="20">
        <v>10895.81</v>
      </c>
      <c r="AC82" s="17">
        <v>113954.82</v>
      </c>
      <c r="AD82" s="17">
        <v>24273.97</v>
      </c>
      <c r="AE82" s="17">
        <v>5338.77</v>
      </c>
      <c r="AF82" s="17">
        <v>29984.52</v>
      </c>
      <c r="AG82" s="17">
        <v>35025.14</v>
      </c>
      <c r="AH82" s="17">
        <v>38538</v>
      </c>
      <c r="AI82" s="17">
        <v>47782.98</v>
      </c>
      <c r="AJ82" s="17">
        <v>39697.24</v>
      </c>
      <c r="AK82" s="17">
        <v>59311.69</v>
      </c>
      <c r="AL82" s="17">
        <v>40065.699999999997</v>
      </c>
      <c r="AM82" s="17">
        <v>50264.72</v>
      </c>
      <c r="AN82" s="17">
        <v>65907.48</v>
      </c>
      <c r="AO82" s="20">
        <v>485350.32</v>
      </c>
      <c r="AP82" s="20">
        <v>103964.12000000001</v>
      </c>
      <c r="AQ82" s="20">
        <v>22982.040000000008</v>
      </c>
      <c r="AR82" s="20">
        <v>129675.29000000002</v>
      </c>
      <c r="AS82" s="20">
        <v>152083.96999999997</v>
      </c>
      <c r="AT82" s="20">
        <v>168037.47999999998</v>
      </c>
      <c r="AU82" s="20">
        <v>209197.57999999996</v>
      </c>
      <c r="AV82" s="20">
        <v>174534.43</v>
      </c>
      <c r="AW82" s="20">
        <v>261885.24000000005</v>
      </c>
      <c r="AX82" s="20">
        <v>177641.97999999998</v>
      </c>
      <c r="AY82" s="20">
        <v>223826.17999999991</v>
      </c>
      <c r="AZ82" s="20">
        <v>294719.49</v>
      </c>
      <c r="BA82" s="17">
        <f t="shared" si="8"/>
        <v>1765479.13</v>
      </c>
      <c r="BB82" s="17">
        <f t="shared" si="9"/>
        <v>88273.96</v>
      </c>
      <c r="BC82" s="17">
        <f t="shared" si="10"/>
        <v>550145.02999999991</v>
      </c>
      <c r="BD82" s="17">
        <f t="shared" si="11"/>
        <v>2403898.12</v>
      </c>
    </row>
    <row r="83" spans="1:56" x14ac:dyDescent="0.25">
      <c r="A83" t="str">
        <f t="shared" si="7"/>
        <v>KHW.KHW1</v>
      </c>
      <c r="B83" s="1" t="s">
        <v>130</v>
      </c>
      <c r="C83" s="1" t="s">
        <v>131</v>
      </c>
      <c r="D83" s="1" t="s">
        <v>131</v>
      </c>
      <c r="E83" s="17">
        <v>49041.24</v>
      </c>
      <c r="F83" s="17">
        <v>19681.38</v>
      </c>
      <c r="G83" s="17">
        <v>22182.000000000004</v>
      </c>
      <c r="H83" s="17">
        <v>12950.210000000001</v>
      </c>
      <c r="I83" s="17">
        <v>15956.810000000001</v>
      </c>
      <c r="J83" s="17">
        <v>9134.9399999999987</v>
      </c>
      <c r="K83" s="17">
        <v>6529.11</v>
      </c>
      <c r="L83" s="17">
        <v>6857.0200000000013</v>
      </c>
      <c r="M83" s="17">
        <v>22818.449999999997</v>
      </c>
      <c r="N83" s="17">
        <v>13084.800000000001</v>
      </c>
      <c r="O83" s="17">
        <v>40557.43</v>
      </c>
      <c r="P83" s="17">
        <v>17447.73</v>
      </c>
      <c r="Q83" s="20">
        <v>2452.06</v>
      </c>
      <c r="R83" s="20">
        <v>984.07</v>
      </c>
      <c r="S83" s="20">
        <v>1109.0999999999999</v>
      </c>
      <c r="T83" s="20">
        <v>647.51</v>
      </c>
      <c r="U83" s="20">
        <v>797.84</v>
      </c>
      <c r="V83" s="20">
        <v>456.75</v>
      </c>
      <c r="W83" s="20">
        <v>326.45999999999998</v>
      </c>
      <c r="X83" s="20">
        <v>342.85</v>
      </c>
      <c r="Y83" s="20">
        <v>1140.92</v>
      </c>
      <c r="Z83" s="20">
        <v>654.24</v>
      </c>
      <c r="AA83" s="20">
        <v>2027.87</v>
      </c>
      <c r="AB83" s="20">
        <v>872.39</v>
      </c>
      <c r="AC83" s="17">
        <v>15799.63</v>
      </c>
      <c r="AD83" s="17">
        <v>6294.79</v>
      </c>
      <c r="AE83" s="17">
        <v>7047.78</v>
      </c>
      <c r="AF83" s="17">
        <v>4089.86</v>
      </c>
      <c r="AG83" s="17">
        <v>5013.1499999999996</v>
      </c>
      <c r="AH83" s="17">
        <v>2854.41</v>
      </c>
      <c r="AI83" s="17">
        <v>2029.43</v>
      </c>
      <c r="AJ83" s="17">
        <v>2119.6999999999998</v>
      </c>
      <c r="AK83" s="17">
        <v>7015.09</v>
      </c>
      <c r="AL83" s="17">
        <v>4001.16</v>
      </c>
      <c r="AM83" s="17">
        <v>12333.03</v>
      </c>
      <c r="AN83" s="17">
        <v>5276.96</v>
      </c>
      <c r="AO83" s="20">
        <v>67292.929999999993</v>
      </c>
      <c r="AP83" s="20">
        <v>26960.240000000002</v>
      </c>
      <c r="AQ83" s="20">
        <v>30338.880000000001</v>
      </c>
      <c r="AR83" s="20">
        <v>17687.580000000002</v>
      </c>
      <c r="AS83" s="20">
        <v>21767.800000000003</v>
      </c>
      <c r="AT83" s="20">
        <v>12446.099999999999</v>
      </c>
      <c r="AU83" s="20">
        <v>8885</v>
      </c>
      <c r="AV83" s="20">
        <v>9319.5700000000015</v>
      </c>
      <c r="AW83" s="20">
        <v>30974.459999999995</v>
      </c>
      <c r="AX83" s="20">
        <v>17740.2</v>
      </c>
      <c r="AY83" s="20">
        <v>54918.33</v>
      </c>
      <c r="AZ83" s="20">
        <v>23597.079999999998</v>
      </c>
      <c r="BA83" s="17">
        <f t="shared" si="8"/>
        <v>236241.11999999997</v>
      </c>
      <c r="BB83" s="17">
        <f t="shared" si="9"/>
        <v>11812.060000000001</v>
      </c>
      <c r="BC83" s="17">
        <f t="shared" si="10"/>
        <v>73874.990000000005</v>
      </c>
      <c r="BD83" s="17">
        <f t="shared" si="11"/>
        <v>321928.17000000004</v>
      </c>
    </row>
    <row r="84" spans="1:56" x14ac:dyDescent="0.25">
      <c r="A84" t="str">
        <f t="shared" si="7"/>
        <v>MANH.SPCIMP</v>
      </c>
      <c r="B84" s="1" t="s">
        <v>132</v>
      </c>
      <c r="C84" s="1" t="s">
        <v>133</v>
      </c>
      <c r="D84" s="1" t="s">
        <v>73</v>
      </c>
      <c r="E84" s="17">
        <v>-3600.53</v>
      </c>
      <c r="F84" s="17">
        <v>-15880.77</v>
      </c>
      <c r="G84" s="17">
        <v>-14371.57</v>
      </c>
      <c r="H84" s="17">
        <v>-15165.56</v>
      </c>
      <c r="I84" s="17">
        <v>-18807.04</v>
      </c>
      <c r="J84" s="17">
        <v>-18946.929999999997</v>
      </c>
      <c r="K84" s="17">
        <v>-29741.870000000003</v>
      </c>
      <c r="L84" s="17">
        <v>-6165.37</v>
      </c>
      <c r="M84" s="17">
        <v>-1580.6899999999998</v>
      </c>
      <c r="N84" s="17">
        <v>-2510.38</v>
      </c>
      <c r="O84" s="17">
        <v>-6171.0500000000011</v>
      </c>
      <c r="P84" s="17">
        <v>-3224.7299999999996</v>
      </c>
      <c r="Q84" s="20">
        <v>-180.03</v>
      </c>
      <c r="R84" s="20">
        <v>-794.04</v>
      </c>
      <c r="S84" s="20">
        <v>-718.58</v>
      </c>
      <c r="T84" s="20">
        <v>-758.28</v>
      </c>
      <c r="U84" s="20">
        <v>-940.35</v>
      </c>
      <c r="V84" s="20">
        <v>-947.35</v>
      </c>
      <c r="W84" s="20">
        <v>-1487.09</v>
      </c>
      <c r="X84" s="20">
        <v>-308.27</v>
      </c>
      <c r="Y84" s="20">
        <v>-79.03</v>
      </c>
      <c r="Z84" s="20">
        <v>-125.52</v>
      </c>
      <c r="AA84" s="20">
        <v>-308.55</v>
      </c>
      <c r="AB84" s="20">
        <v>-161.24</v>
      </c>
      <c r="AC84" s="17">
        <v>-1159.98</v>
      </c>
      <c r="AD84" s="17">
        <v>-5079.22</v>
      </c>
      <c r="AE84" s="17">
        <v>-4566.21</v>
      </c>
      <c r="AF84" s="17">
        <v>-4789.5</v>
      </c>
      <c r="AG84" s="17">
        <v>-5908.61</v>
      </c>
      <c r="AH84" s="17">
        <v>-5920.38</v>
      </c>
      <c r="AI84" s="17">
        <v>-9244.6</v>
      </c>
      <c r="AJ84" s="17">
        <v>-1905.9</v>
      </c>
      <c r="AK84" s="17">
        <v>-485.95</v>
      </c>
      <c r="AL84" s="17">
        <v>-767.64</v>
      </c>
      <c r="AM84" s="17">
        <v>-1876.54</v>
      </c>
      <c r="AN84" s="17">
        <v>-975.3</v>
      </c>
      <c r="AO84" s="20">
        <v>-4940.5400000000009</v>
      </c>
      <c r="AP84" s="20">
        <v>-21754.030000000002</v>
      </c>
      <c r="AQ84" s="20">
        <v>-19656.36</v>
      </c>
      <c r="AR84" s="20">
        <v>-20713.34</v>
      </c>
      <c r="AS84" s="20">
        <v>-25656</v>
      </c>
      <c r="AT84" s="20">
        <v>-25814.659999999996</v>
      </c>
      <c r="AU84" s="20">
        <v>-40473.560000000005</v>
      </c>
      <c r="AV84" s="20">
        <v>-8379.5399999999991</v>
      </c>
      <c r="AW84" s="20">
        <v>-2145.6699999999996</v>
      </c>
      <c r="AX84" s="20">
        <v>-3403.54</v>
      </c>
      <c r="AY84" s="20">
        <v>-8356.1400000000012</v>
      </c>
      <c r="AZ84" s="20">
        <v>-4361.2699999999995</v>
      </c>
      <c r="BA84" s="17">
        <f t="shared" si="8"/>
        <v>-136166.49</v>
      </c>
      <c r="BB84" s="17">
        <f t="shared" si="9"/>
        <v>-6808.33</v>
      </c>
      <c r="BC84" s="17">
        <f t="shared" si="10"/>
        <v>-42679.83</v>
      </c>
      <c r="BD84" s="17">
        <f t="shared" si="11"/>
        <v>-185654.65000000002</v>
      </c>
    </row>
    <row r="85" spans="1:56" x14ac:dyDescent="0.25">
      <c r="A85" t="str">
        <f t="shared" si="7"/>
        <v>MEGE.MEG1</v>
      </c>
      <c r="B85" s="1" t="s">
        <v>134</v>
      </c>
      <c r="C85" s="1" t="s">
        <v>135</v>
      </c>
      <c r="D85" s="1" t="s">
        <v>135</v>
      </c>
      <c r="E85" s="17">
        <v>0</v>
      </c>
      <c r="F85" s="17">
        <v>0</v>
      </c>
      <c r="G85" s="17">
        <v>0</v>
      </c>
      <c r="H85" s="17">
        <v>0</v>
      </c>
      <c r="I85" s="17">
        <v>0</v>
      </c>
      <c r="J85" s="17">
        <v>0</v>
      </c>
      <c r="K85" s="17">
        <v>0</v>
      </c>
      <c r="L85" s="17">
        <v>0</v>
      </c>
      <c r="M85" s="17">
        <v>9959.1999999999971</v>
      </c>
      <c r="N85" s="17">
        <v>14772.1</v>
      </c>
      <c r="O85" s="17">
        <v>19080.089999999993</v>
      </c>
      <c r="P85" s="17">
        <v>42908.020000000019</v>
      </c>
      <c r="Q85" s="20">
        <v>0</v>
      </c>
      <c r="R85" s="20">
        <v>0</v>
      </c>
      <c r="S85" s="20">
        <v>0</v>
      </c>
      <c r="T85" s="20">
        <v>0</v>
      </c>
      <c r="U85" s="20">
        <v>0</v>
      </c>
      <c r="V85" s="20">
        <v>0</v>
      </c>
      <c r="W85" s="20">
        <v>0</v>
      </c>
      <c r="X85" s="20">
        <v>0</v>
      </c>
      <c r="Y85" s="20">
        <v>497.96</v>
      </c>
      <c r="Z85" s="20">
        <v>738.61</v>
      </c>
      <c r="AA85" s="20">
        <v>954</v>
      </c>
      <c r="AB85" s="20">
        <v>2145.4</v>
      </c>
      <c r="AC85" s="17">
        <v>0</v>
      </c>
      <c r="AD85" s="17">
        <v>0</v>
      </c>
      <c r="AE85" s="17">
        <v>0</v>
      </c>
      <c r="AF85" s="17">
        <v>0</v>
      </c>
      <c r="AG85" s="17">
        <v>0</v>
      </c>
      <c r="AH85" s="17">
        <v>0</v>
      </c>
      <c r="AI85" s="17">
        <v>0</v>
      </c>
      <c r="AJ85" s="17">
        <v>0</v>
      </c>
      <c r="AK85" s="17">
        <v>3061.76</v>
      </c>
      <c r="AL85" s="17">
        <v>4517.1099999999997</v>
      </c>
      <c r="AM85" s="17">
        <v>5802.03</v>
      </c>
      <c r="AN85" s="17">
        <v>12977.28</v>
      </c>
      <c r="AO85" s="20">
        <v>0</v>
      </c>
      <c r="AP85" s="20">
        <v>0</v>
      </c>
      <c r="AQ85" s="20">
        <v>0</v>
      </c>
      <c r="AR85" s="20">
        <v>0</v>
      </c>
      <c r="AS85" s="20">
        <v>0</v>
      </c>
      <c r="AT85" s="20">
        <v>0</v>
      </c>
      <c r="AU85" s="20">
        <v>0</v>
      </c>
      <c r="AV85" s="20">
        <v>0</v>
      </c>
      <c r="AW85" s="20">
        <v>13518.919999999996</v>
      </c>
      <c r="AX85" s="20">
        <v>20027.82</v>
      </c>
      <c r="AY85" s="20">
        <v>25836.119999999992</v>
      </c>
      <c r="AZ85" s="20">
        <v>58030.700000000019</v>
      </c>
      <c r="BA85" s="17">
        <f t="shared" si="8"/>
        <v>86719.41</v>
      </c>
      <c r="BB85" s="17">
        <f t="shared" si="9"/>
        <v>4335.9699999999993</v>
      </c>
      <c r="BC85" s="17">
        <f t="shared" si="10"/>
        <v>26358.18</v>
      </c>
      <c r="BD85" s="17">
        <f t="shared" si="11"/>
        <v>117413.56</v>
      </c>
    </row>
    <row r="86" spans="1:56" x14ac:dyDescent="0.25">
      <c r="A86" t="str">
        <f t="shared" si="7"/>
        <v>ASEI.MKR1</v>
      </c>
      <c r="B86" s="1" t="s">
        <v>711</v>
      </c>
      <c r="C86" s="1" t="s">
        <v>138</v>
      </c>
      <c r="D86" s="1" t="s">
        <v>138</v>
      </c>
      <c r="E86" s="17">
        <v>134227.88999999998</v>
      </c>
      <c r="F86" s="17">
        <v>0</v>
      </c>
      <c r="G86" s="17">
        <v>0</v>
      </c>
      <c r="H86" s="17">
        <v>0</v>
      </c>
      <c r="I86" s="17">
        <v>0</v>
      </c>
      <c r="J86" s="17">
        <v>0</v>
      </c>
      <c r="K86" s="17">
        <v>0</v>
      </c>
      <c r="L86" s="17">
        <v>0</v>
      </c>
      <c r="M86" s="17">
        <v>0</v>
      </c>
      <c r="N86" s="17">
        <v>0</v>
      </c>
      <c r="O86" s="17">
        <v>0</v>
      </c>
      <c r="P86" s="17">
        <v>0</v>
      </c>
      <c r="Q86" s="20">
        <v>6711.39</v>
      </c>
      <c r="R86" s="20">
        <v>0</v>
      </c>
      <c r="S86" s="20">
        <v>0</v>
      </c>
      <c r="T86" s="20">
        <v>0</v>
      </c>
      <c r="U86" s="20">
        <v>0</v>
      </c>
      <c r="V86" s="20">
        <v>0</v>
      </c>
      <c r="W86" s="20">
        <v>0</v>
      </c>
      <c r="X86" s="20">
        <v>0</v>
      </c>
      <c r="Y86" s="20">
        <v>0</v>
      </c>
      <c r="Z86" s="20">
        <v>0</v>
      </c>
      <c r="AA86" s="20">
        <v>0</v>
      </c>
      <c r="AB86" s="20">
        <v>0</v>
      </c>
      <c r="AC86" s="17">
        <v>43244.22</v>
      </c>
      <c r="AD86" s="17">
        <v>0</v>
      </c>
      <c r="AE86" s="17">
        <v>0</v>
      </c>
      <c r="AF86" s="17">
        <v>0</v>
      </c>
      <c r="AG86" s="17">
        <v>0</v>
      </c>
      <c r="AH86" s="17">
        <v>0</v>
      </c>
      <c r="AI86" s="17">
        <v>0</v>
      </c>
      <c r="AJ86" s="17">
        <v>0</v>
      </c>
      <c r="AK86" s="17">
        <v>0</v>
      </c>
      <c r="AL86" s="17">
        <v>0</v>
      </c>
      <c r="AM86" s="17">
        <v>0</v>
      </c>
      <c r="AN86" s="17">
        <v>0</v>
      </c>
      <c r="AO86" s="20">
        <v>184183.5</v>
      </c>
      <c r="AP86" s="20">
        <v>0</v>
      </c>
      <c r="AQ86" s="20">
        <v>0</v>
      </c>
      <c r="AR86" s="20">
        <v>0</v>
      </c>
      <c r="AS86" s="20">
        <v>0</v>
      </c>
      <c r="AT86" s="20">
        <v>0</v>
      </c>
      <c r="AU86" s="20">
        <v>0</v>
      </c>
      <c r="AV86" s="20">
        <v>0</v>
      </c>
      <c r="AW86" s="20">
        <v>0</v>
      </c>
      <c r="AX86" s="20">
        <v>0</v>
      </c>
      <c r="AY86" s="20">
        <v>0</v>
      </c>
      <c r="AZ86" s="20">
        <v>0</v>
      </c>
      <c r="BA86" s="17">
        <f t="shared" si="8"/>
        <v>134227.88999999998</v>
      </c>
      <c r="BB86" s="17">
        <f t="shared" si="9"/>
        <v>6711.39</v>
      </c>
      <c r="BC86" s="17">
        <f t="shared" si="10"/>
        <v>43244.22</v>
      </c>
      <c r="BD86" s="17">
        <f t="shared" si="11"/>
        <v>184183.5</v>
      </c>
    </row>
    <row r="87" spans="1:56" x14ac:dyDescent="0.25">
      <c r="A87" t="str">
        <f t="shared" si="7"/>
        <v>SCE.MKR1</v>
      </c>
      <c r="B87" s="1" t="s">
        <v>137</v>
      </c>
      <c r="C87" s="1" t="s">
        <v>138</v>
      </c>
      <c r="D87" s="1" t="s">
        <v>138</v>
      </c>
      <c r="E87" s="17">
        <v>0</v>
      </c>
      <c r="F87" s="17">
        <v>56642.9</v>
      </c>
      <c r="G87" s="17">
        <v>55634.670000000027</v>
      </c>
      <c r="H87" s="17">
        <v>33266.069999999978</v>
      </c>
      <c r="I87" s="17">
        <v>32698.76</v>
      </c>
      <c r="J87" s="17">
        <v>33810.680000000008</v>
      </c>
      <c r="K87" s="17">
        <v>46050.100000000006</v>
      </c>
      <c r="L87" s="17">
        <v>37166.149999999994</v>
      </c>
      <c r="M87" s="17">
        <v>86035.12</v>
      </c>
      <c r="N87" s="17">
        <v>41417.359999999986</v>
      </c>
      <c r="O87" s="17">
        <v>70951.369999999981</v>
      </c>
      <c r="P87" s="17">
        <v>76562.41</v>
      </c>
      <c r="Q87" s="20">
        <v>0</v>
      </c>
      <c r="R87" s="20">
        <v>2832.15</v>
      </c>
      <c r="S87" s="20">
        <v>2781.73</v>
      </c>
      <c r="T87" s="20">
        <v>1663.3</v>
      </c>
      <c r="U87" s="20">
        <v>1634.94</v>
      </c>
      <c r="V87" s="20">
        <v>1690.53</v>
      </c>
      <c r="W87" s="20">
        <v>2302.5100000000002</v>
      </c>
      <c r="X87" s="20">
        <v>1858.31</v>
      </c>
      <c r="Y87" s="20">
        <v>4301.76</v>
      </c>
      <c r="Z87" s="20">
        <v>2070.87</v>
      </c>
      <c r="AA87" s="20">
        <v>3547.57</v>
      </c>
      <c r="AB87" s="20">
        <v>3828.12</v>
      </c>
      <c r="AC87" s="17">
        <v>0</v>
      </c>
      <c r="AD87" s="17">
        <v>18116.36</v>
      </c>
      <c r="AE87" s="17">
        <v>17676.52</v>
      </c>
      <c r="AF87" s="17">
        <v>10505.89</v>
      </c>
      <c r="AG87" s="17">
        <v>10272.98</v>
      </c>
      <c r="AH87" s="17">
        <v>10564.88</v>
      </c>
      <c r="AI87" s="17">
        <v>14313.65</v>
      </c>
      <c r="AJ87" s="17">
        <v>11489.14</v>
      </c>
      <c r="AK87" s="17">
        <v>26449.82</v>
      </c>
      <c r="AL87" s="17">
        <v>12664.87</v>
      </c>
      <c r="AM87" s="17">
        <v>21575.46</v>
      </c>
      <c r="AN87" s="17">
        <v>23155.85</v>
      </c>
      <c r="AO87" s="20">
        <v>0</v>
      </c>
      <c r="AP87" s="20">
        <v>77591.41</v>
      </c>
      <c r="AQ87" s="20">
        <v>76092.920000000027</v>
      </c>
      <c r="AR87" s="20">
        <v>45435.25999999998</v>
      </c>
      <c r="AS87" s="20">
        <v>44606.679999999993</v>
      </c>
      <c r="AT87" s="20">
        <v>46066.090000000004</v>
      </c>
      <c r="AU87" s="20">
        <v>62666.260000000009</v>
      </c>
      <c r="AV87" s="20">
        <v>50513.599999999991</v>
      </c>
      <c r="AW87" s="20">
        <v>116786.69999999998</v>
      </c>
      <c r="AX87" s="20">
        <v>56153.099999999991</v>
      </c>
      <c r="AY87" s="20">
        <v>96074.4</v>
      </c>
      <c r="AZ87" s="20">
        <v>103546.38</v>
      </c>
      <c r="BA87" s="17">
        <f t="shared" si="8"/>
        <v>570235.59</v>
      </c>
      <c r="BB87" s="17">
        <f t="shared" si="9"/>
        <v>28511.79</v>
      </c>
      <c r="BC87" s="17">
        <f t="shared" si="10"/>
        <v>176785.41999999998</v>
      </c>
      <c r="BD87" s="17">
        <f t="shared" si="11"/>
        <v>775532.79999999993</v>
      </c>
    </row>
    <row r="88" spans="1:56" x14ac:dyDescent="0.25">
      <c r="A88" t="str">
        <f t="shared" si="7"/>
        <v>TCN.MKRC</v>
      </c>
      <c r="B88" s="1" t="s">
        <v>33</v>
      </c>
      <c r="C88" s="1" t="s">
        <v>139</v>
      </c>
      <c r="D88" s="1" t="s">
        <v>139</v>
      </c>
      <c r="E88" s="17">
        <v>128962.83999999998</v>
      </c>
      <c r="F88" s="17">
        <v>65021.629999999976</v>
      </c>
      <c r="G88" s="17">
        <v>57811.209999999992</v>
      </c>
      <c r="H88" s="17">
        <v>39508.949999999983</v>
      </c>
      <c r="I88" s="17">
        <v>35835.48000000001</v>
      </c>
      <c r="J88" s="17">
        <v>39688.650000000009</v>
      </c>
      <c r="K88" s="17">
        <v>39660.479999999981</v>
      </c>
      <c r="L88" s="17">
        <v>40666.24000000002</v>
      </c>
      <c r="M88" s="17">
        <v>34842.560000000027</v>
      </c>
      <c r="N88" s="17">
        <v>48961.000000000022</v>
      </c>
      <c r="O88" s="17">
        <v>67919.389999999956</v>
      </c>
      <c r="P88" s="17">
        <v>77838.870000000039</v>
      </c>
      <c r="Q88" s="20">
        <v>6448.14</v>
      </c>
      <c r="R88" s="20">
        <v>3251.08</v>
      </c>
      <c r="S88" s="20">
        <v>2890.56</v>
      </c>
      <c r="T88" s="20">
        <v>1975.45</v>
      </c>
      <c r="U88" s="20">
        <v>1791.77</v>
      </c>
      <c r="V88" s="20">
        <v>1984.43</v>
      </c>
      <c r="W88" s="20">
        <v>1983.02</v>
      </c>
      <c r="X88" s="20">
        <v>2033.31</v>
      </c>
      <c r="Y88" s="20">
        <v>1742.13</v>
      </c>
      <c r="Z88" s="20">
        <v>2448.0500000000002</v>
      </c>
      <c r="AA88" s="20">
        <v>3395.97</v>
      </c>
      <c r="AB88" s="20">
        <v>3891.94</v>
      </c>
      <c r="AC88" s="17">
        <v>41547.980000000003</v>
      </c>
      <c r="AD88" s="17">
        <v>20796.16</v>
      </c>
      <c r="AE88" s="17">
        <v>18368.07</v>
      </c>
      <c r="AF88" s="17">
        <v>12477.48</v>
      </c>
      <c r="AG88" s="17">
        <v>11258.44</v>
      </c>
      <c r="AH88" s="17">
        <v>12401.57</v>
      </c>
      <c r="AI88" s="17">
        <v>12327.58</v>
      </c>
      <c r="AJ88" s="17">
        <v>12571.12</v>
      </c>
      <c r="AK88" s="17">
        <v>10711.66</v>
      </c>
      <c r="AL88" s="17">
        <v>14971.62</v>
      </c>
      <c r="AM88" s="17">
        <v>20653.47</v>
      </c>
      <c r="AN88" s="17">
        <v>23541.91</v>
      </c>
      <c r="AO88" s="20">
        <v>176958.96</v>
      </c>
      <c r="AP88" s="20">
        <v>89068.869999999981</v>
      </c>
      <c r="AQ88" s="20">
        <v>79069.84</v>
      </c>
      <c r="AR88" s="20">
        <v>53961.879999999976</v>
      </c>
      <c r="AS88" s="20">
        <v>48885.69000000001</v>
      </c>
      <c r="AT88" s="20">
        <v>54074.650000000009</v>
      </c>
      <c r="AU88" s="20">
        <v>53971.07999999998</v>
      </c>
      <c r="AV88" s="20">
        <v>55270.67000000002</v>
      </c>
      <c r="AW88" s="20">
        <v>47296.35000000002</v>
      </c>
      <c r="AX88" s="20">
        <v>66380.670000000027</v>
      </c>
      <c r="AY88" s="20">
        <v>91968.829999999958</v>
      </c>
      <c r="AZ88" s="20">
        <v>105272.72000000004</v>
      </c>
      <c r="BA88" s="17">
        <f t="shared" si="8"/>
        <v>676717.29999999993</v>
      </c>
      <c r="BB88" s="17">
        <f t="shared" si="9"/>
        <v>33835.850000000006</v>
      </c>
      <c r="BC88" s="17">
        <f t="shared" si="10"/>
        <v>211627.06</v>
      </c>
      <c r="BD88" s="17">
        <f t="shared" si="11"/>
        <v>922180.21000000008</v>
      </c>
    </row>
    <row r="89" spans="1:56" x14ac:dyDescent="0.25">
      <c r="A89" t="str">
        <f t="shared" si="7"/>
        <v>MSCG.BCHIMP</v>
      </c>
      <c r="B89" s="1" t="s">
        <v>140</v>
      </c>
      <c r="C89" s="1" t="s">
        <v>141</v>
      </c>
      <c r="D89" s="1" t="s">
        <v>21</v>
      </c>
      <c r="E89" s="17">
        <v>-2892.6400000000003</v>
      </c>
      <c r="F89" s="17">
        <v>-265.95</v>
      </c>
      <c r="G89" s="17">
        <v>-1.7799999999999998</v>
      </c>
      <c r="H89" s="17">
        <v>0</v>
      </c>
      <c r="I89" s="17">
        <v>0</v>
      </c>
      <c r="J89" s="17">
        <v>0</v>
      </c>
      <c r="K89" s="17">
        <v>0</v>
      </c>
      <c r="L89" s="17">
        <v>0</v>
      </c>
      <c r="M89" s="17">
        <v>0</v>
      </c>
      <c r="N89" s="17">
        <v>0</v>
      </c>
      <c r="O89" s="17">
        <v>-0.47000000000000003</v>
      </c>
      <c r="P89" s="17">
        <v>0</v>
      </c>
      <c r="Q89" s="20">
        <v>-144.63</v>
      </c>
      <c r="R89" s="20">
        <v>-13.3</v>
      </c>
      <c r="S89" s="20">
        <v>-0.09</v>
      </c>
      <c r="T89" s="20">
        <v>0</v>
      </c>
      <c r="U89" s="20">
        <v>0</v>
      </c>
      <c r="V89" s="20">
        <v>0</v>
      </c>
      <c r="W89" s="20">
        <v>0</v>
      </c>
      <c r="X89" s="20">
        <v>0</v>
      </c>
      <c r="Y89" s="20">
        <v>0</v>
      </c>
      <c r="Z89" s="20">
        <v>0</v>
      </c>
      <c r="AA89" s="20">
        <v>-0.02</v>
      </c>
      <c r="AB89" s="20">
        <v>0</v>
      </c>
      <c r="AC89" s="17">
        <v>-931.92</v>
      </c>
      <c r="AD89" s="17">
        <v>-85.06</v>
      </c>
      <c r="AE89" s="17">
        <v>-0.56999999999999995</v>
      </c>
      <c r="AF89" s="17">
        <v>0</v>
      </c>
      <c r="AG89" s="17">
        <v>0</v>
      </c>
      <c r="AH89" s="17">
        <v>0</v>
      </c>
      <c r="AI89" s="17">
        <v>0</v>
      </c>
      <c r="AJ89" s="17">
        <v>0</v>
      </c>
      <c r="AK89" s="17">
        <v>0</v>
      </c>
      <c r="AL89" s="17">
        <v>0</v>
      </c>
      <c r="AM89" s="17">
        <v>-0.14000000000000001</v>
      </c>
      <c r="AN89" s="17">
        <v>0</v>
      </c>
      <c r="AO89" s="20">
        <v>-3969.1900000000005</v>
      </c>
      <c r="AP89" s="20">
        <v>-364.31</v>
      </c>
      <c r="AQ89" s="20">
        <v>-2.44</v>
      </c>
      <c r="AR89" s="20">
        <v>0</v>
      </c>
      <c r="AS89" s="20">
        <v>0</v>
      </c>
      <c r="AT89" s="20">
        <v>0</v>
      </c>
      <c r="AU89" s="20">
        <v>0</v>
      </c>
      <c r="AV89" s="20">
        <v>0</v>
      </c>
      <c r="AW89" s="20">
        <v>0</v>
      </c>
      <c r="AX89" s="20">
        <v>0</v>
      </c>
      <c r="AY89" s="20">
        <v>-0.63000000000000012</v>
      </c>
      <c r="AZ89" s="20">
        <v>0</v>
      </c>
      <c r="BA89" s="17">
        <f t="shared" si="8"/>
        <v>-3160.84</v>
      </c>
      <c r="BB89" s="17">
        <f t="shared" si="9"/>
        <v>-158.04000000000002</v>
      </c>
      <c r="BC89" s="17">
        <f t="shared" si="10"/>
        <v>-1017.69</v>
      </c>
      <c r="BD89" s="17">
        <f t="shared" si="11"/>
        <v>-4336.5700000000006</v>
      </c>
    </row>
    <row r="90" spans="1:56" x14ac:dyDescent="0.25">
      <c r="A90" t="str">
        <f t="shared" si="7"/>
        <v>APNC.NOVAGEN15M</v>
      </c>
      <c r="B90" s="1" t="s">
        <v>145</v>
      </c>
      <c r="C90" s="1" t="s">
        <v>146</v>
      </c>
      <c r="D90" s="1" t="s">
        <v>146</v>
      </c>
      <c r="E90" s="17">
        <v>-83626.62</v>
      </c>
      <c r="F90" s="17">
        <v>-34043.909999999996</v>
      </c>
      <c r="G90" s="17">
        <v>-28519.859999999993</v>
      </c>
      <c r="H90" s="17">
        <v>-15129.990000000002</v>
      </c>
      <c r="I90" s="17">
        <v>-6711</v>
      </c>
      <c r="J90" s="17">
        <v>-16243.079999999998</v>
      </c>
      <c r="K90" s="17">
        <v>-26003.86</v>
      </c>
      <c r="L90" s="17">
        <v>-23137.9</v>
      </c>
      <c r="M90" s="17">
        <v>-54564.86</v>
      </c>
      <c r="N90" s="17">
        <v>-10953.69</v>
      </c>
      <c r="O90" s="17">
        <v>-26634.68</v>
      </c>
      <c r="P90" s="17">
        <v>-25690.149999999998</v>
      </c>
      <c r="Q90" s="20">
        <v>-4181.33</v>
      </c>
      <c r="R90" s="20">
        <v>-1702.2</v>
      </c>
      <c r="S90" s="20">
        <v>-1425.99</v>
      </c>
      <c r="T90" s="20">
        <v>-756.5</v>
      </c>
      <c r="U90" s="20">
        <v>-335.55</v>
      </c>
      <c r="V90" s="20">
        <v>-812.15</v>
      </c>
      <c r="W90" s="20">
        <v>-1300.19</v>
      </c>
      <c r="X90" s="20">
        <v>-1156.9000000000001</v>
      </c>
      <c r="Y90" s="20">
        <v>-2728.24</v>
      </c>
      <c r="Z90" s="20">
        <v>-547.67999999999995</v>
      </c>
      <c r="AA90" s="20">
        <v>-1331.73</v>
      </c>
      <c r="AB90" s="20">
        <v>-1284.51</v>
      </c>
      <c r="AC90" s="17">
        <v>-26942</v>
      </c>
      <c r="AD90" s="17">
        <v>-10888.42</v>
      </c>
      <c r="AE90" s="17">
        <v>-9061.4699999999993</v>
      </c>
      <c r="AF90" s="17">
        <v>-4778.26</v>
      </c>
      <c r="AG90" s="17">
        <v>-2108.4</v>
      </c>
      <c r="AH90" s="17">
        <v>-5075.5</v>
      </c>
      <c r="AI90" s="17">
        <v>-8082.72</v>
      </c>
      <c r="AJ90" s="17">
        <v>-7152.6</v>
      </c>
      <c r="AK90" s="17">
        <v>-16774.900000000001</v>
      </c>
      <c r="AL90" s="17">
        <v>-3349.49</v>
      </c>
      <c r="AM90" s="17">
        <v>-8099.29</v>
      </c>
      <c r="AN90" s="17">
        <v>-7769.84</v>
      </c>
      <c r="AO90" s="20">
        <v>-114749.95</v>
      </c>
      <c r="AP90" s="20">
        <v>-46634.529999999992</v>
      </c>
      <c r="AQ90" s="20">
        <v>-39007.319999999992</v>
      </c>
      <c r="AR90" s="20">
        <v>-20664.75</v>
      </c>
      <c r="AS90" s="20">
        <v>-9154.9500000000007</v>
      </c>
      <c r="AT90" s="20">
        <v>-22130.73</v>
      </c>
      <c r="AU90" s="20">
        <v>-35386.769999999997</v>
      </c>
      <c r="AV90" s="20">
        <v>-31447.4</v>
      </c>
      <c r="AW90" s="20">
        <v>-74068</v>
      </c>
      <c r="AX90" s="20">
        <v>-14850.86</v>
      </c>
      <c r="AY90" s="20">
        <v>-36065.699999999997</v>
      </c>
      <c r="AZ90" s="20">
        <v>-34744.5</v>
      </c>
      <c r="BA90" s="17">
        <f t="shared" si="8"/>
        <v>-351259.6</v>
      </c>
      <c r="BB90" s="17">
        <f t="shared" si="9"/>
        <v>-17562.969999999998</v>
      </c>
      <c r="BC90" s="17">
        <f t="shared" si="10"/>
        <v>-110082.89000000001</v>
      </c>
      <c r="BD90" s="17">
        <f t="shared" si="11"/>
        <v>-478905.46</v>
      </c>
    </row>
    <row r="91" spans="1:56" x14ac:dyDescent="0.25">
      <c r="A91" t="str">
        <f t="shared" si="7"/>
        <v>NPC.NPC1</v>
      </c>
      <c r="B91" s="1" t="s">
        <v>147</v>
      </c>
      <c r="C91" s="1" t="s">
        <v>148</v>
      </c>
      <c r="D91" s="1" t="s">
        <v>148</v>
      </c>
      <c r="E91" s="17">
        <v>-12229.17</v>
      </c>
      <c r="F91" s="17">
        <v>-664.12000000000012</v>
      </c>
      <c r="G91" s="17">
        <v>-676.67000000000007</v>
      </c>
      <c r="H91" s="17">
        <v>-304.43999999999994</v>
      </c>
      <c r="I91" s="17">
        <v>-584.54999999999995</v>
      </c>
      <c r="J91" s="17">
        <v>-1123.19</v>
      </c>
      <c r="K91" s="17">
        <v>-1888.17</v>
      </c>
      <c r="L91" s="17">
        <v>-3523.4899999999993</v>
      </c>
      <c r="M91" s="17">
        <v>-8733.880000000001</v>
      </c>
      <c r="N91" s="17">
        <v>-170.82</v>
      </c>
      <c r="O91" s="17">
        <v>-5224.6000000000004</v>
      </c>
      <c r="P91" s="17">
        <v>-6599.0300000000007</v>
      </c>
      <c r="Q91" s="20">
        <v>-611.46</v>
      </c>
      <c r="R91" s="20">
        <v>-33.21</v>
      </c>
      <c r="S91" s="20">
        <v>-33.83</v>
      </c>
      <c r="T91" s="20">
        <v>-15.22</v>
      </c>
      <c r="U91" s="20">
        <v>-29.23</v>
      </c>
      <c r="V91" s="20">
        <v>-56.16</v>
      </c>
      <c r="W91" s="20">
        <v>-94.41</v>
      </c>
      <c r="X91" s="20">
        <v>-176.17</v>
      </c>
      <c r="Y91" s="20">
        <v>-436.69</v>
      </c>
      <c r="Z91" s="20">
        <v>-8.5399999999999991</v>
      </c>
      <c r="AA91" s="20">
        <v>-261.23</v>
      </c>
      <c r="AB91" s="20">
        <v>-329.95</v>
      </c>
      <c r="AC91" s="17">
        <v>-3939.87</v>
      </c>
      <c r="AD91" s="17">
        <v>-212.41</v>
      </c>
      <c r="AE91" s="17">
        <v>-214.99</v>
      </c>
      <c r="AF91" s="17">
        <v>-96.15</v>
      </c>
      <c r="AG91" s="17">
        <v>-183.65</v>
      </c>
      <c r="AH91" s="17">
        <v>-350.96</v>
      </c>
      <c r="AI91" s="17">
        <v>-586.9</v>
      </c>
      <c r="AJ91" s="17">
        <v>-1089.21</v>
      </c>
      <c r="AK91" s="17">
        <v>-2685.06</v>
      </c>
      <c r="AL91" s="17">
        <v>-52.23</v>
      </c>
      <c r="AM91" s="17">
        <v>-1588.74</v>
      </c>
      <c r="AN91" s="17">
        <v>-1995.84</v>
      </c>
      <c r="AO91" s="20">
        <v>-16780.5</v>
      </c>
      <c r="AP91" s="20">
        <v>-909.74000000000012</v>
      </c>
      <c r="AQ91" s="20">
        <v>-925.49000000000012</v>
      </c>
      <c r="AR91" s="20">
        <v>-415.80999999999995</v>
      </c>
      <c r="AS91" s="20">
        <v>-797.43</v>
      </c>
      <c r="AT91" s="20">
        <v>-1530.3100000000002</v>
      </c>
      <c r="AU91" s="20">
        <v>-2569.48</v>
      </c>
      <c r="AV91" s="20">
        <v>-4788.869999999999</v>
      </c>
      <c r="AW91" s="20">
        <v>-11855.630000000001</v>
      </c>
      <c r="AX91" s="20">
        <v>-231.58999999999997</v>
      </c>
      <c r="AY91" s="20">
        <v>-7074.57</v>
      </c>
      <c r="AZ91" s="20">
        <v>-8924.82</v>
      </c>
      <c r="BA91" s="17">
        <f t="shared" si="8"/>
        <v>-41722.129999999997</v>
      </c>
      <c r="BB91" s="17">
        <f t="shared" si="9"/>
        <v>-2086.1</v>
      </c>
      <c r="BC91" s="17">
        <f t="shared" si="10"/>
        <v>-12996.009999999998</v>
      </c>
      <c r="BD91" s="17">
        <f t="shared" si="11"/>
        <v>-56804.240000000005</v>
      </c>
    </row>
    <row r="92" spans="1:56" x14ac:dyDescent="0.25">
      <c r="A92" t="str">
        <f t="shared" si="7"/>
        <v>GPI.NPP1</v>
      </c>
      <c r="B92" s="1" t="s">
        <v>149</v>
      </c>
      <c r="C92" s="1" t="s">
        <v>150</v>
      </c>
      <c r="D92" s="1" t="s">
        <v>150</v>
      </c>
      <c r="E92" s="17">
        <v>-169228.09999999995</v>
      </c>
      <c r="F92" s="17">
        <v>-15122.529999999997</v>
      </c>
      <c r="G92" s="17">
        <v>-15165.83</v>
      </c>
      <c r="H92" s="17">
        <v>-4450.05</v>
      </c>
      <c r="I92" s="17">
        <v>-12739.35</v>
      </c>
      <c r="J92" s="17">
        <v>-31655.509999999995</v>
      </c>
      <c r="K92" s="17">
        <v>-50003.31</v>
      </c>
      <c r="L92" s="17">
        <v>-28872.959999999999</v>
      </c>
      <c r="M92" s="17">
        <v>-194559.3</v>
      </c>
      <c r="N92" s="17">
        <v>-3208.2300000000005</v>
      </c>
      <c r="O92" s="17">
        <v>-40471.719999999994</v>
      </c>
      <c r="P92" s="17">
        <v>-56197.149999999994</v>
      </c>
      <c r="Q92" s="20">
        <v>-8461.41</v>
      </c>
      <c r="R92" s="20">
        <v>-756.13</v>
      </c>
      <c r="S92" s="20">
        <v>-758.29</v>
      </c>
      <c r="T92" s="20">
        <v>-222.5</v>
      </c>
      <c r="U92" s="20">
        <v>-636.97</v>
      </c>
      <c r="V92" s="20">
        <v>-1582.78</v>
      </c>
      <c r="W92" s="20">
        <v>-2500.17</v>
      </c>
      <c r="X92" s="20">
        <v>-1443.65</v>
      </c>
      <c r="Y92" s="20">
        <v>-9727.9699999999993</v>
      </c>
      <c r="Z92" s="20">
        <v>-160.41</v>
      </c>
      <c r="AA92" s="20">
        <v>-2023.59</v>
      </c>
      <c r="AB92" s="20">
        <v>-2809.86</v>
      </c>
      <c r="AC92" s="17">
        <v>-54520.25</v>
      </c>
      <c r="AD92" s="17">
        <v>-4836.71</v>
      </c>
      <c r="AE92" s="17">
        <v>-4818.5600000000004</v>
      </c>
      <c r="AF92" s="17">
        <v>-1405.39</v>
      </c>
      <c r="AG92" s="17">
        <v>-4002.32</v>
      </c>
      <c r="AH92" s="17">
        <v>-9891.4500000000007</v>
      </c>
      <c r="AI92" s="17">
        <v>-15542.41</v>
      </c>
      <c r="AJ92" s="17">
        <v>-8925.4699999999993</v>
      </c>
      <c r="AK92" s="17">
        <v>-59813.45</v>
      </c>
      <c r="AL92" s="17">
        <v>-981.03</v>
      </c>
      <c r="AM92" s="17">
        <v>-12306.96</v>
      </c>
      <c r="AN92" s="17">
        <v>-16996.5</v>
      </c>
      <c r="AO92" s="20">
        <v>-232209.75999999995</v>
      </c>
      <c r="AP92" s="20">
        <v>-20715.369999999995</v>
      </c>
      <c r="AQ92" s="20">
        <v>-20742.68</v>
      </c>
      <c r="AR92" s="20">
        <v>-6077.9400000000005</v>
      </c>
      <c r="AS92" s="20">
        <v>-17378.64</v>
      </c>
      <c r="AT92" s="20">
        <v>-43129.739999999991</v>
      </c>
      <c r="AU92" s="20">
        <v>-68045.89</v>
      </c>
      <c r="AV92" s="20">
        <v>-39242.080000000002</v>
      </c>
      <c r="AW92" s="20">
        <v>-264100.71999999997</v>
      </c>
      <c r="AX92" s="20">
        <v>-4349.67</v>
      </c>
      <c r="AY92" s="20">
        <v>-54802.26999999999</v>
      </c>
      <c r="AZ92" s="20">
        <v>-76003.509999999995</v>
      </c>
      <c r="BA92" s="17">
        <f t="shared" si="8"/>
        <v>-621674.03999999992</v>
      </c>
      <c r="BB92" s="17">
        <f t="shared" si="9"/>
        <v>-31083.729999999996</v>
      </c>
      <c r="BC92" s="17">
        <f t="shared" si="10"/>
        <v>-194040.5</v>
      </c>
      <c r="BD92" s="17">
        <f t="shared" si="11"/>
        <v>-846798.27</v>
      </c>
    </row>
    <row r="93" spans="1:56" x14ac:dyDescent="0.25">
      <c r="A93" t="str">
        <f t="shared" si="7"/>
        <v>NXI.NX01</v>
      </c>
      <c r="B93" s="1" t="s">
        <v>153</v>
      </c>
      <c r="C93" s="1" t="s">
        <v>154</v>
      </c>
      <c r="D93" s="1" t="s">
        <v>154</v>
      </c>
      <c r="E93" s="17">
        <v>-189540.61000000002</v>
      </c>
      <c r="F93" s="17">
        <v>-86963.98</v>
      </c>
      <c r="G93" s="17">
        <v>-79609.2</v>
      </c>
      <c r="H93" s="17">
        <v>-28625.729999999996</v>
      </c>
      <c r="I93" s="17">
        <v>-38136.47</v>
      </c>
      <c r="J93" s="17">
        <v>-48162.390000000007</v>
      </c>
      <c r="K93" s="17">
        <v>-71584.12999999999</v>
      </c>
      <c r="L93" s="17">
        <v>-58005.630000000005</v>
      </c>
      <c r="M93" s="17">
        <v>-131105.16</v>
      </c>
      <c r="N93" s="17">
        <v>-41754.6</v>
      </c>
      <c r="O93" s="17">
        <v>-86154.11</v>
      </c>
      <c r="P93" s="17">
        <v>-88110.579999999987</v>
      </c>
      <c r="Q93" s="20">
        <v>-9477.0300000000007</v>
      </c>
      <c r="R93" s="20">
        <v>-4348.2</v>
      </c>
      <c r="S93" s="20">
        <v>-3980.46</v>
      </c>
      <c r="T93" s="20">
        <v>-1431.29</v>
      </c>
      <c r="U93" s="20">
        <v>-1906.82</v>
      </c>
      <c r="V93" s="20">
        <v>-2408.12</v>
      </c>
      <c r="W93" s="20">
        <v>-3579.21</v>
      </c>
      <c r="X93" s="20">
        <v>-2900.28</v>
      </c>
      <c r="Y93" s="20">
        <v>-6555.26</v>
      </c>
      <c r="Z93" s="20">
        <v>-2087.73</v>
      </c>
      <c r="AA93" s="20">
        <v>-4307.71</v>
      </c>
      <c r="AB93" s="20">
        <v>-4405.53</v>
      </c>
      <c r="AC93" s="17">
        <v>-61064.33</v>
      </c>
      <c r="AD93" s="17">
        <v>-27814.09</v>
      </c>
      <c r="AE93" s="17">
        <v>-25293.83</v>
      </c>
      <c r="AF93" s="17">
        <v>-9040.41</v>
      </c>
      <c r="AG93" s="17">
        <v>-11981.34</v>
      </c>
      <c r="AH93" s="17">
        <v>-15049.38</v>
      </c>
      <c r="AI93" s="17">
        <v>-22250.33</v>
      </c>
      <c r="AJ93" s="17">
        <v>-17931.23</v>
      </c>
      <c r="AK93" s="17">
        <v>-40305.72</v>
      </c>
      <c r="AL93" s="17">
        <v>-12768</v>
      </c>
      <c r="AM93" s="17">
        <v>-26198.43</v>
      </c>
      <c r="AN93" s="17">
        <v>-26648.53</v>
      </c>
      <c r="AO93" s="20">
        <v>-260081.97000000003</v>
      </c>
      <c r="AP93" s="20">
        <v>-119126.26999999999</v>
      </c>
      <c r="AQ93" s="20">
        <v>-108883.49</v>
      </c>
      <c r="AR93" s="20">
        <v>-39097.429999999993</v>
      </c>
      <c r="AS93" s="20">
        <v>-52024.630000000005</v>
      </c>
      <c r="AT93" s="20">
        <v>-65619.890000000014</v>
      </c>
      <c r="AU93" s="20">
        <v>-97413.67</v>
      </c>
      <c r="AV93" s="20">
        <v>-78837.14</v>
      </c>
      <c r="AW93" s="20">
        <v>-177966.14</v>
      </c>
      <c r="AX93" s="20">
        <v>-56610.33</v>
      </c>
      <c r="AY93" s="20">
        <v>-116660.25</v>
      </c>
      <c r="AZ93" s="20">
        <v>-119164.63999999998</v>
      </c>
      <c r="BA93" s="17">
        <f t="shared" si="8"/>
        <v>-947752.59</v>
      </c>
      <c r="BB93" s="17">
        <f t="shared" si="9"/>
        <v>-47387.64</v>
      </c>
      <c r="BC93" s="17">
        <f t="shared" si="10"/>
        <v>-296345.62</v>
      </c>
      <c r="BD93" s="17">
        <f t="shared" si="11"/>
        <v>-1291485.8499999999</v>
      </c>
    </row>
    <row r="94" spans="1:56" x14ac:dyDescent="0.25">
      <c r="A94" t="str">
        <f t="shared" si="7"/>
        <v>NXI.NX02</v>
      </c>
      <c r="B94" s="1" t="s">
        <v>153</v>
      </c>
      <c r="C94" s="1" t="s">
        <v>155</v>
      </c>
      <c r="D94" s="1" t="s">
        <v>155</v>
      </c>
      <c r="E94" s="17">
        <v>63030.7</v>
      </c>
      <c r="F94" s="17">
        <v>24886.350000000006</v>
      </c>
      <c r="G94" s="17">
        <v>14278.03</v>
      </c>
      <c r="H94" s="17">
        <v>6740.8200000000006</v>
      </c>
      <c r="I94" s="17">
        <v>20525.240000000005</v>
      </c>
      <c r="J94" s="17">
        <v>8282.070000000007</v>
      </c>
      <c r="K94" s="17">
        <v>18617.090000000011</v>
      </c>
      <c r="L94" s="17">
        <v>45306.700000000012</v>
      </c>
      <c r="M94" s="17">
        <v>13323.370000000003</v>
      </c>
      <c r="N94" s="17">
        <v>10091.23</v>
      </c>
      <c r="O94" s="17">
        <v>34196.469999999994</v>
      </c>
      <c r="P94" s="17">
        <v>52689.64</v>
      </c>
      <c r="Q94" s="20">
        <v>3151.54</v>
      </c>
      <c r="R94" s="20">
        <v>1244.32</v>
      </c>
      <c r="S94" s="20">
        <v>713.9</v>
      </c>
      <c r="T94" s="20">
        <v>337.04</v>
      </c>
      <c r="U94" s="20">
        <v>1026.26</v>
      </c>
      <c r="V94" s="20">
        <v>414.1</v>
      </c>
      <c r="W94" s="20">
        <v>930.85</v>
      </c>
      <c r="X94" s="20">
        <v>2265.34</v>
      </c>
      <c r="Y94" s="20">
        <v>666.17</v>
      </c>
      <c r="Z94" s="20">
        <v>504.56</v>
      </c>
      <c r="AA94" s="20">
        <v>1709.82</v>
      </c>
      <c r="AB94" s="20">
        <v>2634.48</v>
      </c>
      <c r="AC94" s="17">
        <v>20306.61</v>
      </c>
      <c r="AD94" s="17">
        <v>7959.52</v>
      </c>
      <c r="AE94" s="17">
        <v>4536.49</v>
      </c>
      <c r="AF94" s="17">
        <v>2128.85</v>
      </c>
      <c r="AG94" s="17">
        <v>6448.42</v>
      </c>
      <c r="AH94" s="17">
        <v>2587.91</v>
      </c>
      <c r="AI94" s="17">
        <v>5786.71</v>
      </c>
      <c r="AJ94" s="17">
        <v>14005.62</v>
      </c>
      <c r="AK94" s="17">
        <v>4096.01</v>
      </c>
      <c r="AL94" s="17">
        <v>3085.76</v>
      </c>
      <c r="AM94" s="17">
        <v>10398.74</v>
      </c>
      <c r="AN94" s="17">
        <v>15935.67</v>
      </c>
      <c r="AO94" s="20">
        <v>86488.849999999991</v>
      </c>
      <c r="AP94" s="20">
        <v>34090.19</v>
      </c>
      <c r="AQ94" s="20">
        <v>19528.419999999998</v>
      </c>
      <c r="AR94" s="20">
        <v>9206.7100000000009</v>
      </c>
      <c r="AS94" s="20">
        <v>27999.920000000006</v>
      </c>
      <c r="AT94" s="20">
        <v>11284.080000000007</v>
      </c>
      <c r="AU94" s="20">
        <v>25334.650000000009</v>
      </c>
      <c r="AV94" s="20">
        <v>61577.660000000011</v>
      </c>
      <c r="AW94" s="20">
        <v>18085.550000000003</v>
      </c>
      <c r="AX94" s="20">
        <v>13681.55</v>
      </c>
      <c r="AY94" s="20">
        <v>46305.029999999992</v>
      </c>
      <c r="AZ94" s="20">
        <v>71259.790000000008</v>
      </c>
      <c r="BA94" s="17">
        <f t="shared" si="8"/>
        <v>311967.71000000008</v>
      </c>
      <c r="BB94" s="17">
        <f t="shared" si="9"/>
        <v>15598.38</v>
      </c>
      <c r="BC94" s="17">
        <f t="shared" si="10"/>
        <v>97276.31</v>
      </c>
      <c r="BD94" s="17">
        <f t="shared" si="11"/>
        <v>424842.4</v>
      </c>
    </row>
    <row r="95" spans="1:56" x14ac:dyDescent="0.25">
      <c r="A95" t="str">
        <f t="shared" si="7"/>
        <v>NXI.BCHIMP</v>
      </c>
      <c r="B95" s="1" t="s">
        <v>153</v>
      </c>
      <c r="C95" s="1" t="s">
        <v>712</v>
      </c>
      <c r="D95" s="1" t="s">
        <v>21</v>
      </c>
      <c r="E95" s="17">
        <v>0</v>
      </c>
      <c r="F95" s="17">
        <v>0</v>
      </c>
      <c r="G95" s="17">
        <v>0</v>
      </c>
      <c r="H95" s="17">
        <v>0</v>
      </c>
      <c r="I95" s="17">
        <v>0</v>
      </c>
      <c r="J95" s="17">
        <v>-21.930000000000003</v>
      </c>
      <c r="K95" s="17">
        <v>0</v>
      </c>
      <c r="L95" s="17">
        <v>0</v>
      </c>
      <c r="M95" s="17">
        <v>0</v>
      </c>
      <c r="N95" s="17">
        <v>-47.49</v>
      </c>
      <c r="O95" s="17">
        <v>-25.63</v>
      </c>
      <c r="P95" s="17">
        <v>0</v>
      </c>
      <c r="Q95" s="20">
        <v>0</v>
      </c>
      <c r="R95" s="20">
        <v>0</v>
      </c>
      <c r="S95" s="20">
        <v>0</v>
      </c>
      <c r="T95" s="20">
        <v>0</v>
      </c>
      <c r="U95" s="20">
        <v>0</v>
      </c>
      <c r="V95" s="20">
        <v>-1.1000000000000001</v>
      </c>
      <c r="W95" s="20">
        <v>0</v>
      </c>
      <c r="X95" s="20">
        <v>0</v>
      </c>
      <c r="Y95" s="20">
        <v>0</v>
      </c>
      <c r="Z95" s="20">
        <v>-2.37</v>
      </c>
      <c r="AA95" s="20">
        <v>-1.28</v>
      </c>
      <c r="AB95" s="20">
        <v>0</v>
      </c>
      <c r="AC95" s="17">
        <v>0</v>
      </c>
      <c r="AD95" s="17">
        <v>0</v>
      </c>
      <c r="AE95" s="17">
        <v>0</v>
      </c>
      <c r="AF95" s="17">
        <v>0</v>
      </c>
      <c r="AG95" s="17">
        <v>0</v>
      </c>
      <c r="AH95" s="17">
        <v>-6.85</v>
      </c>
      <c r="AI95" s="17">
        <v>0</v>
      </c>
      <c r="AJ95" s="17">
        <v>0</v>
      </c>
      <c r="AK95" s="17">
        <v>0</v>
      </c>
      <c r="AL95" s="17">
        <v>-14.52</v>
      </c>
      <c r="AM95" s="17">
        <v>-7.79</v>
      </c>
      <c r="AN95" s="17">
        <v>0</v>
      </c>
      <c r="AO95" s="20">
        <v>0</v>
      </c>
      <c r="AP95" s="20">
        <v>0</v>
      </c>
      <c r="AQ95" s="20">
        <v>0</v>
      </c>
      <c r="AR95" s="20">
        <v>0</v>
      </c>
      <c r="AS95" s="20">
        <v>0</v>
      </c>
      <c r="AT95" s="20">
        <v>-29.880000000000003</v>
      </c>
      <c r="AU95" s="20">
        <v>0</v>
      </c>
      <c r="AV95" s="20">
        <v>0</v>
      </c>
      <c r="AW95" s="20">
        <v>0</v>
      </c>
      <c r="AX95" s="20">
        <v>-64.38</v>
      </c>
      <c r="AY95" s="20">
        <v>-34.700000000000003</v>
      </c>
      <c r="AZ95" s="20">
        <v>0</v>
      </c>
      <c r="BA95" s="17">
        <f t="shared" si="8"/>
        <v>-95.05</v>
      </c>
      <c r="BB95" s="17">
        <f t="shared" si="9"/>
        <v>-4.75</v>
      </c>
      <c r="BC95" s="17">
        <f t="shared" si="10"/>
        <v>-29.159999999999997</v>
      </c>
      <c r="BD95" s="17">
        <f t="shared" si="11"/>
        <v>-128.95999999999998</v>
      </c>
    </row>
    <row r="96" spans="1:56" x14ac:dyDescent="0.25">
      <c r="A96" t="str">
        <f t="shared" si="7"/>
        <v>CUPC.OMRH</v>
      </c>
      <c r="B96" s="1" t="s">
        <v>156</v>
      </c>
      <c r="C96" s="1" t="s">
        <v>157</v>
      </c>
      <c r="D96" s="1" t="s">
        <v>157</v>
      </c>
      <c r="E96" s="17">
        <v>-2072.12</v>
      </c>
      <c r="F96" s="17">
        <v>-1096.01</v>
      </c>
      <c r="G96" s="17">
        <v>-1065.1400000000001</v>
      </c>
      <c r="H96" s="17">
        <v>-2665.05</v>
      </c>
      <c r="I96" s="17">
        <v>-6414.920000000001</v>
      </c>
      <c r="J96" s="17">
        <v>-10761.25</v>
      </c>
      <c r="K96" s="17">
        <v>-14724.660000000002</v>
      </c>
      <c r="L96" s="17">
        <v>-12176.330000000002</v>
      </c>
      <c r="M96" s="17">
        <v>-16303.180000000002</v>
      </c>
      <c r="N96" s="17">
        <v>-4026.5600000000004</v>
      </c>
      <c r="O96" s="17">
        <v>-5385.01</v>
      </c>
      <c r="P96" s="17">
        <v>-2552.4399999999996</v>
      </c>
      <c r="Q96" s="20">
        <v>-103.61</v>
      </c>
      <c r="R96" s="20">
        <v>-54.8</v>
      </c>
      <c r="S96" s="20">
        <v>-53.26</v>
      </c>
      <c r="T96" s="20">
        <v>-133.25</v>
      </c>
      <c r="U96" s="20">
        <v>-320.75</v>
      </c>
      <c r="V96" s="20">
        <v>-538.05999999999995</v>
      </c>
      <c r="W96" s="20">
        <v>-736.23</v>
      </c>
      <c r="X96" s="20">
        <v>-608.82000000000005</v>
      </c>
      <c r="Y96" s="20">
        <v>-815.16</v>
      </c>
      <c r="Z96" s="20">
        <v>-201.33</v>
      </c>
      <c r="AA96" s="20">
        <v>-269.25</v>
      </c>
      <c r="AB96" s="20">
        <v>-127.62</v>
      </c>
      <c r="AC96" s="17">
        <v>-667.58</v>
      </c>
      <c r="AD96" s="17">
        <v>-350.54</v>
      </c>
      <c r="AE96" s="17">
        <v>-338.42</v>
      </c>
      <c r="AF96" s="17">
        <v>-841.66</v>
      </c>
      <c r="AG96" s="17">
        <v>-2015.38</v>
      </c>
      <c r="AH96" s="17">
        <v>-3362.58</v>
      </c>
      <c r="AI96" s="17">
        <v>-4576.83</v>
      </c>
      <c r="AJ96" s="17">
        <v>-3764.06</v>
      </c>
      <c r="AK96" s="17">
        <v>-5012.09</v>
      </c>
      <c r="AL96" s="17">
        <v>-1231.27</v>
      </c>
      <c r="AM96" s="17">
        <v>-1637.52</v>
      </c>
      <c r="AN96" s="17">
        <v>-771.97</v>
      </c>
      <c r="AO96" s="20">
        <v>-2843.31</v>
      </c>
      <c r="AP96" s="20">
        <v>-1501.35</v>
      </c>
      <c r="AQ96" s="20">
        <v>-1456.8200000000002</v>
      </c>
      <c r="AR96" s="20">
        <v>-3639.96</v>
      </c>
      <c r="AS96" s="20">
        <v>-8751.0500000000011</v>
      </c>
      <c r="AT96" s="20">
        <v>-14661.89</v>
      </c>
      <c r="AU96" s="20">
        <v>-20037.72</v>
      </c>
      <c r="AV96" s="20">
        <v>-16549.210000000003</v>
      </c>
      <c r="AW96" s="20">
        <v>-22130.430000000004</v>
      </c>
      <c r="AX96" s="20">
        <v>-5459.16</v>
      </c>
      <c r="AY96" s="20">
        <v>-7291.7800000000007</v>
      </c>
      <c r="AZ96" s="20">
        <v>-3452.0299999999997</v>
      </c>
      <c r="BA96" s="17">
        <f t="shared" si="8"/>
        <v>-79242.67</v>
      </c>
      <c r="BB96" s="17">
        <f t="shared" si="9"/>
        <v>-3962.14</v>
      </c>
      <c r="BC96" s="17">
        <f t="shared" si="10"/>
        <v>-24569.9</v>
      </c>
      <c r="BD96" s="17">
        <f t="shared" si="11"/>
        <v>-107774.71</v>
      </c>
    </row>
    <row r="97" spans="1:56" x14ac:dyDescent="0.25">
      <c r="A97" t="str">
        <f t="shared" si="7"/>
        <v>CUPC.PH1</v>
      </c>
      <c r="B97" s="1" t="s">
        <v>156</v>
      </c>
      <c r="C97" s="1" t="s">
        <v>160</v>
      </c>
      <c r="D97" s="1" t="s">
        <v>160</v>
      </c>
      <c r="E97" s="17">
        <v>-32948.020000000004</v>
      </c>
      <c r="F97" s="17">
        <v>-10525.880000000001</v>
      </c>
      <c r="G97" s="17">
        <v>-16925.420000000002</v>
      </c>
      <c r="H97" s="17">
        <v>-9796.0499999999993</v>
      </c>
      <c r="I97" s="17">
        <v>-6014.6400000000012</v>
      </c>
      <c r="J97" s="17">
        <v>-1501.31</v>
      </c>
      <c r="K97" s="17">
        <v>-5421.07</v>
      </c>
      <c r="L97" s="17">
        <v>-6761.4900000000007</v>
      </c>
      <c r="M97" s="17">
        <v>-28890.84</v>
      </c>
      <c r="N97" s="17">
        <v>-1595.8200000000004</v>
      </c>
      <c r="O97" s="17">
        <v>-44.239999999999995</v>
      </c>
      <c r="P97" s="17">
        <v>-2814.2099999999991</v>
      </c>
      <c r="Q97" s="20">
        <v>-1647.4</v>
      </c>
      <c r="R97" s="20">
        <v>-526.29</v>
      </c>
      <c r="S97" s="20">
        <v>-846.27</v>
      </c>
      <c r="T97" s="20">
        <v>-489.8</v>
      </c>
      <c r="U97" s="20">
        <v>-300.73</v>
      </c>
      <c r="V97" s="20">
        <v>-75.069999999999993</v>
      </c>
      <c r="W97" s="20">
        <v>-271.05</v>
      </c>
      <c r="X97" s="20">
        <v>-338.07</v>
      </c>
      <c r="Y97" s="20">
        <v>-1444.54</v>
      </c>
      <c r="Z97" s="20">
        <v>-79.790000000000006</v>
      </c>
      <c r="AA97" s="20">
        <v>-2.21</v>
      </c>
      <c r="AB97" s="20">
        <v>-140.71</v>
      </c>
      <c r="AC97" s="17">
        <v>-10614.87</v>
      </c>
      <c r="AD97" s="17">
        <v>-3366.54</v>
      </c>
      <c r="AE97" s="17">
        <v>-5377.63</v>
      </c>
      <c r="AF97" s="17">
        <v>-3093.73</v>
      </c>
      <c r="AG97" s="17">
        <v>-1889.62</v>
      </c>
      <c r="AH97" s="17">
        <v>-469.12</v>
      </c>
      <c r="AI97" s="17">
        <v>-1685.02</v>
      </c>
      <c r="AJ97" s="17">
        <v>-2090.17</v>
      </c>
      <c r="AK97" s="17">
        <v>-8881.92</v>
      </c>
      <c r="AL97" s="17">
        <v>-487.98</v>
      </c>
      <c r="AM97" s="17">
        <v>-13.45</v>
      </c>
      <c r="AN97" s="17">
        <v>-851.14</v>
      </c>
      <c r="AO97" s="20">
        <v>-45210.290000000008</v>
      </c>
      <c r="AP97" s="20">
        <v>-14418.710000000003</v>
      </c>
      <c r="AQ97" s="20">
        <v>-23149.320000000003</v>
      </c>
      <c r="AR97" s="20">
        <v>-13379.579999999998</v>
      </c>
      <c r="AS97" s="20">
        <v>-8204.9900000000016</v>
      </c>
      <c r="AT97" s="20">
        <v>-2045.5</v>
      </c>
      <c r="AU97" s="20">
        <v>-7377.1399999999994</v>
      </c>
      <c r="AV97" s="20">
        <v>-9189.73</v>
      </c>
      <c r="AW97" s="20">
        <v>-39217.300000000003</v>
      </c>
      <c r="AX97" s="20">
        <v>-2163.59</v>
      </c>
      <c r="AY97" s="20">
        <v>-59.899999999999991</v>
      </c>
      <c r="AZ97" s="20">
        <v>-3806.059999999999</v>
      </c>
      <c r="BA97" s="17">
        <f t="shared" si="8"/>
        <v>-123238.99000000002</v>
      </c>
      <c r="BB97" s="17">
        <f t="shared" si="9"/>
        <v>-6161.93</v>
      </c>
      <c r="BC97" s="17">
        <f t="shared" si="10"/>
        <v>-38821.189999999995</v>
      </c>
      <c r="BD97" s="17">
        <f t="shared" si="11"/>
        <v>-168222.11000000002</v>
      </c>
    </row>
    <row r="98" spans="1:56" x14ac:dyDescent="0.25">
      <c r="A98" t="str">
        <f t="shared" si="7"/>
        <v>CHD.PKNE</v>
      </c>
      <c r="B98" s="1" t="s">
        <v>234</v>
      </c>
      <c r="C98" s="1" t="s">
        <v>161</v>
      </c>
      <c r="D98" s="1" t="s">
        <v>161</v>
      </c>
      <c r="E98" s="17">
        <v>0</v>
      </c>
      <c r="F98" s="17">
        <v>0</v>
      </c>
      <c r="G98" s="17">
        <v>0</v>
      </c>
      <c r="H98" s="17">
        <v>0</v>
      </c>
      <c r="I98" s="17">
        <v>0</v>
      </c>
      <c r="J98" s="17">
        <v>0</v>
      </c>
      <c r="K98" s="17">
        <v>0</v>
      </c>
      <c r="L98" s="17">
        <v>0</v>
      </c>
      <c r="M98" s="17">
        <v>0</v>
      </c>
      <c r="N98" s="17">
        <v>0</v>
      </c>
      <c r="O98" s="17">
        <v>19650.13</v>
      </c>
      <c r="P98" s="17">
        <v>7879.2700000000023</v>
      </c>
      <c r="Q98" s="20">
        <v>0</v>
      </c>
      <c r="R98" s="20">
        <v>0</v>
      </c>
      <c r="S98" s="20">
        <v>0</v>
      </c>
      <c r="T98" s="20">
        <v>0</v>
      </c>
      <c r="U98" s="20">
        <v>0</v>
      </c>
      <c r="V98" s="20">
        <v>0</v>
      </c>
      <c r="W98" s="20">
        <v>0</v>
      </c>
      <c r="X98" s="20">
        <v>0</v>
      </c>
      <c r="Y98" s="20">
        <v>0</v>
      </c>
      <c r="Z98" s="20">
        <v>0</v>
      </c>
      <c r="AA98" s="20">
        <v>982.51</v>
      </c>
      <c r="AB98" s="20">
        <v>393.96</v>
      </c>
      <c r="AC98" s="17">
        <v>0</v>
      </c>
      <c r="AD98" s="17">
        <v>0</v>
      </c>
      <c r="AE98" s="17">
        <v>0</v>
      </c>
      <c r="AF98" s="17">
        <v>0</v>
      </c>
      <c r="AG98" s="17">
        <v>0</v>
      </c>
      <c r="AH98" s="17">
        <v>0</v>
      </c>
      <c r="AI98" s="17">
        <v>0</v>
      </c>
      <c r="AJ98" s="17">
        <v>0</v>
      </c>
      <c r="AK98" s="17">
        <v>0</v>
      </c>
      <c r="AL98" s="17">
        <v>0</v>
      </c>
      <c r="AM98" s="17">
        <v>5975.37</v>
      </c>
      <c r="AN98" s="17">
        <v>2383.04</v>
      </c>
      <c r="AO98" s="20">
        <v>0</v>
      </c>
      <c r="AP98" s="20">
        <v>0</v>
      </c>
      <c r="AQ98" s="20">
        <v>0</v>
      </c>
      <c r="AR98" s="20">
        <v>0</v>
      </c>
      <c r="AS98" s="20">
        <v>0</v>
      </c>
      <c r="AT98" s="20">
        <v>0</v>
      </c>
      <c r="AU98" s="20">
        <v>0</v>
      </c>
      <c r="AV98" s="20">
        <v>0</v>
      </c>
      <c r="AW98" s="20">
        <v>0</v>
      </c>
      <c r="AX98" s="20">
        <v>0</v>
      </c>
      <c r="AY98" s="20">
        <v>26608.01</v>
      </c>
      <c r="AZ98" s="20">
        <v>10656.27</v>
      </c>
      <c r="BA98" s="17">
        <f t="shared" si="8"/>
        <v>27529.4</v>
      </c>
      <c r="BB98" s="17">
        <f t="shared" si="9"/>
        <v>1376.47</v>
      </c>
      <c r="BC98" s="17">
        <f t="shared" si="10"/>
        <v>8358.41</v>
      </c>
      <c r="BD98" s="17">
        <f t="shared" si="11"/>
        <v>37264.28</v>
      </c>
    </row>
    <row r="99" spans="1:56" x14ac:dyDescent="0.25">
      <c r="A99" t="str">
        <f t="shared" si="7"/>
        <v>TAU.POC</v>
      </c>
      <c r="B99" s="1" t="s">
        <v>31</v>
      </c>
      <c r="C99" s="1" t="s">
        <v>162</v>
      </c>
      <c r="D99" s="1" t="s">
        <v>162</v>
      </c>
      <c r="E99" s="17">
        <v>3240.1300000000006</v>
      </c>
      <c r="F99" s="17">
        <v>1204.3399999999999</v>
      </c>
      <c r="G99" s="17">
        <v>855.68000000000018</v>
      </c>
      <c r="H99" s="17">
        <v>380</v>
      </c>
      <c r="I99" s="17">
        <v>330.34000000000015</v>
      </c>
      <c r="J99" s="17">
        <v>51.38000000000001</v>
      </c>
      <c r="K99" s="17">
        <v>156.97000000000003</v>
      </c>
      <c r="L99" s="17">
        <v>189.69000000000005</v>
      </c>
      <c r="M99" s="17">
        <v>1708.0900000000001</v>
      </c>
      <c r="N99" s="17">
        <v>558.47</v>
      </c>
      <c r="O99" s="17">
        <v>1278.3000000000004</v>
      </c>
      <c r="P99" s="17">
        <v>1945.8899999999994</v>
      </c>
      <c r="Q99" s="20">
        <v>162.01</v>
      </c>
      <c r="R99" s="20">
        <v>60.22</v>
      </c>
      <c r="S99" s="20">
        <v>42.78</v>
      </c>
      <c r="T99" s="20">
        <v>19</v>
      </c>
      <c r="U99" s="20">
        <v>16.52</v>
      </c>
      <c r="V99" s="20">
        <v>2.57</v>
      </c>
      <c r="W99" s="20">
        <v>7.85</v>
      </c>
      <c r="X99" s="20">
        <v>9.48</v>
      </c>
      <c r="Y99" s="20">
        <v>85.4</v>
      </c>
      <c r="Z99" s="20">
        <v>27.92</v>
      </c>
      <c r="AA99" s="20">
        <v>63.92</v>
      </c>
      <c r="AB99" s="20">
        <v>97.29</v>
      </c>
      <c r="AC99" s="17">
        <v>1043.8699999999999</v>
      </c>
      <c r="AD99" s="17">
        <v>385.19</v>
      </c>
      <c r="AE99" s="17">
        <v>271.87</v>
      </c>
      <c r="AF99" s="17">
        <v>120.01</v>
      </c>
      <c r="AG99" s="17">
        <v>103.78</v>
      </c>
      <c r="AH99" s="17">
        <v>16.05</v>
      </c>
      <c r="AI99" s="17">
        <v>48.79</v>
      </c>
      <c r="AJ99" s="17">
        <v>58.64</v>
      </c>
      <c r="AK99" s="17">
        <v>525.12</v>
      </c>
      <c r="AL99" s="17">
        <v>170.77</v>
      </c>
      <c r="AM99" s="17">
        <v>388.72</v>
      </c>
      <c r="AN99" s="17">
        <v>588.52</v>
      </c>
      <c r="AO99" s="20">
        <v>4446.01</v>
      </c>
      <c r="AP99" s="20">
        <v>1649.75</v>
      </c>
      <c r="AQ99" s="20">
        <v>1170.3300000000002</v>
      </c>
      <c r="AR99" s="20">
        <v>519.01</v>
      </c>
      <c r="AS99" s="20">
        <v>450.6400000000001</v>
      </c>
      <c r="AT99" s="20">
        <v>70.000000000000014</v>
      </c>
      <c r="AU99" s="20">
        <v>213.61</v>
      </c>
      <c r="AV99" s="20">
        <v>257.81000000000006</v>
      </c>
      <c r="AW99" s="20">
        <v>2318.61</v>
      </c>
      <c r="AX99" s="20">
        <v>757.16</v>
      </c>
      <c r="AY99" s="20">
        <v>1730.9400000000005</v>
      </c>
      <c r="AZ99" s="20">
        <v>2631.6999999999994</v>
      </c>
      <c r="BA99" s="17">
        <f t="shared" si="8"/>
        <v>11899.28</v>
      </c>
      <c r="BB99" s="17">
        <f t="shared" si="9"/>
        <v>594.96</v>
      </c>
      <c r="BC99" s="17">
        <f t="shared" si="10"/>
        <v>3721.3299999999995</v>
      </c>
      <c r="BD99" s="17">
        <f t="shared" si="11"/>
        <v>16215.57</v>
      </c>
    </row>
    <row r="100" spans="1:56" x14ac:dyDescent="0.25">
      <c r="A100" t="str">
        <f t="shared" si="7"/>
        <v>ACRL.PR1</v>
      </c>
      <c r="B100" s="1" t="s">
        <v>163</v>
      </c>
      <c r="C100" s="1" t="s">
        <v>164</v>
      </c>
      <c r="D100" s="1" t="s">
        <v>164</v>
      </c>
      <c r="E100" s="17">
        <v>18276.899999999994</v>
      </c>
      <c r="F100" s="17">
        <v>9883.8800000000028</v>
      </c>
      <c r="G100" s="17">
        <v>9849.8000000000011</v>
      </c>
      <c r="H100" s="17">
        <v>5967.5399999999963</v>
      </c>
      <c r="I100" s="17">
        <v>5065.1099999999997</v>
      </c>
      <c r="J100" s="17">
        <v>4845.7200000000021</v>
      </c>
      <c r="K100" s="17">
        <v>6553.3300000000017</v>
      </c>
      <c r="L100" s="17">
        <v>5134.510000000002</v>
      </c>
      <c r="M100" s="17">
        <v>2551.4299999999985</v>
      </c>
      <c r="N100" s="17">
        <v>5391.8600000000024</v>
      </c>
      <c r="O100" s="17">
        <v>8549.8699999999953</v>
      </c>
      <c r="P100" s="17">
        <v>9378.059999999994</v>
      </c>
      <c r="Q100" s="20">
        <v>913.85</v>
      </c>
      <c r="R100" s="20">
        <v>494.19</v>
      </c>
      <c r="S100" s="20">
        <v>492.49</v>
      </c>
      <c r="T100" s="20">
        <v>298.38</v>
      </c>
      <c r="U100" s="20">
        <v>253.26</v>
      </c>
      <c r="V100" s="20">
        <v>242.29</v>
      </c>
      <c r="W100" s="20">
        <v>327.67</v>
      </c>
      <c r="X100" s="20">
        <v>256.73</v>
      </c>
      <c r="Y100" s="20">
        <v>127.57</v>
      </c>
      <c r="Z100" s="20">
        <v>269.58999999999997</v>
      </c>
      <c r="AA100" s="20">
        <v>427.49</v>
      </c>
      <c r="AB100" s="20">
        <v>468.9</v>
      </c>
      <c r="AC100" s="17">
        <v>5888.27</v>
      </c>
      <c r="AD100" s="17">
        <v>3161.21</v>
      </c>
      <c r="AE100" s="17">
        <v>3129.53</v>
      </c>
      <c r="AF100" s="17">
        <v>1884.63</v>
      </c>
      <c r="AG100" s="17">
        <v>1591.31</v>
      </c>
      <c r="AH100" s="17">
        <v>1514.15</v>
      </c>
      <c r="AI100" s="17">
        <v>2036.96</v>
      </c>
      <c r="AJ100" s="17">
        <v>1587.23</v>
      </c>
      <c r="AK100" s="17">
        <v>784.39</v>
      </c>
      <c r="AL100" s="17">
        <v>1648.76</v>
      </c>
      <c r="AM100" s="17">
        <v>2599.91</v>
      </c>
      <c r="AN100" s="17">
        <v>2836.34</v>
      </c>
      <c r="AO100" s="20">
        <v>25079.019999999993</v>
      </c>
      <c r="AP100" s="20">
        <v>13539.280000000002</v>
      </c>
      <c r="AQ100" s="20">
        <v>13471.820000000002</v>
      </c>
      <c r="AR100" s="20">
        <v>8150.5499999999965</v>
      </c>
      <c r="AS100" s="20">
        <v>6909.68</v>
      </c>
      <c r="AT100" s="20">
        <v>6602.1600000000017</v>
      </c>
      <c r="AU100" s="20">
        <v>8917.9600000000028</v>
      </c>
      <c r="AV100" s="20">
        <v>6978.4700000000012</v>
      </c>
      <c r="AW100" s="20">
        <v>3463.3899999999985</v>
      </c>
      <c r="AX100" s="20">
        <v>7310.2100000000028</v>
      </c>
      <c r="AY100" s="20">
        <v>11577.269999999995</v>
      </c>
      <c r="AZ100" s="20">
        <v>12683.299999999994</v>
      </c>
      <c r="BA100" s="17">
        <f t="shared" si="8"/>
        <v>91448.01</v>
      </c>
      <c r="BB100" s="17">
        <f t="shared" si="9"/>
        <v>4572.41</v>
      </c>
      <c r="BC100" s="17">
        <f t="shared" si="10"/>
        <v>28662.689999999995</v>
      </c>
      <c r="BD100" s="17">
        <f t="shared" si="11"/>
        <v>124683.10999999999</v>
      </c>
    </row>
    <row r="101" spans="1:56" x14ac:dyDescent="0.25">
      <c r="A101" t="str">
        <f t="shared" si="7"/>
        <v>PWX.BCHEXP</v>
      </c>
      <c r="B101" s="1" t="s">
        <v>101</v>
      </c>
      <c r="C101" s="1" t="s">
        <v>165</v>
      </c>
      <c r="D101" s="1" t="s">
        <v>28</v>
      </c>
      <c r="E101" s="17">
        <v>331.57999999999993</v>
      </c>
      <c r="F101" s="17">
        <v>256.7399999999999</v>
      </c>
      <c r="G101" s="17">
        <v>156.65999999999991</v>
      </c>
      <c r="H101" s="17">
        <v>380.13999999999919</v>
      </c>
      <c r="I101" s="17">
        <v>135.58999999999992</v>
      </c>
      <c r="J101" s="17">
        <v>28.079999999999973</v>
      </c>
      <c r="K101" s="17">
        <v>69.079999999999927</v>
      </c>
      <c r="L101" s="17">
        <v>263.06999999999971</v>
      </c>
      <c r="M101" s="17">
        <v>194.44000000000051</v>
      </c>
      <c r="N101" s="17">
        <v>1734.3000000000006</v>
      </c>
      <c r="O101" s="17">
        <v>881.86999999999989</v>
      </c>
      <c r="P101" s="17">
        <v>1737.1700000000003</v>
      </c>
      <c r="Q101" s="20">
        <v>16.579999999999998</v>
      </c>
      <c r="R101" s="20">
        <v>12.84</v>
      </c>
      <c r="S101" s="20">
        <v>7.83</v>
      </c>
      <c r="T101" s="20">
        <v>19.010000000000002</v>
      </c>
      <c r="U101" s="20">
        <v>6.78</v>
      </c>
      <c r="V101" s="20">
        <v>1.4</v>
      </c>
      <c r="W101" s="20">
        <v>3.45</v>
      </c>
      <c r="X101" s="20">
        <v>13.15</v>
      </c>
      <c r="Y101" s="20">
        <v>9.7200000000000006</v>
      </c>
      <c r="Z101" s="20">
        <v>86.72</v>
      </c>
      <c r="AA101" s="20">
        <v>44.09</v>
      </c>
      <c r="AB101" s="20">
        <v>86.86</v>
      </c>
      <c r="AC101" s="17">
        <v>106.83</v>
      </c>
      <c r="AD101" s="17">
        <v>82.11</v>
      </c>
      <c r="AE101" s="17">
        <v>49.77</v>
      </c>
      <c r="AF101" s="17">
        <v>120.05</v>
      </c>
      <c r="AG101" s="17">
        <v>42.6</v>
      </c>
      <c r="AH101" s="17">
        <v>8.77</v>
      </c>
      <c r="AI101" s="17">
        <v>21.47</v>
      </c>
      <c r="AJ101" s="17">
        <v>81.319999999999993</v>
      </c>
      <c r="AK101" s="17">
        <v>59.78</v>
      </c>
      <c r="AL101" s="17">
        <v>530.33000000000004</v>
      </c>
      <c r="AM101" s="17">
        <v>268.17</v>
      </c>
      <c r="AN101" s="17">
        <v>525.4</v>
      </c>
      <c r="AO101" s="20">
        <v>454.9899999999999</v>
      </c>
      <c r="AP101" s="20">
        <v>351.68999999999988</v>
      </c>
      <c r="AQ101" s="20">
        <v>214.25999999999993</v>
      </c>
      <c r="AR101" s="20">
        <v>519.19999999999914</v>
      </c>
      <c r="AS101" s="20">
        <v>184.96999999999991</v>
      </c>
      <c r="AT101" s="20">
        <v>38.249999999999972</v>
      </c>
      <c r="AU101" s="20">
        <v>93.999999999999929</v>
      </c>
      <c r="AV101" s="20">
        <v>357.53999999999968</v>
      </c>
      <c r="AW101" s="20">
        <v>263.94000000000051</v>
      </c>
      <c r="AX101" s="20">
        <v>2351.3500000000008</v>
      </c>
      <c r="AY101" s="20">
        <v>1194.1299999999999</v>
      </c>
      <c r="AZ101" s="20">
        <v>2349.4300000000003</v>
      </c>
      <c r="BA101" s="17">
        <f t="shared" ref="BA101:BA132" si="12">SUM(E101:P101)</f>
        <v>6168.7199999999993</v>
      </c>
      <c r="BB101" s="17">
        <f t="shared" ref="BB101:BB132" si="13">SUM(Q101:AB101)</f>
        <v>308.43</v>
      </c>
      <c r="BC101" s="17">
        <f t="shared" si="10"/>
        <v>1896.6000000000004</v>
      </c>
      <c r="BD101" s="17">
        <f t="shared" si="11"/>
        <v>8373.75</v>
      </c>
    </row>
    <row r="102" spans="1:56" x14ac:dyDescent="0.25">
      <c r="A102" t="str">
        <f t="shared" si="7"/>
        <v>PWX.SPCEXP</v>
      </c>
      <c r="B102" s="1" t="s">
        <v>101</v>
      </c>
      <c r="C102" s="1" t="s">
        <v>226</v>
      </c>
      <c r="D102" s="1" t="s">
        <v>74</v>
      </c>
      <c r="E102" s="17">
        <v>22.480000000000011</v>
      </c>
      <c r="F102" s="17">
        <v>82.189999999999927</v>
      </c>
      <c r="G102" s="17">
        <v>0</v>
      </c>
      <c r="H102" s="17">
        <v>0</v>
      </c>
      <c r="I102" s="17">
        <v>2.9400000000000039</v>
      </c>
      <c r="J102" s="17">
        <v>0</v>
      </c>
      <c r="K102" s="17">
        <v>0</v>
      </c>
      <c r="L102" s="17">
        <v>0</v>
      </c>
      <c r="M102" s="17">
        <v>9.1500000000000057</v>
      </c>
      <c r="N102" s="17">
        <v>0</v>
      </c>
      <c r="O102" s="17">
        <v>0</v>
      </c>
      <c r="P102" s="17">
        <v>36.47</v>
      </c>
      <c r="Q102" s="20">
        <v>1.1200000000000001</v>
      </c>
      <c r="R102" s="20">
        <v>4.1100000000000003</v>
      </c>
      <c r="S102" s="20">
        <v>0</v>
      </c>
      <c r="T102" s="20">
        <v>0</v>
      </c>
      <c r="U102" s="20">
        <v>0.15</v>
      </c>
      <c r="V102" s="20">
        <v>0</v>
      </c>
      <c r="W102" s="20">
        <v>0</v>
      </c>
      <c r="X102" s="20">
        <v>0</v>
      </c>
      <c r="Y102" s="20">
        <v>0.46</v>
      </c>
      <c r="Z102" s="20">
        <v>0</v>
      </c>
      <c r="AA102" s="20">
        <v>0</v>
      </c>
      <c r="AB102" s="20">
        <v>1.82</v>
      </c>
      <c r="AC102" s="17">
        <v>7.24</v>
      </c>
      <c r="AD102" s="17">
        <v>26.29</v>
      </c>
      <c r="AE102" s="17">
        <v>0</v>
      </c>
      <c r="AF102" s="17">
        <v>0</v>
      </c>
      <c r="AG102" s="17">
        <v>0.92</v>
      </c>
      <c r="AH102" s="17">
        <v>0</v>
      </c>
      <c r="AI102" s="17">
        <v>0</v>
      </c>
      <c r="AJ102" s="17">
        <v>0</v>
      </c>
      <c r="AK102" s="17">
        <v>2.81</v>
      </c>
      <c r="AL102" s="17">
        <v>0</v>
      </c>
      <c r="AM102" s="17">
        <v>0</v>
      </c>
      <c r="AN102" s="17">
        <v>11.03</v>
      </c>
      <c r="AO102" s="20">
        <v>30.840000000000011</v>
      </c>
      <c r="AP102" s="20">
        <v>112.58999999999992</v>
      </c>
      <c r="AQ102" s="20">
        <v>0</v>
      </c>
      <c r="AR102" s="20">
        <v>0</v>
      </c>
      <c r="AS102" s="20">
        <v>4.0100000000000042</v>
      </c>
      <c r="AT102" s="20">
        <v>0</v>
      </c>
      <c r="AU102" s="20">
        <v>0</v>
      </c>
      <c r="AV102" s="20">
        <v>0</v>
      </c>
      <c r="AW102" s="20">
        <v>12.420000000000007</v>
      </c>
      <c r="AX102" s="20">
        <v>0</v>
      </c>
      <c r="AY102" s="20">
        <v>0</v>
      </c>
      <c r="AZ102" s="20">
        <v>49.32</v>
      </c>
      <c r="BA102" s="17">
        <f t="shared" si="12"/>
        <v>153.22999999999993</v>
      </c>
      <c r="BB102" s="17">
        <f t="shared" si="13"/>
        <v>7.660000000000001</v>
      </c>
      <c r="BC102" s="17">
        <f t="shared" si="10"/>
        <v>48.290000000000006</v>
      </c>
      <c r="BD102" s="17">
        <f t="shared" si="11"/>
        <v>209.17999999999992</v>
      </c>
    </row>
    <row r="103" spans="1:56" x14ac:dyDescent="0.25">
      <c r="A103" t="str">
        <f t="shared" si="7"/>
        <v>PWX.BCHIMP</v>
      </c>
      <c r="B103" s="1" t="s">
        <v>101</v>
      </c>
      <c r="C103" s="1" t="s">
        <v>166</v>
      </c>
      <c r="D103" s="1" t="s">
        <v>21</v>
      </c>
      <c r="E103" s="17">
        <v>-322510.33999999997</v>
      </c>
      <c r="F103" s="17">
        <v>-113007.02</v>
      </c>
      <c r="G103" s="17">
        <v>-91885.41</v>
      </c>
      <c r="H103" s="17">
        <v>-31454.82</v>
      </c>
      <c r="I103" s="17">
        <v>-59094.859999999993</v>
      </c>
      <c r="J103" s="17">
        <v>-53215.25</v>
      </c>
      <c r="K103" s="17">
        <v>-79335.750000000015</v>
      </c>
      <c r="L103" s="17">
        <v>-27173.14</v>
      </c>
      <c r="M103" s="17">
        <v>-33682.369999999995</v>
      </c>
      <c r="N103" s="17">
        <v>-17202.02</v>
      </c>
      <c r="O103" s="17">
        <v>-65265.58</v>
      </c>
      <c r="P103" s="17">
        <v>-64433.979999999996</v>
      </c>
      <c r="Q103" s="20">
        <v>-16125.52</v>
      </c>
      <c r="R103" s="20">
        <v>-5650.35</v>
      </c>
      <c r="S103" s="20">
        <v>-4594.2700000000004</v>
      </c>
      <c r="T103" s="20">
        <v>-1572.74</v>
      </c>
      <c r="U103" s="20">
        <v>-2954.74</v>
      </c>
      <c r="V103" s="20">
        <v>-2660.76</v>
      </c>
      <c r="W103" s="20">
        <v>-3966.79</v>
      </c>
      <c r="X103" s="20">
        <v>-1358.66</v>
      </c>
      <c r="Y103" s="20">
        <v>-1684.12</v>
      </c>
      <c r="Z103" s="20">
        <v>-860.1</v>
      </c>
      <c r="AA103" s="20">
        <v>-3263.28</v>
      </c>
      <c r="AB103" s="20">
        <v>-3221.7</v>
      </c>
      <c r="AC103" s="17">
        <v>-103903.22</v>
      </c>
      <c r="AD103" s="17">
        <v>-36143.550000000003</v>
      </c>
      <c r="AE103" s="17">
        <v>-29194.29</v>
      </c>
      <c r="AF103" s="17">
        <v>-9933.8700000000008</v>
      </c>
      <c r="AG103" s="17">
        <v>-18565.84</v>
      </c>
      <c r="AH103" s="17">
        <v>-16628.25</v>
      </c>
      <c r="AI103" s="17">
        <v>-24659.75</v>
      </c>
      <c r="AJ103" s="17">
        <v>-8400.01</v>
      </c>
      <c r="AK103" s="17">
        <v>-10354.99</v>
      </c>
      <c r="AL103" s="17">
        <v>-5260.15</v>
      </c>
      <c r="AM103" s="17">
        <v>-19846.48</v>
      </c>
      <c r="AN103" s="17">
        <v>-19487.68</v>
      </c>
      <c r="AO103" s="20">
        <v>-442539.07999999996</v>
      </c>
      <c r="AP103" s="20">
        <v>-154800.92000000001</v>
      </c>
      <c r="AQ103" s="20">
        <v>-125673.97</v>
      </c>
      <c r="AR103" s="20">
        <v>-42961.43</v>
      </c>
      <c r="AS103" s="20">
        <v>-80615.439999999988</v>
      </c>
      <c r="AT103" s="20">
        <v>-72504.260000000009</v>
      </c>
      <c r="AU103" s="20">
        <v>-107962.29000000001</v>
      </c>
      <c r="AV103" s="20">
        <v>-36931.81</v>
      </c>
      <c r="AW103" s="20">
        <v>-45721.479999999996</v>
      </c>
      <c r="AX103" s="20">
        <v>-23322.269999999997</v>
      </c>
      <c r="AY103" s="20">
        <v>-88375.34</v>
      </c>
      <c r="AZ103" s="20">
        <v>-87143.359999999986</v>
      </c>
      <c r="BA103" s="17">
        <f t="shared" si="12"/>
        <v>-958260.53999999992</v>
      </c>
      <c r="BB103" s="17">
        <f t="shared" si="13"/>
        <v>-47913.030000000006</v>
      </c>
      <c r="BC103" s="17">
        <f t="shared" si="10"/>
        <v>-302378.08</v>
      </c>
      <c r="BD103" s="17">
        <f t="shared" si="11"/>
        <v>-1308551.6499999999</v>
      </c>
    </row>
    <row r="104" spans="1:56" x14ac:dyDescent="0.25">
      <c r="A104" t="str">
        <f t="shared" si="7"/>
        <v>PWX.SPCIMP</v>
      </c>
      <c r="B104" s="1" t="s">
        <v>101</v>
      </c>
      <c r="C104" s="1" t="s">
        <v>227</v>
      </c>
      <c r="D104" s="1" t="s">
        <v>73</v>
      </c>
      <c r="E104" s="17">
        <v>-32700.210000000003</v>
      </c>
      <c r="F104" s="17">
        <v>-936.80999999999983</v>
      </c>
      <c r="G104" s="17">
        <v>-900.47</v>
      </c>
      <c r="H104" s="17">
        <v>-2342.12</v>
      </c>
      <c r="I104" s="17">
        <v>-896.82</v>
      </c>
      <c r="J104" s="17">
        <v>-325.95999999999992</v>
      </c>
      <c r="K104" s="17">
        <v>-661.37000000000012</v>
      </c>
      <c r="L104" s="17">
        <v>-20216.59</v>
      </c>
      <c r="M104" s="17">
        <v>-42663.399999999994</v>
      </c>
      <c r="N104" s="17">
        <v>-16237.969999999998</v>
      </c>
      <c r="O104" s="17">
        <v>-40577.839999999989</v>
      </c>
      <c r="P104" s="17">
        <v>-47186.22</v>
      </c>
      <c r="Q104" s="20">
        <v>-1635.01</v>
      </c>
      <c r="R104" s="20">
        <v>-46.84</v>
      </c>
      <c r="S104" s="20">
        <v>-45.02</v>
      </c>
      <c r="T104" s="20">
        <v>-117.11</v>
      </c>
      <c r="U104" s="20">
        <v>-44.84</v>
      </c>
      <c r="V104" s="20">
        <v>-16.3</v>
      </c>
      <c r="W104" s="20">
        <v>-33.07</v>
      </c>
      <c r="X104" s="20">
        <v>-1010.83</v>
      </c>
      <c r="Y104" s="20">
        <v>-2133.17</v>
      </c>
      <c r="Z104" s="20">
        <v>-811.9</v>
      </c>
      <c r="AA104" s="20">
        <v>-2028.89</v>
      </c>
      <c r="AB104" s="20">
        <v>-2359.31</v>
      </c>
      <c r="AC104" s="17">
        <v>-10535.03</v>
      </c>
      <c r="AD104" s="17">
        <v>-299.62</v>
      </c>
      <c r="AE104" s="17">
        <v>-286.10000000000002</v>
      </c>
      <c r="AF104" s="17">
        <v>-739.67</v>
      </c>
      <c r="AG104" s="17">
        <v>-281.75</v>
      </c>
      <c r="AH104" s="17">
        <v>-101.85</v>
      </c>
      <c r="AI104" s="17">
        <v>-205.57</v>
      </c>
      <c r="AJ104" s="17">
        <v>-6249.54</v>
      </c>
      <c r="AK104" s="17">
        <v>-13116.03</v>
      </c>
      <c r="AL104" s="17">
        <v>-4965.3500000000004</v>
      </c>
      <c r="AM104" s="17">
        <v>-12339.23</v>
      </c>
      <c r="AN104" s="17">
        <v>-14271.2</v>
      </c>
      <c r="AO104" s="20">
        <v>-44870.25</v>
      </c>
      <c r="AP104" s="20">
        <v>-1283.27</v>
      </c>
      <c r="AQ104" s="20">
        <v>-1231.5900000000001</v>
      </c>
      <c r="AR104" s="20">
        <v>-3198.9</v>
      </c>
      <c r="AS104" s="20">
        <v>-1223.4100000000001</v>
      </c>
      <c r="AT104" s="20">
        <v>-444.1099999999999</v>
      </c>
      <c r="AU104" s="20">
        <v>-900.01000000000022</v>
      </c>
      <c r="AV104" s="20">
        <v>-27476.960000000003</v>
      </c>
      <c r="AW104" s="20">
        <v>-57912.599999999991</v>
      </c>
      <c r="AX104" s="20">
        <v>-22015.22</v>
      </c>
      <c r="AY104" s="20">
        <v>-54945.959999999992</v>
      </c>
      <c r="AZ104" s="20">
        <v>-63816.729999999996</v>
      </c>
      <c r="BA104" s="17">
        <f t="shared" si="12"/>
        <v>-205645.78</v>
      </c>
      <c r="BB104" s="17">
        <f t="shared" si="13"/>
        <v>-10282.289999999999</v>
      </c>
      <c r="BC104" s="17">
        <f t="shared" si="10"/>
        <v>-63390.94</v>
      </c>
      <c r="BD104" s="17">
        <f t="shared" si="11"/>
        <v>-279319.01</v>
      </c>
    </row>
    <row r="105" spans="1:56" x14ac:dyDescent="0.25">
      <c r="A105" t="str">
        <f t="shared" si="7"/>
        <v>CUPC.RB1</v>
      </c>
      <c r="B105" s="1" t="s">
        <v>156</v>
      </c>
      <c r="C105" s="1" t="s">
        <v>228</v>
      </c>
      <c r="D105" s="1" t="s">
        <v>228</v>
      </c>
      <c r="E105" s="17">
        <v>0</v>
      </c>
      <c r="F105" s="17">
        <v>0</v>
      </c>
      <c r="G105" s="17">
        <v>0</v>
      </c>
      <c r="H105" s="17">
        <v>0</v>
      </c>
      <c r="I105" s="17">
        <v>0</v>
      </c>
      <c r="J105" s="17">
        <v>0</v>
      </c>
      <c r="K105" s="17">
        <v>0</v>
      </c>
      <c r="L105" s="17">
        <v>0</v>
      </c>
      <c r="M105" s="17">
        <v>0</v>
      </c>
      <c r="N105" s="17">
        <v>0</v>
      </c>
      <c r="O105" s="17">
        <v>0</v>
      </c>
      <c r="P105" s="17">
        <v>0</v>
      </c>
      <c r="Q105" s="20">
        <v>0</v>
      </c>
      <c r="R105" s="20">
        <v>0</v>
      </c>
      <c r="S105" s="20">
        <v>0</v>
      </c>
      <c r="T105" s="20">
        <v>0</v>
      </c>
      <c r="U105" s="20">
        <v>0</v>
      </c>
      <c r="V105" s="20">
        <v>0</v>
      </c>
      <c r="W105" s="20">
        <v>0</v>
      </c>
      <c r="X105" s="20">
        <v>0</v>
      </c>
      <c r="Y105" s="20">
        <v>0</v>
      </c>
      <c r="Z105" s="20">
        <v>0</v>
      </c>
      <c r="AA105" s="20">
        <v>0</v>
      </c>
      <c r="AB105" s="20">
        <v>0</v>
      </c>
      <c r="AC105" s="17">
        <v>0</v>
      </c>
      <c r="AD105" s="17">
        <v>0</v>
      </c>
      <c r="AE105" s="17">
        <v>0</v>
      </c>
      <c r="AF105" s="17">
        <v>0</v>
      </c>
      <c r="AG105" s="17">
        <v>0</v>
      </c>
      <c r="AH105" s="17">
        <v>0</v>
      </c>
      <c r="AI105" s="17">
        <v>0</v>
      </c>
      <c r="AJ105" s="17">
        <v>0</v>
      </c>
      <c r="AK105" s="17">
        <v>0</v>
      </c>
      <c r="AL105" s="17">
        <v>0</v>
      </c>
      <c r="AM105" s="17">
        <v>0</v>
      </c>
      <c r="AN105" s="17">
        <v>0</v>
      </c>
      <c r="AO105" s="20">
        <v>0</v>
      </c>
      <c r="AP105" s="20">
        <v>0</v>
      </c>
      <c r="AQ105" s="20">
        <v>0</v>
      </c>
      <c r="AR105" s="20">
        <v>0</v>
      </c>
      <c r="AS105" s="20">
        <v>0</v>
      </c>
      <c r="AT105" s="20">
        <v>0</v>
      </c>
      <c r="AU105" s="20">
        <v>0</v>
      </c>
      <c r="AV105" s="20">
        <v>0</v>
      </c>
      <c r="AW105" s="20">
        <v>0</v>
      </c>
      <c r="AX105" s="20">
        <v>0</v>
      </c>
      <c r="AY105" s="20">
        <v>0</v>
      </c>
      <c r="AZ105" s="20">
        <v>0</v>
      </c>
      <c r="BA105" s="17">
        <f t="shared" si="12"/>
        <v>0</v>
      </c>
      <c r="BB105" s="17">
        <f t="shared" si="13"/>
        <v>0</v>
      </c>
      <c r="BC105" s="17">
        <f t="shared" si="10"/>
        <v>0</v>
      </c>
      <c r="BD105" s="17">
        <f t="shared" si="11"/>
        <v>0</v>
      </c>
    </row>
    <row r="106" spans="1:56" x14ac:dyDescent="0.25">
      <c r="A106" t="str">
        <f t="shared" si="7"/>
        <v>CUPC.RB2</v>
      </c>
      <c r="B106" s="1" t="s">
        <v>156</v>
      </c>
      <c r="C106" s="1" t="s">
        <v>229</v>
      </c>
      <c r="D106" s="1" t="s">
        <v>229</v>
      </c>
      <c r="E106" s="17">
        <v>-196904.82</v>
      </c>
      <c r="F106" s="17">
        <v>0</v>
      </c>
      <c r="G106" s="17">
        <v>0</v>
      </c>
      <c r="H106" s="17">
        <v>-2665.8399999999997</v>
      </c>
      <c r="I106" s="17">
        <v>-28861.399999999998</v>
      </c>
      <c r="J106" s="17">
        <v>-23537.41</v>
      </c>
      <c r="K106" s="17">
        <v>-16047.08</v>
      </c>
      <c r="L106" s="17">
        <v>-3826.05</v>
      </c>
      <c r="M106" s="17">
        <v>-65912.95</v>
      </c>
      <c r="N106" s="17">
        <v>-199.05</v>
      </c>
      <c r="O106" s="17">
        <v>-5686.27</v>
      </c>
      <c r="P106" s="17">
        <v>-9336.880000000001</v>
      </c>
      <c r="Q106" s="20">
        <v>-9845.24</v>
      </c>
      <c r="R106" s="20">
        <v>0</v>
      </c>
      <c r="S106" s="20">
        <v>0</v>
      </c>
      <c r="T106" s="20">
        <v>-133.29</v>
      </c>
      <c r="U106" s="20">
        <v>-1443.07</v>
      </c>
      <c r="V106" s="20">
        <v>-1176.8699999999999</v>
      </c>
      <c r="W106" s="20">
        <v>-802.35</v>
      </c>
      <c r="X106" s="20">
        <v>-191.3</v>
      </c>
      <c r="Y106" s="20">
        <v>-3295.65</v>
      </c>
      <c r="Z106" s="20">
        <v>-9.9499999999999993</v>
      </c>
      <c r="AA106" s="20">
        <v>-284.31</v>
      </c>
      <c r="AB106" s="20">
        <v>-466.84</v>
      </c>
      <c r="AC106" s="17">
        <v>-63436.86</v>
      </c>
      <c r="AD106" s="17">
        <v>0</v>
      </c>
      <c r="AE106" s="17">
        <v>0</v>
      </c>
      <c r="AF106" s="17">
        <v>-841.91</v>
      </c>
      <c r="AG106" s="17">
        <v>-9067.39</v>
      </c>
      <c r="AH106" s="17">
        <v>-7354.77</v>
      </c>
      <c r="AI106" s="17">
        <v>-4987.88</v>
      </c>
      <c r="AJ106" s="17">
        <v>-1182.74</v>
      </c>
      <c r="AK106" s="17">
        <v>-20263.650000000001</v>
      </c>
      <c r="AL106" s="17">
        <v>-60.87</v>
      </c>
      <c r="AM106" s="17">
        <v>-1729.13</v>
      </c>
      <c r="AN106" s="17">
        <v>-2823.88</v>
      </c>
      <c r="AO106" s="20">
        <v>-270186.92</v>
      </c>
      <c r="AP106" s="20">
        <v>0</v>
      </c>
      <c r="AQ106" s="20">
        <v>0</v>
      </c>
      <c r="AR106" s="20">
        <v>-3641.0399999999995</v>
      </c>
      <c r="AS106" s="20">
        <v>-39371.86</v>
      </c>
      <c r="AT106" s="20">
        <v>-32069.05</v>
      </c>
      <c r="AU106" s="20">
        <v>-21837.31</v>
      </c>
      <c r="AV106" s="20">
        <v>-5200.09</v>
      </c>
      <c r="AW106" s="20">
        <v>-89472.25</v>
      </c>
      <c r="AX106" s="20">
        <v>-269.87</v>
      </c>
      <c r="AY106" s="20">
        <v>-7699.7100000000009</v>
      </c>
      <c r="AZ106" s="20">
        <v>-12627.600000000002</v>
      </c>
      <c r="BA106" s="17">
        <f t="shared" si="12"/>
        <v>-352977.75</v>
      </c>
      <c r="BB106" s="17">
        <f t="shared" si="13"/>
        <v>-17648.870000000003</v>
      </c>
      <c r="BC106" s="17">
        <f t="shared" si="10"/>
        <v>-111749.08000000002</v>
      </c>
      <c r="BD106" s="17">
        <f t="shared" si="11"/>
        <v>-482375.69999999995</v>
      </c>
    </row>
    <row r="107" spans="1:56" x14ac:dyDescent="0.25">
      <c r="A107" t="str">
        <f t="shared" ref="A107:A145" si="14">B107&amp;"."&amp;IF(D107="CES1/CES2",C107,IF(C107="CRE1/CRE2",C107,D107))</f>
        <v>CUPC.RB3</v>
      </c>
      <c r="B107" s="1" t="s">
        <v>156</v>
      </c>
      <c r="C107" s="1" t="s">
        <v>230</v>
      </c>
      <c r="D107" s="1" t="s">
        <v>230</v>
      </c>
      <c r="E107" s="17">
        <v>0</v>
      </c>
      <c r="F107" s="17">
        <v>0</v>
      </c>
      <c r="G107" s="17">
        <v>0</v>
      </c>
      <c r="H107" s="17">
        <v>0</v>
      </c>
      <c r="I107" s="17">
        <v>0</v>
      </c>
      <c r="J107" s="17">
        <v>0</v>
      </c>
      <c r="K107" s="17">
        <v>0</v>
      </c>
      <c r="L107" s="17">
        <v>0</v>
      </c>
      <c r="M107" s="17">
        <v>0</v>
      </c>
      <c r="N107" s="17">
        <v>0</v>
      </c>
      <c r="O107" s="17">
        <v>0</v>
      </c>
      <c r="P107" s="17">
        <v>0</v>
      </c>
      <c r="Q107" s="20">
        <v>0</v>
      </c>
      <c r="R107" s="20">
        <v>0</v>
      </c>
      <c r="S107" s="20">
        <v>0</v>
      </c>
      <c r="T107" s="20">
        <v>0</v>
      </c>
      <c r="U107" s="20">
        <v>0</v>
      </c>
      <c r="V107" s="20">
        <v>0</v>
      </c>
      <c r="W107" s="20">
        <v>0</v>
      </c>
      <c r="X107" s="20">
        <v>0</v>
      </c>
      <c r="Y107" s="20">
        <v>0</v>
      </c>
      <c r="Z107" s="20">
        <v>0</v>
      </c>
      <c r="AA107" s="20">
        <v>0</v>
      </c>
      <c r="AB107" s="20">
        <v>0</v>
      </c>
      <c r="AC107" s="17">
        <v>0</v>
      </c>
      <c r="AD107" s="17">
        <v>0</v>
      </c>
      <c r="AE107" s="17">
        <v>0</v>
      </c>
      <c r="AF107" s="17">
        <v>0</v>
      </c>
      <c r="AG107" s="17">
        <v>0</v>
      </c>
      <c r="AH107" s="17">
        <v>0</v>
      </c>
      <c r="AI107" s="17">
        <v>0</v>
      </c>
      <c r="AJ107" s="17">
        <v>0</v>
      </c>
      <c r="AK107" s="17">
        <v>0</v>
      </c>
      <c r="AL107" s="17">
        <v>0</v>
      </c>
      <c r="AM107" s="17">
        <v>0</v>
      </c>
      <c r="AN107" s="17">
        <v>0</v>
      </c>
      <c r="AO107" s="20">
        <v>0</v>
      </c>
      <c r="AP107" s="20">
        <v>0</v>
      </c>
      <c r="AQ107" s="20">
        <v>0</v>
      </c>
      <c r="AR107" s="20">
        <v>0</v>
      </c>
      <c r="AS107" s="20">
        <v>0</v>
      </c>
      <c r="AT107" s="20">
        <v>0</v>
      </c>
      <c r="AU107" s="20">
        <v>0</v>
      </c>
      <c r="AV107" s="20">
        <v>0</v>
      </c>
      <c r="AW107" s="20">
        <v>0</v>
      </c>
      <c r="AX107" s="20">
        <v>0</v>
      </c>
      <c r="AY107" s="20">
        <v>0</v>
      </c>
      <c r="AZ107" s="20">
        <v>0</v>
      </c>
      <c r="BA107" s="17">
        <f t="shared" si="12"/>
        <v>0</v>
      </c>
      <c r="BB107" s="17">
        <f t="shared" si="13"/>
        <v>0</v>
      </c>
      <c r="BC107" s="17">
        <f t="shared" si="10"/>
        <v>0</v>
      </c>
      <c r="BD107" s="17">
        <f t="shared" si="11"/>
        <v>0</v>
      </c>
    </row>
    <row r="108" spans="1:56" x14ac:dyDescent="0.25">
      <c r="A108" t="str">
        <f t="shared" si="14"/>
        <v>CUPC.RB5</v>
      </c>
      <c r="B108" s="1" t="s">
        <v>156</v>
      </c>
      <c r="C108" s="1" t="s">
        <v>167</v>
      </c>
      <c r="D108" s="1" t="s">
        <v>167</v>
      </c>
      <c r="E108" s="17">
        <v>-174157.05</v>
      </c>
      <c r="F108" s="17">
        <v>-82153.289999999994</v>
      </c>
      <c r="G108" s="17">
        <v>-92904.59</v>
      </c>
      <c r="H108" s="17">
        <v>-59711.59</v>
      </c>
      <c r="I108" s="17">
        <v>-104498.76999999999</v>
      </c>
      <c r="J108" s="17">
        <v>-69220.88</v>
      </c>
      <c r="K108" s="17">
        <v>-65660.03</v>
      </c>
      <c r="L108" s="17">
        <v>-51593.93</v>
      </c>
      <c r="M108" s="17">
        <v>-199147.69999999998</v>
      </c>
      <c r="N108" s="17">
        <v>-43369.380000000005</v>
      </c>
      <c r="O108" s="17">
        <v>-102285.04</v>
      </c>
      <c r="P108" s="17">
        <v>-130893.34</v>
      </c>
      <c r="Q108" s="20">
        <v>-8707.85</v>
      </c>
      <c r="R108" s="20">
        <v>-4107.66</v>
      </c>
      <c r="S108" s="20">
        <v>-4645.2299999999996</v>
      </c>
      <c r="T108" s="20">
        <v>-2985.58</v>
      </c>
      <c r="U108" s="20">
        <v>-5224.9399999999996</v>
      </c>
      <c r="V108" s="20">
        <v>-3461.04</v>
      </c>
      <c r="W108" s="20">
        <v>-3283</v>
      </c>
      <c r="X108" s="20">
        <v>-2579.6999999999998</v>
      </c>
      <c r="Y108" s="20">
        <v>-9957.39</v>
      </c>
      <c r="Z108" s="20">
        <v>-2168.4699999999998</v>
      </c>
      <c r="AA108" s="20">
        <v>-5114.25</v>
      </c>
      <c r="AB108" s="20">
        <v>-6544.67</v>
      </c>
      <c r="AC108" s="17">
        <v>-56108.21</v>
      </c>
      <c r="AD108" s="17">
        <v>-26275.46</v>
      </c>
      <c r="AE108" s="17">
        <v>-29518.11</v>
      </c>
      <c r="AF108" s="17">
        <v>-18857.759999999998</v>
      </c>
      <c r="AG108" s="17">
        <v>-32830.400000000001</v>
      </c>
      <c r="AH108" s="17">
        <v>-21629.56</v>
      </c>
      <c r="AI108" s="17">
        <v>-20408.96</v>
      </c>
      <c r="AJ108" s="17">
        <v>-15949.18</v>
      </c>
      <c r="AK108" s="17">
        <v>-61224.07</v>
      </c>
      <c r="AL108" s="17">
        <v>-13261.78</v>
      </c>
      <c r="AM108" s="17">
        <v>-31103.65</v>
      </c>
      <c r="AN108" s="17">
        <v>-39587.93</v>
      </c>
      <c r="AO108" s="20">
        <v>-238973.11</v>
      </c>
      <c r="AP108" s="20">
        <v>-112536.41</v>
      </c>
      <c r="AQ108" s="20">
        <v>-127067.93</v>
      </c>
      <c r="AR108" s="20">
        <v>-81554.929999999993</v>
      </c>
      <c r="AS108" s="20">
        <v>-142554.10999999999</v>
      </c>
      <c r="AT108" s="20">
        <v>-94311.48</v>
      </c>
      <c r="AU108" s="20">
        <v>-89351.989999999991</v>
      </c>
      <c r="AV108" s="20">
        <v>-70122.81</v>
      </c>
      <c r="AW108" s="20">
        <v>-270329.15999999997</v>
      </c>
      <c r="AX108" s="20">
        <v>-58799.630000000005</v>
      </c>
      <c r="AY108" s="20">
        <v>-138502.94</v>
      </c>
      <c r="AZ108" s="20">
        <v>-177025.94</v>
      </c>
      <c r="BA108" s="17">
        <f t="shared" si="12"/>
        <v>-1175595.5900000001</v>
      </c>
      <c r="BB108" s="17">
        <f t="shared" si="13"/>
        <v>-58779.78</v>
      </c>
      <c r="BC108" s="17">
        <f t="shared" si="10"/>
        <v>-366755.07</v>
      </c>
      <c r="BD108" s="17">
        <f t="shared" si="11"/>
        <v>-1601130.44</v>
      </c>
    </row>
    <row r="109" spans="1:56" x14ac:dyDescent="0.25">
      <c r="A109" t="str">
        <f t="shared" si="14"/>
        <v>CUPC.RL1</v>
      </c>
      <c r="B109" s="1" t="s">
        <v>156</v>
      </c>
      <c r="C109" s="1" t="s">
        <v>169</v>
      </c>
      <c r="D109" s="1" t="s">
        <v>169</v>
      </c>
      <c r="E109" s="17">
        <v>-123809.81999999999</v>
      </c>
      <c r="F109" s="17">
        <v>-202509.25</v>
      </c>
      <c r="G109" s="17">
        <v>-180083.59999999998</v>
      </c>
      <c r="H109" s="17">
        <v>-105057.69</v>
      </c>
      <c r="I109" s="17">
        <v>-92069.729999999981</v>
      </c>
      <c r="J109" s="17">
        <v>-74393.860000000015</v>
      </c>
      <c r="K109" s="17">
        <v>-119062.06</v>
      </c>
      <c r="L109" s="17">
        <v>-127114.01000000001</v>
      </c>
      <c r="M109" s="17">
        <v>-258550.52000000002</v>
      </c>
      <c r="N109" s="17">
        <v>-146212.79</v>
      </c>
      <c r="O109" s="17">
        <v>-217399.35</v>
      </c>
      <c r="P109" s="17">
        <v>-224488.34</v>
      </c>
      <c r="Q109" s="20">
        <v>-6190.49</v>
      </c>
      <c r="R109" s="20">
        <v>-10125.459999999999</v>
      </c>
      <c r="S109" s="20">
        <v>-9004.18</v>
      </c>
      <c r="T109" s="20">
        <v>-5252.88</v>
      </c>
      <c r="U109" s="20">
        <v>-4603.49</v>
      </c>
      <c r="V109" s="20">
        <v>-3719.69</v>
      </c>
      <c r="W109" s="20">
        <v>-5953.1</v>
      </c>
      <c r="X109" s="20">
        <v>-6355.7</v>
      </c>
      <c r="Y109" s="20">
        <v>-12927.53</v>
      </c>
      <c r="Z109" s="20">
        <v>-7310.64</v>
      </c>
      <c r="AA109" s="20">
        <v>-10869.97</v>
      </c>
      <c r="AB109" s="20">
        <v>-11224.42</v>
      </c>
      <c r="AC109" s="17">
        <v>-39887.83</v>
      </c>
      <c r="AD109" s="17">
        <v>-64769.46</v>
      </c>
      <c r="AE109" s="17">
        <v>-57217.06</v>
      </c>
      <c r="AF109" s="17">
        <v>-33178.69</v>
      </c>
      <c r="AG109" s="17">
        <v>-28925.56</v>
      </c>
      <c r="AH109" s="17">
        <v>-23245.97</v>
      </c>
      <c r="AI109" s="17">
        <v>-37007.79</v>
      </c>
      <c r="AJ109" s="17">
        <v>-39294.639999999999</v>
      </c>
      <c r="AK109" s="17">
        <v>-79486.31</v>
      </c>
      <c r="AL109" s="17">
        <v>-44709.919999999998</v>
      </c>
      <c r="AM109" s="17">
        <v>-66108.53</v>
      </c>
      <c r="AN109" s="17">
        <v>-67895.19</v>
      </c>
      <c r="AO109" s="20">
        <v>-169888.14</v>
      </c>
      <c r="AP109" s="20">
        <v>-277404.17</v>
      </c>
      <c r="AQ109" s="20">
        <v>-246304.83999999997</v>
      </c>
      <c r="AR109" s="20">
        <v>-143489.26</v>
      </c>
      <c r="AS109" s="20">
        <v>-125598.77999999998</v>
      </c>
      <c r="AT109" s="20">
        <v>-101359.52000000002</v>
      </c>
      <c r="AU109" s="20">
        <v>-162022.95000000001</v>
      </c>
      <c r="AV109" s="20">
        <v>-172764.35000000003</v>
      </c>
      <c r="AW109" s="20">
        <v>-350964.36000000004</v>
      </c>
      <c r="AX109" s="20">
        <v>-198233.35000000003</v>
      </c>
      <c r="AY109" s="20">
        <v>-294377.84999999998</v>
      </c>
      <c r="AZ109" s="20">
        <v>-303607.95</v>
      </c>
      <c r="BA109" s="17">
        <f t="shared" si="12"/>
        <v>-1870751.0200000003</v>
      </c>
      <c r="BB109" s="17">
        <f t="shared" si="13"/>
        <v>-93537.55</v>
      </c>
      <c r="BC109" s="17">
        <f t="shared" si="10"/>
        <v>-581726.94999999995</v>
      </c>
      <c r="BD109" s="17">
        <f t="shared" si="11"/>
        <v>-2546015.5200000005</v>
      </c>
    </row>
    <row r="110" spans="1:56" x14ac:dyDescent="0.25">
      <c r="A110" t="str">
        <f t="shared" si="14"/>
        <v>TAU.RUN</v>
      </c>
      <c r="B110" s="1" t="s">
        <v>31</v>
      </c>
      <c r="C110" s="1" t="s">
        <v>170</v>
      </c>
      <c r="D110" s="1" t="s">
        <v>170</v>
      </c>
      <c r="E110" s="17">
        <v>-25326.000000000004</v>
      </c>
      <c r="F110" s="17">
        <v>-10753.099999999999</v>
      </c>
      <c r="G110" s="17">
        <v>-10199.569999999998</v>
      </c>
      <c r="H110" s="17">
        <v>-6710.52</v>
      </c>
      <c r="I110" s="17">
        <v>-3731.12</v>
      </c>
      <c r="J110" s="17">
        <v>-6651.61</v>
      </c>
      <c r="K110" s="17">
        <v>-4538.2300000000005</v>
      </c>
      <c r="L110" s="17">
        <v>-4011.53</v>
      </c>
      <c r="M110" s="17">
        <v>-17225.68</v>
      </c>
      <c r="N110" s="17">
        <v>-4219.0600000000004</v>
      </c>
      <c r="O110" s="17">
        <v>-9096.630000000001</v>
      </c>
      <c r="P110" s="17">
        <v>-12345.37</v>
      </c>
      <c r="Q110" s="20">
        <v>-1266.3</v>
      </c>
      <c r="R110" s="20">
        <v>-537.66</v>
      </c>
      <c r="S110" s="20">
        <v>-509.98</v>
      </c>
      <c r="T110" s="20">
        <v>-335.53</v>
      </c>
      <c r="U110" s="20">
        <v>-186.56</v>
      </c>
      <c r="V110" s="20">
        <v>-332.58</v>
      </c>
      <c r="W110" s="20">
        <v>-226.91</v>
      </c>
      <c r="X110" s="20">
        <v>-200.58</v>
      </c>
      <c r="Y110" s="20">
        <v>-861.28</v>
      </c>
      <c r="Z110" s="20">
        <v>-210.95</v>
      </c>
      <c r="AA110" s="20">
        <v>-454.83</v>
      </c>
      <c r="AB110" s="20">
        <v>-617.27</v>
      </c>
      <c r="AC110" s="17">
        <v>-8159.28</v>
      </c>
      <c r="AD110" s="17">
        <v>-3439.21</v>
      </c>
      <c r="AE110" s="17">
        <v>-3240.66</v>
      </c>
      <c r="AF110" s="17">
        <v>-2119.2800000000002</v>
      </c>
      <c r="AG110" s="17">
        <v>-1172.21</v>
      </c>
      <c r="AH110" s="17">
        <v>-2078.44</v>
      </c>
      <c r="AI110" s="17">
        <v>-1410.61</v>
      </c>
      <c r="AJ110" s="17">
        <v>-1240.08</v>
      </c>
      <c r="AK110" s="17">
        <v>-5295.7</v>
      </c>
      <c r="AL110" s="17">
        <v>-1290.1300000000001</v>
      </c>
      <c r="AM110" s="17">
        <v>-2766.18</v>
      </c>
      <c r="AN110" s="17">
        <v>-3733.79</v>
      </c>
      <c r="AO110" s="20">
        <v>-34751.58</v>
      </c>
      <c r="AP110" s="20">
        <v>-14729.969999999998</v>
      </c>
      <c r="AQ110" s="20">
        <v>-13950.209999999997</v>
      </c>
      <c r="AR110" s="20">
        <v>-9165.33</v>
      </c>
      <c r="AS110" s="20">
        <v>-5089.8899999999994</v>
      </c>
      <c r="AT110" s="20">
        <v>-9062.6299999999992</v>
      </c>
      <c r="AU110" s="20">
        <v>-6175.75</v>
      </c>
      <c r="AV110" s="20">
        <v>-5452.1900000000005</v>
      </c>
      <c r="AW110" s="20">
        <v>-23382.66</v>
      </c>
      <c r="AX110" s="20">
        <v>-5720.14</v>
      </c>
      <c r="AY110" s="20">
        <v>-12317.640000000001</v>
      </c>
      <c r="AZ110" s="20">
        <v>-16696.43</v>
      </c>
      <c r="BA110" s="17">
        <f t="shared" si="12"/>
        <v>-114808.42000000001</v>
      </c>
      <c r="BB110" s="17">
        <f t="shared" si="13"/>
        <v>-5740.43</v>
      </c>
      <c r="BC110" s="17">
        <f t="shared" si="10"/>
        <v>-35945.57</v>
      </c>
      <c r="BD110" s="17">
        <f t="shared" si="11"/>
        <v>-156494.42000000001</v>
      </c>
    </row>
    <row r="111" spans="1:56" x14ac:dyDescent="0.25">
      <c r="A111" t="str">
        <f t="shared" si="14"/>
        <v>SCL.SCL1</v>
      </c>
      <c r="B111" s="1" t="s">
        <v>172</v>
      </c>
      <c r="C111" s="1" t="s">
        <v>173</v>
      </c>
      <c r="D111" s="1" t="s">
        <v>173</v>
      </c>
      <c r="E111" s="17">
        <v>107315.28999999998</v>
      </c>
      <c r="F111" s="17">
        <v>47363.48</v>
      </c>
      <c r="G111" s="17">
        <v>25125.899999999987</v>
      </c>
      <c r="H111" s="17">
        <v>33016.549999999988</v>
      </c>
      <c r="I111" s="17">
        <v>8912.65</v>
      </c>
      <c r="J111" s="17">
        <v>8472.0299999999988</v>
      </c>
      <c r="K111" s="17">
        <v>8985.010000000002</v>
      </c>
      <c r="L111" s="17">
        <v>12991.699999999997</v>
      </c>
      <c r="M111" s="17">
        <v>47831.240000000005</v>
      </c>
      <c r="N111" s="17">
        <v>31240.529999999995</v>
      </c>
      <c r="O111" s="17">
        <v>34227.600000000006</v>
      </c>
      <c r="P111" s="17">
        <v>51750.740000000013</v>
      </c>
      <c r="Q111" s="20">
        <v>5365.76</v>
      </c>
      <c r="R111" s="20">
        <v>2368.17</v>
      </c>
      <c r="S111" s="20">
        <v>1256.3</v>
      </c>
      <c r="T111" s="20">
        <v>1650.83</v>
      </c>
      <c r="U111" s="20">
        <v>445.63</v>
      </c>
      <c r="V111" s="20">
        <v>423.6</v>
      </c>
      <c r="W111" s="20">
        <v>449.25</v>
      </c>
      <c r="X111" s="20">
        <v>649.59</v>
      </c>
      <c r="Y111" s="20">
        <v>2391.56</v>
      </c>
      <c r="Z111" s="20">
        <v>1562.03</v>
      </c>
      <c r="AA111" s="20">
        <v>1711.38</v>
      </c>
      <c r="AB111" s="20">
        <v>2587.54</v>
      </c>
      <c r="AC111" s="17">
        <v>34573.79</v>
      </c>
      <c r="AD111" s="17">
        <v>15148.48</v>
      </c>
      <c r="AE111" s="17">
        <v>7983.13</v>
      </c>
      <c r="AF111" s="17">
        <v>10427.09</v>
      </c>
      <c r="AG111" s="17">
        <v>2800.09</v>
      </c>
      <c r="AH111" s="17">
        <v>2647.27</v>
      </c>
      <c r="AI111" s="17">
        <v>2792.79</v>
      </c>
      <c r="AJ111" s="17">
        <v>4016.11</v>
      </c>
      <c r="AK111" s="17">
        <v>14704.78</v>
      </c>
      <c r="AL111" s="17">
        <v>9552.94</v>
      </c>
      <c r="AM111" s="17">
        <v>10408.200000000001</v>
      </c>
      <c r="AN111" s="17">
        <v>15651.71</v>
      </c>
      <c r="AO111" s="20">
        <v>147254.83999999997</v>
      </c>
      <c r="AP111" s="20">
        <v>64880.130000000005</v>
      </c>
      <c r="AQ111" s="20">
        <v>34365.329999999987</v>
      </c>
      <c r="AR111" s="20">
        <v>45094.469999999987</v>
      </c>
      <c r="AS111" s="20">
        <v>12158.369999999999</v>
      </c>
      <c r="AT111" s="20">
        <v>11542.9</v>
      </c>
      <c r="AU111" s="20">
        <v>12227.050000000003</v>
      </c>
      <c r="AV111" s="20">
        <v>17657.399999999998</v>
      </c>
      <c r="AW111" s="20">
        <v>64927.58</v>
      </c>
      <c r="AX111" s="20">
        <v>42355.5</v>
      </c>
      <c r="AY111" s="20">
        <v>46347.180000000008</v>
      </c>
      <c r="AZ111" s="20">
        <v>69989.99000000002</v>
      </c>
      <c r="BA111" s="17">
        <f t="shared" si="12"/>
        <v>417232.72</v>
      </c>
      <c r="BB111" s="17">
        <f t="shared" si="13"/>
        <v>20861.64</v>
      </c>
      <c r="BC111" s="17">
        <f t="shared" si="10"/>
        <v>130706.38</v>
      </c>
      <c r="BD111" s="17">
        <f t="shared" si="11"/>
        <v>568800.74</v>
      </c>
    </row>
    <row r="112" spans="1:56" x14ac:dyDescent="0.25">
      <c r="A112" t="str">
        <f t="shared" si="14"/>
        <v>SCR.SCR1</v>
      </c>
      <c r="B112" s="1" t="s">
        <v>174</v>
      </c>
      <c r="C112" s="1" t="s">
        <v>175</v>
      </c>
      <c r="D112" s="1" t="s">
        <v>175</v>
      </c>
      <c r="E112" s="17">
        <v>209850.28000000003</v>
      </c>
      <c r="F112" s="17">
        <v>97800.360000000088</v>
      </c>
      <c r="G112" s="17">
        <v>82189.280000000057</v>
      </c>
      <c r="H112" s="17">
        <v>39083.109999999993</v>
      </c>
      <c r="I112" s="17">
        <v>52445.76999999999</v>
      </c>
      <c r="J112" s="17">
        <v>38295.839999999997</v>
      </c>
      <c r="K112" s="17">
        <v>44747.47</v>
      </c>
      <c r="L112" s="17">
        <v>29803.739999999991</v>
      </c>
      <c r="M112" s="17">
        <v>73091.640000000014</v>
      </c>
      <c r="N112" s="17">
        <v>51983.870000000039</v>
      </c>
      <c r="O112" s="17">
        <v>57299.659999999974</v>
      </c>
      <c r="P112" s="17">
        <v>80553.680000000051</v>
      </c>
      <c r="Q112" s="20">
        <v>10492.51</v>
      </c>
      <c r="R112" s="20">
        <v>4890.0200000000004</v>
      </c>
      <c r="S112" s="20">
        <v>4109.46</v>
      </c>
      <c r="T112" s="20">
        <v>1954.16</v>
      </c>
      <c r="U112" s="20">
        <v>2622.29</v>
      </c>
      <c r="V112" s="20">
        <v>1914.79</v>
      </c>
      <c r="W112" s="20">
        <v>2237.37</v>
      </c>
      <c r="X112" s="20">
        <v>1490.19</v>
      </c>
      <c r="Y112" s="20">
        <v>3654.58</v>
      </c>
      <c r="Z112" s="20">
        <v>2599.19</v>
      </c>
      <c r="AA112" s="20">
        <v>2864.98</v>
      </c>
      <c r="AB112" s="20">
        <v>4027.68</v>
      </c>
      <c r="AC112" s="17">
        <v>67607.5</v>
      </c>
      <c r="AD112" s="17">
        <v>31279.94</v>
      </c>
      <c r="AE112" s="17">
        <v>26113.59</v>
      </c>
      <c r="AF112" s="17">
        <v>12342.99</v>
      </c>
      <c r="AG112" s="17">
        <v>16476.900000000001</v>
      </c>
      <c r="AH112" s="17">
        <v>11966.36</v>
      </c>
      <c r="AI112" s="17">
        <v>13908.75</v>
      </c>
      <c r="AJ112" s="17">
        <v>9213.2000000000007</v>
      </c>
      <c r="AK112" s="17">
        <v>22470.6</v>
      </c>
      <c r="AL112" s="17">
        <v>15895.97</v>
      </c>
      <c r="AM112" s="17">
        <v>17424.14</v>
      </c>
      <c r="AN112" s="17">
        <v>24362.99</v>
      </c>
      <c r="AO112" s="20">
        <v>287950.29000000004</v>
      </c>
      <c r="AP112" s="20">
        <v>133970.32000000009</v>
      </c>
      <c r="AQ112" s="20">
        <v>112412.33000000006</v>
      </c>
      <c r="AR112" s="20">
        <v>53380.259999999995</v>
      </c>
      <c r="AS112" s="20">
        <v>71544.959999999992</v>
      </c>
      <c r="AT112" s="20">
        <v>52176.99</v>
      </c>
      <c r="AU112" s="20">
        <v>60893.590000000004</v>
      </c>
      <c r="AV112" s="20">
        <v>40507.12999999999</v>
      </c>
      <c r="AW112" s="20">
        <v>99216.82</v>
      </c>
      <c r="AX112" s="20">
        <v>70479.030000000042</v>
      </c>
      <c r="AY112" s="20">
        <v>77588.77999999997</v>
      </c>
      <c r="AZ112" s="20">
        <v>108944.35000000005</v>
      </c>
      <c r="BA112" s="17">
        <f t="shared" si="12"/>
        <v>857144.70000000007</v>
      </c>
      <c r="BB112" s="17">
        <f t="shared" si="13"/>
        <v>42857.220000000008</v>
      </c>
      <c r="BC112" s="17">
        <f t="shared" si="10"/>
        <v>269062.93</v>
      </c>
      <c r="BD112" s="17">
        <f t="shared" si="11"/>
        <v>1169064.8500000003</v>
      </c>
    </row>
    <row r="113" spans="1:56" x14ac:dyDescent="0.25">
      <c r="A113" t="str">
        <f t="shared" si="14"/>
        <v>SEPI.SCR2</v>
      </c>
      <c r="B113" s="1" t="s">
        <v>176</v>
      </c>
      <c r="C113" s="1" t="s">
        <v>177</v>
      </c>
      <c r="D113" s="1" t="s">
        <v>177</v>
      </c>
      <c r="E113" s="17">
        <v>-14722.910000000002</v>
      </c>
      <c r="F113" s="17">
        <v>-5036.2299999999996</v>
      </c>
      <c r="G113" s="17">
        <v>-7998.76</v>
      </c>
      <c r="H113" s="17">
        <v>-4533.2300000000005</v>
      </c>
      <c r="I113" s="17">
        <v>-4854.33</v>
      </c>
      <c r="J113" s="17">
        <v>-2898.24</v>
      </c>
      <c r="K113" s="17">
        <v>-2371.6099999999997</v>
      </c>
      <c r="L113" s="17">
        <v>-2398.5699999999997</v>
      </c>
      <c r="M113" s="17">
        <v>-9363.49</v>
      </c>
      <c r="N113" s="17">
        <v>-4245.5599999999995</v>
      </c>
      <c r="O113" s="17">
        <v>-12755.380000000001</v>
      </c>
      <c r="P113" s="17">
        <v>-5487.2800000000007</v>
      </c>
      <c r="Q113" s="20">
        <v>-736.15</v>
      </c>
      <c r="R113" s="20">
        <v>-251.81</v>
      </c>
      <c r="S113" s="20">
        <v>-399.94</v>
      </c>
      <c r="T113" s="20">
        <v>-226.66</v>
      </c>
      <c r="U113" s="20">
        <v>-242.72</v>
      </c>
      <c r="V113" s="20">
        <v>-144.91</v>
      </c>
      <c r="W113" s="20">
        <v>-118.58</v>
      </c>
      <c r="X113" s="20">
        <v>-119.93</v>
      </c>
      <c r="Y113" s="20">
        <v>-468.17</v>
      </c>
      <c r="Z113" s="20">
        <v>-212.28</v>
      </c>
      <c r="AA113" s="20">
        <v>-637.77</v>
      </c>
      <c r="AB113" s="20">
        <v>-274.36</v>
      </c>
      <c r="AC113" s="17">
        <v>-4743.28</v>
      </c>
      <c r="AD113" s="17">
        <v>-1610.76</v>
      </c>
      <c r="AE113" s="17">
        <v>-2541.41</v>
      </c>
      <c r="AF113" s="17">
        <v>-1431.66</v>
      </c>
      <c r="AG113" s="17">
        <v>-1525.09</v>
      </c>
      <c r="AH113" s="17">
        <v>-905.62</v>
      </c>
      <c r="AI113" s="17">
        <v>-737.16</v>
      </c>
      <c r="AJ113" s="17">
        <v>-741.47</v>
      </c>
      <c r="AK113" s="17">
        <v>-2878.62</v>
      </c>
      <c r="AL113" s="17">
        <v>-1298.24</v>
      </c>
      <c r="AM113" s="17">
        <v>-3878.76</v>
      </c>
      <c r="AN113" s="17">
        <v>-1659.6</v>
      </c>
      <c r="AO113" s="20">
        <v>-20202.34</v>
      </c>
      <c r="AP113" s="20">
        <v>-6898.8</v>
      </c>
      <c r="AQ113" s="20">
        <v>-10940.11</v>
      </c>
      <c r="AR113" s="20">
        <v>-6191.55</v>
      </c>
      <c r="AS113" s="20">
        <v>-6622.14</v>
      </c>
      <c r="AT113" s="20">
        <v>-3948.7699999999995</v>
      </c>
      <c r="AU113" s="20">
        <v>-3227.3499999999995</v>
      </c>
      <c r="AV113" s="20">
        <v>-3259.9699999999993</v>
      </c>
      <c r="AW113" s="20">
        <v>-12710.279999999999</v>
      </c>
      <c r="AX113" s="20">
        <v>-5756.079999999999</v>
      </c>
      <c r="AY113" s="20">
        <v>-17271.910000000003</v>
      </c>
      <c r="AZ113" s="20">
        <v>-7421.24</v>
      </c>
      <c r="BA113" s="17">
        <f t="shared" si="12"/>
        <v>-76665.59</v>
      </c>
      <c r="BB113" s="17">
        <f t="shared" si="13"/>
        <v>-3833.2800000000007</v>
      </c>
      <c r="BC113" s="17">
        <f t="shared" si="10"/>
        <v>-23951.67</v>
      </c>
      <c r="BD113" s="17">
        <f t="shared" si="11"/>
        <v>-104450.54000000001</v>
      </c>
    </row>
    <row r="114" spans="1:56" x14ac:dyDescent="0.25">
      <c r="A114" t="str">
        <f t="shared" si="14"/>
        <v>SEPI.SCR3</v>
      </c>
      <c r="B114" s="1" t="s">
        <v>176</v>
      </c>
      <c r="C114" s="1" t="s">
        <v>178</v>
      </c>
      <c r="D114" s="1" t="s">
        <v>178</v>
      </c>
      <c r="E114" s="17">
        <v>-27275.429999999997</v>
      </c>
      <c r="F114" s="17">
        <v>-8208.25</v>
      </c>
      <c r="G114" s="17">
        <v>-15018.789999999999</v>
      </c>
      <c r="H114" s="17">
        <v>-8956.0099999999984</v>
      </c>
      <c r="I114" s="17">
        <v>-8795.4199999999983</v>
      </c>
      <c r="J114" s="17">
        <v>-5058.0400000000009</v>
      </c>
      <c r="K114" s="17">
        <v>-4976.09</v>
      </c>
      <c r="L114" s="17">
        <v>-5081.01</v>
      </c>
      <c r="M114" s="17">
        <v>-16447.190000000002</v>
      </c>
      <c r="N114" s="17">
        <v>-7985.0800000000008</v>
      </c>
      <c r="O114" s="17">
        <v>-23688.019999999997</v>
      </c>
      <c r="P114" s="17">
        <v>-10092.66</v>
      </c>
      <c r="Q114" s="20">
        <v>-1363.77</v>
      </c>
      <c r="R114" s="20">
        <v>-410.41</v>
      </c>
      <c r="S114" s="20">
        <v>-750.94</v>
      </c>
      <c r="T114" s="20">
        <v>-447.8</v>
      </c>
      <c r="U114" s="20">
        <v>-439.77</v>
      </c>
      <c r="V114" s="20">
        <v>-252.9</v>
      </c>
      <c r="W114" s="20">
        <v>-248.8</v>
      </c>
      <c r="X114" s="20">
        <v>-254.05</v>
      </c>
      <c r="Y114" s="20">
        <v>-822.36</v>
      </c>
      <c r="Z114" s="20">
        <v>-399.25</v>
      </c>
      <c r="AA114" s="20">
        <v>-1184.4000000000001</v>
      </c>
      <c r="AB114" s="20">
        <v>-504.63</v>
      </c>
      <c r="AC114" s="17">
        <v>-8787.33</v>
      </c>
      <c r="AD114" s="17">
        <v>-2625.28</v>
      </c>
      <c r="AE114" s="17">
        <v>-4771.84</v>
      </c>
      <c r="AF114" s="17">
        <v>-2828.43</v>
      </c>
      <c r="AG114" s="17">
        <v>-2763.26</v>
      </c>
      <c r="AH114" s="17">
        <v>-1580.49</v>
      </c>
      <c r="AI114" s="17">
        <v>-1546.71</v>
      </c>
      <c r="AJ114" s="17">
        <v>-1570.69</v>
      </c>
      <c r="AK114" s="17">
        <v>-5056.37</v>
      </c>
      <c r="AL114" s="17">
        <v>-2441.73</v>
      </c>
      <c r="AM114" s="17">
        <v>-7203.24</v>
      </c>
      <c r="AN114" s="17">
        <v>-3052.47</v>
      </c>
      <c r="AO114" s="20">
        <v>-37426.53</v>
      </c>
      <c r="AP114" s="20">
        <v>-11243.94</v>
      </c>
      <c r="AQ114" s="20">
        <v>-20541.57</v>
      </c>
      <c r="AR114" s="20">
        <v>-12232.239999999998</v>
      </c>
      <c r="AS114" s="20">
        <v>-11998.449999999999</v>
      </c>
      <c r="AT114" s="20">
        <v>-6891.43</v>
      </c>
      <c r="AU114" s="20">
        <v>-6771.6</v>
      </c>
      <c r="AV114" s="20">
        <v>-6905.75</v>
      </c>
      <c r="AW114" s="20">
        <v>-22325.920000000002</v>
      </c>
      <c r="AX114" s="20">
        <v>-10826.060000000001</v>
      </c>
      <c r="AY114" s="20">
        <v>-32075.659999999996</v>
      </c>
      <c r="AZ114" s="20">
        <v>-13649.759999999998</v>
      </c>
      <c r="BA114" s="17">
        <f t="shared" si="12"/>
        <v>-141581.99</v>
      </c>
      <c r="BB114" s="17">
        <f t="shared" si="13"/>
        <v>-7079.0800000000008</v>
      </c>
      <c r="BC114" s="17">
        <f t="shared" si="10"/>
        <v>-44227.839999999997</v>
      </c>
      <c r="BD114" s="17">
        <f t="shared" si="11"/>
        <v>-192888.91000000003</v>
      </c>
    </row>
    <row r="115" spans="1:56" x14ac:dyDescent="0.25">
      <c r="A115" t="str">
        <f t="shared" si="14"/>
        <v>SHEL.SCTG</v>
      </c>
      <c r="B115" s="1" t="s">
        <v>181</v>
      </c>
      <c r="C115" s="1" t="s">
        <v>182</v>
      </c>
      <c r="D115" s="1" t="s">
        <v>182</v>
      </c>
      <c r="E115" s="17">
        <v>44.480000000000011</v>
      </c>
      <c r="F115" s="17">
        <v>0</v>
      </c>
      <c r="G115" s="17">
        <v>331.67</v>
      </c>
      <c r="H115" s="17">
        <v>0.91000000000000014</v>
      </c>
      <c r="I115" s="17">
        <v>128.38999999999999</v>
      </c>
      <c r="J115" s="17">
        <v>0</v>
      </c>
      <c r="K115" s="17">
        <v>0</v>
      </c>
      <c r="L115" s="17">
        <v>0</v>
      </c>
      <c r="M115" s="17">
        <v>21183.240000000013</v>
      </c>
      <c r="N115" s="17">
        <v>764.39999999999986</v>
      </c>
      <c r="O115" s="17">
        <v>2.9599999999999986</v>
      </c>
      <c r="P115" s="17">
        <v>278.29999999999995</v>
      </c>
      <c r="Q115" s="20">
        <v>2.2200000000000002</v>
      </c>
      <c r="R115" s="20">
        <v>0</v>
      </c>
      <c r="S115" s="20">
        <v>16.579999999999998</v>
      </c>
      <c r="T115" s="20">
        <v>0.05</v>
      </c>
      <c r="U115" s="20">
        <v>6.42</v>
      </c>
      <c r="V115" s="20">
        <v>0</v>
      </c>
      <c r="W115" s="20">
        <v>0</v>
      </c>
      <c r="X115" s="20">
        <v>0</v>
      </c>
      <c r="Y115" s="20">
        <v>1059.1600000000001</v>
      </c>
      <c r="Z115" s="20">
        <v>38.22</v>
      </c>
      <c r="AA115" s="20">
        <v>0.15</v>
      </c>
      <c r="AB115" s="20">
        <v>13.92</v>
      </c>
      <c r="AC115" s="17">
        <v>14.33</v>
      </c>
      <c r="AD115" s="17">
        <v>0</v>
      </c>
      <c r="AE115" s="17">
        <v>105.38</v>
      </c>
      <c r="AF115" s="17">
        <v>0.28999999999999998</v>
      </c>
      <c r="AG115" s="17">
        <v>40.340000000000003</v>
      </c>
      <c r="AH115" s="17">
        <v>0</v>
      </c>
      <c r="AI115" s="17">
        <v>0</v>
      </c>
      <c r="AJ115" s="17">
        <v>0</v>
      </c>
      <c r="AK115" s="17">
        <v>6512.37</v>
      </c>
      <c r="AL115" s="17">
        <v>233.74</v>
      </c>
      <c r="AM115" s="17">
        <v>0.9</v>
      </c>
      <c r="AN115" s="17">
        <v>84.17</v>
      </c>
      <c r="AO115" s="20">
        <v>61.030000000000008</v>
      </c>
      <c r="AP115" s="20">
        <v>0</v>
      </c>
      <c r="AQ115" s="20">
        <v>453.63</v>
      </c>
      <c r="AR115" s="20">
        <v>1.2500000000000002</v>
      </c>
      <c r="AS115" s="20">
        <v>175.14999999999998</v>
      </c>
      <c r="AT115" s="20">
        <v>0</v>
      </c>
      <c r="AU115" s="20">
        <v>0</v>
      </c>
      <c r="AV115" s="20">
        <v>0</v>
      </c>
      <c r="AW115" s="20">
        <v>28754.770000000011</v>
      </c>
      <c r="AX115" s="20">
        <v>1036.3599999999999</v>
      </c>
      <c r="AY115" s="20">
        <v>4.0099999999999989</v>
      </c>
      <c r="AZ115" s="20">
        <v>376.39</v>
      </c>
      <c r="BA115" s="17">
        <f t="shared" si="12"/>
        <v>22734.350000000013</v>
      </c>
      <c r="BB115" s="17">
        <f t="shared" si="13"/>
        <v>1136.7200000000003</v>
      </c>
      <c r="BC115" s="17">
        <f t="shared" si="10"/>
        <v>6991.5199999999995</v>
      </c>
      <c r="BD115" s="17">
        <f t="shared" si="11"/>
        <v>30862.590000000011</v>
      </c>
    </row>
    <row r="116" spans="1:56" x14ac:dyDescent="0.25">
      <c r="A116" t="str">
        <f t="shared" si="14"/>
        <v>TCN.SD1</v>
      </c>
      <c r="B116" s="1" t="s">
        <v>33</v>
      </c>
      <c r="C116" s="1" t="s">
        <v>183</v>
      </c>
      <c r="D116" s="1" t="s">
        <v>183</v>
      </c>
      <c r="E116" s="17">
        <v>74723.16</v>
      </c>
      <c r="F116" s="17">
        <v>129881.20999999992</v>
      </c>
      <c r="G116" s="17">
        <v>111155.48000000003</v>
      </c>
      <c r="H116" s="17">
        <v>83810.180000000008</v>
      </c>
      <c r="I116" s="17">
        <v>88043.570000000022</v>
      </c>
      <c r="J116" s="17">
        <v>87280.03999999995</v>
      </c>
      <c r="K116" s="17">
        <v>106938.41999999998</v>
      </c>
      <c r="L116" s="17">
        <v>86510.099999999977</v>
      </c>
      <c r="M116" s="17">
        <v>161870.56999999995</v>
      </c>
      <c r="N116" s="17">
        <v>85098.869999999952</v>
      </c>
      <c r="O116" s="17">
        <v>108061.65999999997</v>
      </c>
      <c r="P116" s="17">
        <v>156194.59999999998</v>
      </c>
      <c r="Q116" s="20">
        <v>3736.16</v>
      </c>
      <c r="R116" s="20">
        <v>6494.06</v>
      </c>
      <c r="S116" s="20">
        <v>5557.77</v>
      </c>
      <c r="T116" s="20">
        <v>4190.51</v>
      </c>
      <c r="U116" s="20">
        <v>4402.18</v>
      </c>
      <c r="V116" s="20">
        <v>4364</v>
      </c>
      <c r="W116" s="20">
        <v>5346.92</v>
      </c>
      <c r="X116" s="20">
        <v>4325.51</v>
      </c>
      <c r="Y116" s="20">
        <v>8093.53</v>
      </c>
      <c r="Z116" s="20">
        <v>4254.9399999999996</v>
      </c>
      <c r="AA116" s="20">
        <v>5403.08</v>
      </c>
      <c r="AB116" s="20">
        <v>7809.73</v>
      </c>
      <c r="AC116" s="17">
        <v>24073.57</v>
      </c>
      <c r="AD116" s="17">
        <v>41540.5</v>
      </c>
      <c r="AE116" s="17">
        <v>35316.870000000003</v>
      </c>
      <c r="AF116" s="17">
        <v>26468.43</v>
      </c>
      <c r="AG116" s="17">
        <v>27660.66</v>
      </c>
      <c r="AH116" s="17">
        <v>27272.53</v>
      </c>
      <c r="AI116" s="17">
        <v>33239.43</v>
      </c>
      <c r="AJ116" s="17">
        <v>26742.79</v>
      </c>
      <c r="AK116" s="17">
        <v>49763.94</v>
      </c>
      <c r="AL116" s="17">
        <v>26022.1</v>
      </c>
      <c r="AM116" s="17">
        <v>32860.25</v>
      </c>
      <c r="AN116" s="17">
        <v>47240.14</v>
      </c>
      <c r="AO116" s="20">
        <v>102532.89000000001</v>
      </c>
      <c r="AP116" s="20">
        <v>177915.76999999993</v>
      </c>
      <c r="AQ116" s="20">
        <v>152030.12000000002</v>
      </c>
      <c r="AR116" s="20">
        <v>114469.12</v>
      </c>
      <c r="AS116" s="20">
        <v>120106.41000000003</v>
      </c>
      <c r="AT116" s="20">
        <v>118916.56999999995</v>
      </c>
      <c r="AU116" s="20">
        <v>145524.76999999999</v>
      </c>
      <c r="AV116" s="20">
        <v>117578.39999999997</v>
      </c>
      <c r="AW116" s="20">
        <v>219728.03999999995</v>
      </c>
      <c r="AX116" s="20">
        <v>115375.90999999995</v>
      </c>
      <c r="AY116" s="20">
        <v>146324.99</v>
      </c>
      <c r="AZ116" s="20">
        <v>211244.46999999997</v>
      </c>
      <c r="BA116" s="17">
        <f t="shared" si="12"/>
        <v>1279567.8599999999</v>
      </c>
      <c r="BB116" s="17">
        <f t="shared" si="13"/>
        <v>63978.39</v>
      </c>
      <c r="BC116" s="17">
        <f t="shared" si="10"/>
        <v>398201.20999999996</v>
      </c>
      <c r="BD116" s="17">
        <f t="shared" si="11"/>
        <v>1741747.4599999997</v>
      </c>
    </row>
    <row r="117" spans="1:56" x14ac:dyDescent="0.25">
      <c r="A117" t="str">
        <f t="shared" si="14"/>
        <v>TCN.SD2</v>
      </c>
      <c r="B117" s="1" t="s">
        <v>33</v>
      </c>
      <c r="C117" s="1" t="s">
        <v>184</v>
      </c>
      <c r="D117" s="1" t="s">
        <v>184</v>
      </c>
      <c r="E117" s="17">
        <v>257746.72000000003</v>
      </c>
      <c r="F117" s="17">
        <v>101738.31000000004</v>
      </c>
      <c r="G117" s="17">
        <v>105136.04000000004</v>
      </c>
      <c r="H117" s="17">
        <v>73951.010000000038</v>
      </c>
      <c r="I117" s="17">
        <v>67997.52</v>
      </c>
      <c r="J117" s="17">
        <v>79752.690000000017</v>
      </c>
      <c r="K117" s="17">
        <v>89118.68</v>
      </c>
      <c r="L117" s="17">
        <v>69922.23000000004</v>
      </c>
      <c r="M117" s="17">
        <v>169377.62</v>
      </c>
      <c r="N117" s="17">
        <v>90653.340000000011</v>
      </c>
      <c r="O117" s="17">
        <v>126778.02999999998</v>
      </c>
      <c r="P117" s="17">
        <v>92151.949999999968</v>
      </c>
      <c r="Q117" s="20">
        <v>12887.34</v>
      </c>
      <c r="R117" s="20">
        <v>5086.92</v>
      </c>
      <c r="S117" s="20">
        <v>5256.8</v>
      </c>
      <c r="T117" s="20">
        <v>3697.55</v>
      </c>
      <c r="U117" s="20">
        <v>3399.88</v>
      </c>
      <c r="V117" s="20">
        <v>3987.63</v>
      </c>
      <c r="W117" s="20">
        <v>4455.93</v>
      </c>
      <c r="X117" s="20">
        <v>3496.11</v>
      </c>
      <c r="Y117" s="20">
        <v>8468.8799999999992</v>
      </c>
      <c r="Z117" s="20">
        <v>4532.67</v>
      </c>
      <c r="AA117" s="20">
        <v>6338.9</v>
      </c>
      <c r="AB117" s="20">
        <v>4607.6000000000004</v>
      </c>
      <c r="AC117" s="17">
        <v>83038.31</v>
      </c>
      <c r="AD117" s="17">
        <v>32539.43</v>
      </c>
      <c r="AE117" s="17">
        <v>33404.35</v>
      </c>
      <c r="AF117" s="17">
        <v>23354.77</v>
      </c>
      <c r="AG117" s="17">
        <v>21362.79</v>
      </c>
      <c r="AH117" s="17">
        <v>24920.45</v>
      </c>
      <c r="AI117" s="17">
        <v>27700.560000000001</v>
      </c>
      <c r="AJ117" s="17">
        <v>21615</v>
      </c>
      <c r="AK117" s="17">
        <v>52071.839999999997</v>
      </c>
      <c r="AL117" s="17">
        <v>27720.58</v>
      </c>
      <c r="AM117" s="17">
        <v>38551.68</v>
      </c>
      <c r="AN117" s="17">
        <v>27870.82</v>
      </c>
      <c r="AO117" s="20">
        <v>353672.37000000005</v>
      </c>
      <c r="AP117" s="20">
        <v>139364.66000000003</v>
      </c>
      <c r="AQ117" s="20">
        <v>143797.19000000003</v>
      </c>
      <c r="AR117" s="20">
        <v>101003.33000000005</v>
      </c>
      <c r="AS117" s="20">
        <v>92760.19</v>
      </c>
      <c r="AT117" s="20">
        <v>108660.77000000002</v>
      </c>
      <c r="AU117" s="20">
        <v>121275.16999999998</v>
      </c>
      <c r="AV117" s="20">
        <v>95033.34000000004</v>
      </c>
      <c r="AW117" s="20">
        <v>229918.34</v>
      </c>
      <c r="AX117" s="20">
        <v>122906.59000000001</v>
      </c>
      <c r="AY117" s="20">
        <v>171668.61</v>
      </c>
      <c r="AZ117" s="20">
        <v>124630.36999999997</v>
      </c>
      <c r="BA117" s="17">
        <f t="shared" si="12"/>
        <v>1324324.1400000001</v>
      </c>
      <c r="BB117" s="17">
        <f t="shared" si="13"/>
        <v>66216.210000000006</v>
      </c>
      <c r="BC117" s="17">
        <f t="shared" si="10"/>
        <v>414150.58</v>
      </c>
      <c r="BD117" s="17">
        <f t="shared" si="11"/>
        <v>1804690.9300000004</v>
      </c>
    </row>
    <row r="118" spans="1:56" x14ac:dyDescent="0.25">
      <c r="A118" t="str">
        <f t="shared" si="14"/>
        <v>ASTC.SD3</v>
      </c>
      <c r="B118" s="1" t="s">
        <v>185</v>
      </c>
      <c r="C118" s="1" t="s">
        <v>186</v>
      </c>
      <c r="D118" s="1" t="s">
        <v>186</v>
      </c>
      <c r="E118" s="17">
        <v>168841.67999999988</v>
      </c>
      <c r="F118" s="17">
        <v>157958.05999999997</v>
      </c>
      <c r="G118" s="17">
        <v>82217.049999999988</v>
      </c>
      <c r="H118" s="17">
        <v>24795.229999999981</v>
      </c>
      <c r="I118" s="17">
        <v>93795.81</v>
      </c>
      <c r="J118" s="17">
        <v>5770.79</v>
      </c>
      <c r="K118" s="17">
        <v>29903.010000000009</v>
      </c>
      <c r="L118" s="17">
        <v>105570.78999999998</v>
      </c>
      <c r="M118" s="17">
        <v>164653.83000000007</v>
      </c>
      <c r="N118" s="17">
        <v>114401.13000000011</v>
      </c>
      <c r="O118" s="17">
        <v>133986.47</v>
      </c>
      <c r="P118" s="17">
        <v>169929.86999999988</v>
      </c>
      <c r="Q118" s="20">
        <v>8442.08</v>
      </c>
      <c r="R118" s="20">
        <v>7897.9</v>
      </c>
      <c r="S118" s="20">
        <v>4110.8500000000004</v>
      </c>
      <c r="T118" s="20">
        <v>1239.76</v>
      </c>
      <c r="U118" s="20">
        <v>4689.79</v>
      </c>
      <c r="V118" s="20">
        <v>288.54000000000002</v>
      </c>
      <c r="W118" s="20">
        <v>1495.15</v>
      </c>
      <c r="X118" s="20">
        <v>5278.54</v>
      </c>
      <c r="Y118" s="20">
        <v>8232.69</v>
      </c>
      <c r="Z118" s="20">
        <v>5720.06</v>
      </c>
      <c r="AA118" s="20">
        <v>6699.32</v>
      </c>
      <c r="AB118" s="20">
        <v>8496.49</v>
      </c>
      <c r="AC118" s="17">
        <v>54395.76</v>
      </c>
      <c r="AD118" s="17">
        <v>50520.45</v>
      </c>
      <c r="AE118" s="17">
        <v>26122.41</v>
      </c>
      <c r="AF118" s="17">
        <v>7830.68</v>
      </c>
      <c r="AG118" s="17">
        <v>29467.85</v>
      </c>
      <c r="AH118" s="17">
        <v>1803.21</v>
      </c>
      <c r="AI118" s="17">
        <v>9294.68</v>
      </c>
      <c r="AJ118" s="17">
        <v>32635</v>
      </c>
      <c r="AK118" s="17">
        <v>50619.6</v>
      </c>
      <c r="AL118" s="17">
        <v>34982.339999999997</v>
      </c>
      <c r="AM118" s="17">
        <v>40743.68</v>
      </c>
      <c r="AN118" s="17">
        <v>51394.3</v>
      </c>
      <c r="AO118" s="20">
        <v>231679.51999999987</v>
      </c>
      <c r="AP118" s="20">
        <v>216376.40999999997</v>
      </c>
      <c r="AQ118" s="20">
        <v>112450.31</v>
      </c>
      <c r="AR118" s="20">
        <v>33865.669999999984</v>
      </c>
      <c r="AS118" s="20">
        <v>127953.44999999998</v>
      </c>
      <c r="AT118" s="20">
        <v>7862.54</v>
      </c>
      <c r="AU118" s="20">
        <v>40692.840000000011</v>
      </c>
      <c r="AV118" s="20">
        <v>143484.32999999996</v>
      </c>
      <c r="AW118" s="20">
        <v>223506.12000000008</v>
      </c>
      <c r="AX118" s="20">
        <v>155103.53000000009</v>
      </c>
      <c r="AY118" s="20">
        <v>181429.47</v>
      </c>
      <c r="AZ118" s="20">
        <v>229820.65999999986</v>
      </c>
      <c r="BA118" s="17">
        <f t="shared" si="12"/>
        <v>1251823.72</v>
      </c>
      <c r="BB118" s="17">
        <f t="shared" si="13"/>
        <v>62591.17</v>
      </c>
      <c r="BC118" s="17">
        <f t="shared" si="10"/>
        <v>389809.95999999996</v>
      </c>
      <c r="BD118" s="17">
        <f t="shared" si="11"/>
        <v>1704224.8499999996</v>
      </c>
    </row>
    <row r="119" spans="1:56" x14ac:dyDescent="0.25">
      <c r="A119" t="str">
        <f t="shared" si="14"/>
        <v>ASTC.SD4</v>
      </c>
      <c r="B119" s="1" t="s">
        <v>185</v>
      </c>
      <c r="C119" s="1" t="s">
        <v>187</v>
      </c>
      <c r="D119" s="1" t="s">
        <v>187</v>
      </c>
      <c r="E119" s="17">
        <v>153654.1100000001</v>
      </c>
      <c r="F119" s="17">
        <v>80630.680000000008</v>
      </c>
      <c r="G119" s="17">
        <v>124071.46999999988</v>
      </c>
      <c r="H119" s="17">
        <v>114823.57000000012</v>
      </c>
      <c r="I119" s="17">
        <v>105716.22999999997</v>
      </c>
      <c r="J119" s="17">
        <v>113076.45999999992</v>
      </c>
      <c r="K119" s="17">
        <v>98748.810000000056</v>
      </c>
      <c r="L119" s="17">
        <v>78591.140000000014</v>
      </c>
      <c r="M119" s="17">
        <v>184154.87</v>
      </c>
      <c r="N119" s="17">
        <v>131580.34</v>
      </c>
      <c r="O119" s="17">
        <v>81004.569999999934</v>
      </c>
      <c r="P119" s="17">
        <v>169026.34999999995</v>
      </c>
      <c r="Q119" s="20">
        <v>7682.71</v>
      </c>
      <c r="R119" s="20">
        <v>4031.53</v>
      </c>
      <c r="S119" s="20">
        <v>6203.57</v>
      </c>
      <c r="T119" s="20">
        <v>5741.18</v>
      </c>
      <c r="U119" s="20">
        <v>5285.81</v>
      </c>
      <c r="V119" s="20">
        <v>5653.82</v>
      </c>
      <c r="W119" s="20">
        <v>4937.4399999999996</v>
      </c>
      <c r="X119" s="20">
        <v>3929.56</v>
      </c>
      <c r="Y119" s="20">
        <v>9207.74</v>
      </c>
      <c r="Z119" s="20">
        <v>6579.02</v>
      </c>
      <c r="AA119" s="20">
        <v>4050.23</v>
      </c>
      <c r="AB119" s="20">
        <v>8451.32</v>
      </c>
      <c r="AC119" s="17">
        <v>49502.77</v>
      </c>
      <c r="AD119" s="17">
        <v>25788.48</v>
      </c>
      <c r="AE119" s="17">
        <v>39420.61</v>
      </c>
      <c r="AF119" s="17">
        <v>36262.89</v>
      </c>
      <c r="AG119" s="17">
        <v>33212.89</v>
      </c>
      <c r="AH119" s="17">
        <v>35333.18</v>
      </c>
      <c r="AI119" s="17">
        <v>30693.87</v>
      </c>
      <c r="AJ119" s="17">
        <v>24294.81</v>
      </c>
      <c r="AK119" s="17">
        <v>56614.82</v>
      </c>
      <c r="AL119" s="17">
        <v>40235.51</v>
      </c>
      <c r="AM119" s="17">
        <v>24632.52</v>
      </c>
      <c r="AN119" s="17">
        <v>51121.03</v>
      </c>
      <c r="AO119" s="20">
        <v>210839.59000000008</v>
      </c>
      <c r="AP119" s="20">
        <v>110450.69</v>
      </c>
      <c r="AQ119" s="20">
        <v>169695.64999999991</v>
      </c>
      <c r="AR119" s="20">
        <v>156827.64000000013</v>
      </c>
      <c r="AS119" s="20">
        <v>144214.92999999996</v>
      </c>
      <c r="AT119" s="20">
        <v>154063.4599999999</v>
      </c>
      <c r="AU119" s="20">
        <v>134380.12000000005</v>
      </c>
      <c r="AV119" s="20">
        <v>106815.51000000001</v>
      </c>
      <c r="AW119" s="20">
        <v>249977.43</v>
      </c>
      <c r="AX119" s="20">
        <v>178394.87</v>
      </c>
      <c r="AY119" s="20">
        <v>109687.31999999993</v>
      </c>
      <c r="AZ119" s="20">
        <v>228598.69999999995</v>
      </c>
      <c r="BA119" s="17">
        <f t="shared" si="12"/>
        <v>1435078.5999999999</v>
      </c>
      <c r="BB119" s="17">
        <f t="shared" si="13"/>
        <v>71753.929999999993</v>
      </c>
      <c r="BC119" s="17">
        <f t="shared" si="10"/>
        <v>447113.38</v>
      </c>
      <c r="BD119" s="17">
        <f t="shared" si="11"/>
        <v>1953945.91</v>
      </c>
    </row>
    <row r="120" spans="1:56" x14ac:dyDescent="0.25">
      <c r="A120" t="str">
        <f t="shared" si="14"/>
        <v>EPPA.SD5</v>
      </c>
      <c r="B120" s="1" t="s">
        <v>189</v>
      </c>
      <c r="C120" s="1" t="s">
        <v>188</v>
      </c>
      <c r="D120" s="1" t="s">
        <v>188</v>
      </c>
      <c r="E120" s="17">
        <v>255427.98000000013</v>
      </c>
      <c r="F120" s="17">
        <v>169508.71</v>
      </c>
      <c r="G120" s="17">
        <v>154907.26</v>
      </c>
      <c r="H120" s="17">
        <v>104251.43999999999</v>
      </c>
      <c r="I120" s="17">
        <v>110521.72000000006</v>
      </c>
      <c r="J120" s="17">
        <v>88609.060000000056</v>
      </c>
      <c r="K120" s="17">
        <v>105315.61999999994</v>
      </c>
      <c r="L120" s="17">
        <v>34865.739999999991</v>
      </c>
      <c r="M120" s="17">
        <v>0</v>
      </c>
      <c r="N120" s="17">
        <v>0</v>
      </c>
      <c r="O120" s="17">
        <v>97473.65999999996</v>
      </c>
      <c r="P120" s="17">
        <v>227236.0800000001</v>
      </c>
      <c r="Q120" s="20">
        <v>12771.4</v>
      </c>
      <c r="R120" s="20">
        <v>8475.44</v>
      </c>
      <c r="S120" s="20">
        <v>7745.36</v>
      </c>
      <c r="T120" s="20">
        <v>5212.57</v>
      </c>
      <c r="U120" s="20">
        <v>5526.09</v>
      </c>
      <c r="V120" s="20">
        <v>4430.45</v>
      </c>
      <c r="W120" s="20">
        <v>5265.78</v>
      </c>
      <c r="X120" s="20">
        <v>1743.29</v>
      </c>
      <c r="Y120" s="20">
        <v>0</v>
      </c>
      <c r="Z120" s="20">
        <v>0</v>
      </c>
      <c r="AA120" s="20">
        <v>4873.68</v>
      </c>
      <c r="AB120" s="20">
        <v>11361.8</v>
      </c>
      <c r="AC120" s="17">
        <v>82291.28</v>
      </c>
      <c r="AD120" s="17">
        <v>54214.75</v>
      </c>
      <c r="AE120" s="17">
        <v>49217.91</v>
      </c>
      <c r="AF120" s="17">
        <v>32924.07</v>
      </c>
      <c r="AG120" s="17">
        <v>34722.629999999997</v>
      </c>
      <c r="AH120" s="17">
        <v>27687.81</v>
      </c>
      <c r="AI120" s="17">
        <v>32735.01</v>
      </c>
      <c r="AJ120" s="17">
        <v>10778.01</v>
      </c>
      <c r="AK120" s="17">
        <v>0</v>
      </c>
      <c r="AL120" s="17">
        <v>0</v>
      </c>
      <c r="AM120" s="17">
        <v>29640.57</v>
      </c>
      <c r="AN120" s="17">
        <v>68726.22</v>
      </c>
      <c r="AO120" s="20">
        <v>350490.66000000015</v>
      </c>
      <c r="AP120" s="20">
        <v>232198.9</v>
      </c>
      <c r="AQ120" s="20">
        <v>211870.53</v>
      </c>
      <c r="AR120" s="20">
        <v>142388.07999999999</v>
      </c>
      <c r="AS120" s="20">
        <v>150770.44000000006</v>
      </c>
      <c r="AT120" s="20">
        <v>120727.32000000005</v>
      </c>
      <c r="AU120" s="20">
        <v>143316.40999999995</v>
      </c>
      <c r="AV120" s="20">
        <v>47387.039999999994</v>
      </c>
      <c r="AW120" s="20">
        <v>0</v>
      </c>
      <c r="AX120" s="20">
        <v>0</v>
      </c>
      <c r="AY120" s="20">
        <v>131987.90999999997</v>
      </c>
      <c r="AZ120" s="20">
        <v>307324.10000000009</v>
      </c>
      <c r="BA120" s="17">
        <f t="shared" si="12"/>
        <v>1348117.2700000003</v>
      </c>
      <c r="BB120" s="17">
        <f t="shared" si="13"/>
        <v>67405.86</v>
      </c>
      <c r="BC120" s="17">
        <f t="shared" si="10"/>
        <v>422938.26</v>
      </c>
      <c r="BD120" s="17">
        <f t="shared" si="11"/>
        <v>1838461.3900000004</v>
      </c>
    </row>
    <row r="121" spans="1:56" x14ac:dyDescent="0.25">
      <c r="A121" t="str">
        <f t="shared" si="14"/>
        <v>EPPA.SD6</v>
      </c>
      <c r="B121" s="1" t="s">
        <v>189</v>
      </c>
      <c r="C121" s="1" t="s">
        <v>190</v>
      </c>
      <c r="D121" s="1" t="s">
        <v>190</v>
      </c>
      <c r="E121" s="17">
        <v>252236.36000000007</v>
      </c>
      <c r="F121" s="17">
        <v>147217.25</v>
      </c>
      <c r="G121" s="17">
        <v>101345.42999999992</v>
      </c>
      <c r="H121" s="17">
        <v>91462.999999999956</v>
      </c>
      <c r="I121" s="17">
        <v>97932.360000000015</v>
      </c>
      <c r="J121" s="17">
        <v>95732.849999999889</v>
      </c>
      <c r="K121" s="17">
        <v>108476.92999999993</v>
      </c>
      <c r="L121" s="17">
        <v>62988.589999999967</v>
      </c>
      <c r="M121" s="17">
        <v>225029.18999999971</v>
      </c>
      <c r="N121" s="17">
        <v>119593.48000000007</v>
      </c>
      <c r="O121" s="17">
        <v>162558.63999999998</v>
      </c>
      <c r="P121" s="17">
        <v>176521.33000000005</v>
      </c>
      <c r="Q121" s="20">
        <v>12611.82</v>
      </c>
      <c r="R121" s="20">
        <v>7360.86</v>
      </c>
      <c r="S121" s="20">
        <v>5067.2700000000004</v>
      </c>
      <c r="T121" s="20">
        <v>4573.1499999999996</v>
      </c>
      <c r="U121" s="20">
        <v>4896.62</v>
      </c>
      <c r="V121" s="20">
        <v>4786.6400000000003</v>
      </c>
      <c r="W121" s="20">
        <v>5423.85</v>
      </c>
      <c r="X121" s="20">
        <v>3149.43</v>
      </c>
      <c r="Y121" s="20">
        <v>11251.46</v>
      </c>
      <c r="Z121" s="20">
        <v>5979.67</v>
      </c>
      <c r="AA121" s="20">
        <v>8127.93</v>
      </c>
      <c r="AB121" s="20">
        <v>8826.07</v>
      </c>
      <c r="AC121" s="17">
        <v>81263.03</v>
      </c>
      <c r="AD121" s="17">
        <v>47085.17</v>
      </c>
      <c r="AE121" s="17">
        <v>32199.97</v>
      </c>
      <c r="AF121" s="17">
        <v>28885.3</v>
      </c>
      <c r="AG121" s="17">
        <v>30767.43</v>
      </c>
      <c r="AH121" s="17">
        <v>29913.79</v>
      </c>
      <c r="AI121" s="17">
        <v>33717.64</v>
      </c>
      <c r="AJ121" s="17">
        <v>19471.61</v>
      </c>
      <c r="AK121" s="17">
        <v>69180.83</v>
      </c>
      <c r="AL121" s="17">
        <v>36570.089999999997</v>
      </c>
      <c r="AM121" s="17">
        <v>49432.13</v>
      </c>
      <c r="AN121" s="17">
        <v>53387.839999999997</v>
      </c>
      <c r="AO121" s="20">
        <v>346111.21000000008</v>
      </c>
      <c r="AP121" s="20">
        <v>201663.27999999997</v>
      </c>
      <c r="AQ121" s="20">
        <v>138612.66999999993</v>
      </c>
      <c r="AR121" s="20">
        <v>124921.44999999995</v>
      </c>
      <c r="AS121" s="20">
        <v>133596.41</v>
      </c>
      <c r="AT121" s="20">
        <v>130433.27999999988</v>
      </c>
      <c r="AU121" s="20">
        <v>147618.41999999993</v>
      </c>
      <c r="AV121" s="20">
        <v>85609.629999999961</v>
      </c>
      <c r="AW121" s="20">
        <v>305461.47999999969</v>
      </c>
      <c r="AX121" s="20">
        <v>162143.24000000005</v>
      </c>
      <c r="AY121" s="20">
        <v>220118.69999999998</v>
      </c>
      <c r="AZ121" s="20">
        <v>238735.24000000005</v>
      </c>
      <c r="BA121" s="17">
        <f t="shared" si="12"/>
        <v>1641095.4099999995</v>
      </c>
      <c r="BB121" s="17">
        <f t="shared" si="13"/>
        <v>82054.76999999999</v>
      </c>
      <c r="BC121" s="17">
        <f t="shared" si="10"/>
        <v>511874.82999999996</v>
      </c>
      <c r="BD121" s="17">
        <f t="shared" si="11"/>
        <v>2235025.0099999993</v>
      </c>
    </row>
    <row r="122" spans="1:56" x14ac:dyDescent="0.25">
      <c r="A122" t="str">
        <f t="shared" si="14"/>
        <v>STC.BCHIMP</v>
      </c>
      <c r="B122" s="1" t="s">
        <v>713</v>
      </c>
      <c r="C122" s="1" t="s">
        <v>714</v>
      </c>
      <c r="D122" s="1" t="s">
        <v>21</v>
      </c>
      <c r="E122" s="17">
        <v>0</v>
      </c>
      <c r="F122" s="17">
        <v>0</v>
      </c>
      <c r="G122" s="17">
        <v>0</v>
      </c>
      <c r="H122" s="17">
        <v>0</v>
      </c>
      <c r="I122" s="17">
        <v>0</v>
      </c>
      <c r="J122" s="17">
        <v>0</v>
      </c>
      <c r="K122" s="17">
        <v>-43.82</v>
      </c>
      <c r="L122" s="17">
        <v>0</v>
      </c>
      <c r="M122" s="17">
        <v>0</v>
      </c>
      <c r="N122" s="17">
        <v>0</v>
      </c>
      <c r="O122" s="17">
        <v>0</v>
      </c>
      <c r="P122" s="17">
        <v>0</v>
      </c>
      <c r="Q122" s="20">
        <v>0</v>
      </c>
      <c r="R122" s="20">
        <v>0</v>
      </c>
      <c r="S122" s="20">
        <v>0</v>
      </c>
      <c r="T122" s="20">
        <v>0</v>
      </c>
      <c r="U122" s="20">
        <v>0</v>
      </c>
      <c r="V122" s="20">
        <v>0</v>
      </c>
      <c r="W122" s="20">
        <v>-2.19</v>
      </c>
      <c r="X122" s="20">
        <v>0</v>
      </c>
      <c r="Y122" s="20">
        <v>0</v>
      </c>
      <c r="Z122" s="20">
        <v>0</v>
      </c>
      <c r="AA122" s="20">
        <v>0</v>
      </c>
      <c r="AB122" s="20">
        <v>0</v>
      </c>
      <c r="AC122" s="17">
        <v>0</v>
      </c>
      <c r="AD122" s="17">
        <v>0</v>
      </c>
      <c r="AE122" s="17">
        <v>0</v>
      </c>
      <c r="AF122" s="17">
        <v>0</v>
      </c>
      <c r="AG122" s="17">
        <v>0</v>
      </c>
      <c r="AH122" s="17">
        <v>0</v>
      </c>
      <c r="AI122" s="17">
        <v>-13.62</v>
      </c>
      <c r="AJ122" s="17">
        <v>0</v>
      </c>
      <c r="AK122" s="17">
        <v>0</v>
      </c>
      <c r="AL122" s="17">
        <v>0</v>
      </c>
      <c r="AM122" s="17">
        <v>0</v>
      </c>
      <c r="AN122" s="17">
        <v>0</v>
      </c>
      <c r="AO122" s="20">
        <v>0</v>
      </c>
      <c r="AP122" s="20">
        <v>0</v>
      </c>
      <c r="AQ122" s="20">
        <v>0</v>
      </c>
      <c r="AR122" s="20">
        <v>0</v>
      </c>
      <c r="AS122" s="20">
        <v>0</v>
      </c>
      <c r="AT122" s="20">
        <v>0</v>
      </c>
      <c r="AU122" s="20">
        <v>-59.629999999999995</v>
      </c>
      <c r="AV122" s="20">
        <v>0</v>
      </c>
      <c r="AW122" s="20">
        <v>0</v>
      </c>
      <c r="AX122" s="20">
        <v>0</v>
      </c>
      <c r="AY122" s="20">
        <v>0</v>
      </c>
      <c r="AZ122" s="20">
        <v>0</v>
      </c>
      <c r="BA122" s="17">
        <f t="shared" si="12"/>
        <v>-43.82</v>
      </c>
      <c r="BB122" s="17">
        <f t="shared" si="13"/>
        <v>-2.19</v>
      </c>
      <c r="BC122" s="17">
        <f t="shared" si="10"/>
        <v>-13.62</v>
      </c>
      <c r="BD122" s="17">
        <f t="shared" si="11"/>
        <v>-59.629999999999995</v>
      </c>
    </row>
    <row r="123" spans="1:56" x14ac:dyDescent="0.25">
      <c r="A123" t="str">
        <f t="shared" si="14"/>
        <v>TCN.SH1</v>
      </c>
      <c r="B123" s="1" t="s">
        <v>33</v>
      </c>
      <c r="C123" s="1" t="s">
        <v>191</v>
      </c>
      <c r="D123" s="1" t="s">
        <v>191</v>
      </c>
      <c r="E123" s="17">
        <v>-327992.79999999993</v>
      </c>
      <c r="F123" s="17">
        <v>-163373.42000000001</v>
      </c>
      <c r="G123" s="17">
        <v>-135333.69</v>
      </c>
      <c r="H123" s="17">
        <v>-96795.899999999965</v>
      </c>
      <c r="I123" s="17">
        <v>-95104.249999999985</v>
      </c>
      <c r="J123" s="17">
        <v>-90910.890000000014</v>
      </c>
      <c r="K123" s="17">
        <v>-105895.95999999999</v>
      </c>
      <c r="L123" s="17">
        <v>-86884.959999999992</v>
      </c>
      <c r="M123" s="17">
        <v>-251122.81</v>
      </c>
      <c r="N123" s="17">
        <v>-98002.429999999964</v>
      </c>
      <c r="O123" s="17">
        <v>-152212.91</v>
      </c>
      <c r="P123" s="17">
        <v>-166462.20000000004</v>
      </c>
      <c r="Q123" s="20">
        <v>-16399.64</v>
      </c>
      <c r="R123" s="20">
        <v>-8168.67</v>
      </c>
      <c r="S123" s="20">
        <v>-6766.68</v>
      </c>
      <c r="T123" s="20">
        <v>-4839.8</v>
      </c>
      <c r="U123" s="20">
        <v>-4755.21</v>
      </c>
      <c r="V123" s="20">
        <v>-4545.54</v>
      </c>
      <c r="W123" s="20">
        <v>-5294.8</v>
      </c>
      <c r="X123" s="20">
        <v>-4344.25</v>
      </c>
      <c r="Y123" s="20">
        <v>-12556.14</v>
      </c>
      <c r="Z123" s="20">
        <v>-4900.12</v>
      </c>
      <c r="AA123" s="20">
        <v>-7610.65</v>
      </c>
      <c r="AB123" s="20">
        <v>-8323.11</v>
      </c>
      <c r="AC123" s="17">
        <v>-105669.5</v>
      </c>
      <c r="AD123" s="17">
        <v>-52252.47</v>
      </c>
      <c r="AE123" s="17">
        <v>-42998.89</v>
      </c>
      <c r="AF123" s="17">
        <v>-30569.5</v>
      </c>
      <c r="AG123" s="17">
        <v>-29878.92</v>
      </c>
      <c r="AH123" s="17">
        <v>-28407.07</v>
      </c>
      <c r="AI123" s="17">
        <v>-32915.4</v>
      </c>
      <c r="AJ123" s="17">
        <v>-26858.67</v>
      </c>
      <c r="AK123" s="17">
        <v>-77202.8</v>
      </c>
      <c r="AL123" s="17">
        <v>-29967.83</v>
      </c>
      <c r="AM123" s="17">
        <v>-46286.12</v>
      </c>
      <c r="AN123" s="17">
        <v>-50345.52</v>
      </c>
      <c r="AO123" s="20">
        <v>-450061.93999999994</v>
      </c>
      <c r="AP123" s="20">
        <v>-223794.56000000003</v>
      </c>
      <c r="AQ123" s="20">
        <v>-185099.26</v>
      </c>
      <c r="AR123" s="20">
        <v>-132205.19999999995</v>
      </c>
      <c r="AS123" s="20">
        <v>-129738.37999999999</v>
      </c>
      <c r="AT123" s="20">
        <v>-123863.5</v>
      </c>
      <c r="AU123" s="20">
        <v>-144106.16</v>
      </c>
      <c r="AV123" s="20">
        <v>-118087.87999999999</v>
      </c>
      <c r="AW123" s="20">
        <v>-340881.75</v>
      </c>
      <c r="AX123" s="20">
        <v>-132870.37999999995</v>
      </c>
      <c r="AY123" s="20">
        <v>-206109.68</v>
      </c>
      <c r="AZ123" s="20">
        <v>-225130.83000000005</v>
      </c>
      <c r="BA123" s="17">
        <f t="shared" si="12"/>
        <v>-1770092.2199999997</v>
      </c>
      <c r="BB123" s="17">
        <f t="shared" si="13"/>
        <v>-88504.61</v>
      </c>
      <c r="BC123" s="17">
        <f t="shared" si="10"/>
        <v>-553352.68999999994</v>
      </c>
      <c r="BD123" s="17">
        <f t="shared" si="11"/>
        <v>-2411949.5199999996</v>
      </c>
    </row>
    <row r="124" spans="1:56" x14ac:dyDescent="0.25">
      <c r="A124" t="str">
        <f t="shared" si="14"/>
        <v>TCN.SH2</v>
      </c>
      <c r="B124" s="1" t="s">
        <v>33</v>
      </c>
      <c r="C124" s="1" t="s">
        <v>192</v>
      </c>
      <c r="D124" s="1" t="s">
        <v>192</v>
      </c>
      <c r="E124" s="17">
        <v>-60126.539999999994</v>
      </c>
      <c r="F124" s="17">
        <v>-27204.589999999993</v>
      </c>
      <c r="G124" s="17">
        <v>-72700.749999999971</v>
      </c>
      <c r="H124" s="17">
        <v>-46605.69000000001</v>
      </c>
      <c r="I124" s="17">
        <v>-40979.549999999988</v>
      </c>
      <c r="J124" s="17">
        <v>-45698.460000000006</v>
      </c>
      <c r="K124" s="17">
        <v>-62158.130000000005</v>
      </c>
      <c r="L124" s="17">
        <v>-48937.50999999998</v>
      </c>
      <c r="M124" s="17">
        <v>-131596.95999999996</v>
      </c>
      <c r="N124" s="17">
        <v>-45569.370000000017</v>
      </c>
      <c r="O124" s="17">
        <v>-64760.359999999993</v>
      </c>
      <c r="P124" s="17">
        <v>-74865.320000000007</v>
      </c>
      <c r="Q124" s="20">
        <v>-3006.33</v>
      </c>
      <c r="R124" s="20">
        <v>-1360.23</v>
      </c>
      <c r="S124" s="20">
        <v>-3635.04</v>
      </c>
      <c r="T124" s="20">
        <v>-2330.2800000000002</v>
      </c>
      <c r="U124" s="20">
        <v>-2048.98</v>
      </c>
      <c r="V124" s="20">
        <v>-2284.92</v>
      </c>
      <c r="W124" s="20">
        <v>-3107.91</v>
      </c>
      <c r="X124" s="20">
        <v>-2446.88</v>
      </c>
      <c r="Y124" s="20">
        <v>-6579.85</v>
      </c>
      <c r="Z124" s="20">
        <v>-2278.4699999999998</v>
      </c>
      <c r="AA124" s="20">
        <v>-3238.02</v>
      </c>
      <c r="AB124" s="20">
        <v>-3743.27</v>
      </c>
      <c r="AC124" s="17">
        <v>-19370.98</v>
      </c>
      <c r="AD124" s="17">
        <v>-8700.9699999999993</v>
      </c>
      <c r="AE124" s="17">
        <v>-23098.84</v>
      </c>
      <c r="AF124" s="17">
        <v>-14718.73</v>
      </c>
      <c r="AG124" s="17">
        <v>-12874.55</v>
      </c>
      <c r="AH124" s="17">
        <v>-14279.47</v>
      </c>
      <c r="AI124" s="17">
        <v>-19320.47</v>
      </c>
      <c r="AJ124" s="17">
        <v>-15128.01</v>
      </c>
      <c r="AK124" s="17">
        <v>-40456.910000000003</v>
      </c>
      <c r="AL124" s="17">
        <v>-13934.5</v>
      </c>
      <c r="AM124" s="17">
        <v>-19692.849999999999</v>
      </c>
      <c r="AN124" s="17">
        <v>-22642.58</v>
      </c>
      <c r="AO124" s="20">
        <v>-82503.849999999991</v>
      </c>
      <c r="AP124" s="20">
        <v>-37265.789999999994</v>
      </c>
      <c r="AQ124" s="20">
        <v>-99434.629999999961</v>
      </c>
      <c r="AR124" s="20">
        <v>-63654.700000000012</v>
      </c>
      <c r="AS124" s="20">
        <v>-55903.079999999987</v>
      </c>
      <c r="AT124" s="20">
        <v>-62262.850000000006</v>
      </c>
      <c r="AU124" s="20">
        <v>-84586.510000000009</v>
      </c>
      <c r="AV124" s="20">
        <v>-66512.39999999998</v>
      </c>
      <c r="AW124" s="20">
        <v>-178633.71999999997</v>
      </c>
      <c r="AX124" s="20">
        <v>-61782.340000000018</v>
      </c>
      <c r="AY124" s="20">
        <v>-87691.229999999981</v>
      </c>
      <c r="AZ124" s="20">
        <v>-101251.17000000001</v>
      </c>
      <c r="BA124" s="17">
        <f t="shared" si="12"/>
        <v>-721203.23</v>
      </c>
      <c r="BB124" s="17">
        <f t="shared" si="13"/>
        <v>-36060.18</v>
      </c>
      <c r="BC124" s="17">
        <f t="shared" si="10"/>
        <v>-224218.86</v>
      </c>
      <c r="BD124" s="17">
        <f t="shared" si="11"/>
        <v>-981482.2699999999</v>
      </c>
    </row>
    <row r="125" spans="1:56" x14ac:dyDescent="0.25">
      <c r="A125" t="str">
        <f t="shared" si="14"/>
        <v>SHEL.SHCG</v>
      </c>
      <c r="B125" s="1" t="s">
        <v>181</v>
      </c>
      <c r="C125" s="1" t="s">
        <v>194</v>
      </c>
      <c r="D125" s="1" t="s">
        <v>194</v>
      </c>
      <c r="E125" s="17">
        <v>-453.83000000000004</v>
      </c>
      <c r="F125" s="17">
        <v>-1306.0300000000002</v>
      </c>
      <c r="G125" s="17">
        <v>-715.6</v>
      </c>
      <c r="H125" s="17">
        <v>-504.08000000000004</v>
      </c>
      <c r="I125" s="17">
        <v>-551.49</v>
      </c>
      <c r="J125" s="17">
        <v>-515.7600000000001</v>
      </c>
      <c r="K125" s="17">
        <v>-110.72000000000001</v>
      </c>
      <c r="L125" s="17">
        <v>-38.869999999999997</v>
      </c>
      <c r="M125" s="17">
        <v>-2.37</v>
      </c>
      <c r="N125" s="17">
        <v>-12.600000000000001</v>
      </c>
      <c r="O125" s="17">
        <v>-5.6900000000000013</v>
      </c>
      <c r="P125" s="17">
        <v>-174.09</v>
      </c>
      <c r="Q125" s="20">
        <v>-22.69</v>
      </c>
      <c r="R125" s="20">
        <v>-65.3</v>
      </c>
      <c r="S125" s="20">
        <v>-35.78</v>
      </c>
      <c r="T125" s="20">
        <v>-25.2</v>
      </c>
      <c r="U125" s="20">
        <v>-27.57</v>
      </c>
      <c r="V125" s="20">
        <v>-25.79</v>
      </c>
      <c r="W125" s="20">
        <v>-5.54</v>
      </c>
      <c r="X125" s="20">
        <v>-1.94</v>
      </c>
      <c r="Y125" s="20">
        <v>-0.12</v>
      </c>
      <c r="Z125" s="20">
        <v>-0.63</v>
      </c>
      <c r="AA125" s="20">
        <v>-0.28000000000000003</v>
      </c>
      <c r="AB125" s="20">
        <v>-8.6999999999999993</v>
      </c>
      <c r="AC125" s="17">
        <v>-146.21</v>
      </c>
      <c r="AD125" s="17">
        <v>-417.71</v>
      </c>
      <c r="AE125" s="17">
        <v>-227.36</v>
      </c>
      <c r="AF125" s="17">
        <v>-159.19999999999999</v>
      </c>
      <c r="AG125" s="17">
        <v>-173.26</v>
      </c>
      <c r="AH125" s="17">
        <v>-161.16</v>
      </c>
      <c r="AI125" s="17">
        <v>-34.409999999999997</v>
      </c>
      <c r="AJ125" s="17">
        <v>-12.02</v>
      </c>
      <c r="AK125" s="17">
        <v>-0.73</v>
      </c>
      <c r="AL125" s="17">
        <v>-3.85</v>
      </c>
      <c r="AM125" s="17">
        <v>-1.73</v>
      </c>
      <c r="AN125" s="17">
        <v>-52.65</v>
      </c>
      <c r="AO125" s="20">
        <v>-622.73</v>
      </c>
      <c r="AP125" s="20">
        <v>-1789.0400000000002</v>
      </c>
      <c r="AQ125" s="20">
        <v>-978.74</v>
      </c>
      <c r="AR125" s="20">
        <v>-688.48</v>
      </c>
      <c r="AS125" s="20">
        <v>-752.32</v>
      </c>
      <c r="AT125" s="20">
        <v>-702.71</v>
      </c>
      <c r="AU125" s="20">
        <v>-150.67000000000002</v>
      </c>
      <c r="AV125" s="20">
        <v>-52.83</v>
      </c>
      <c r="AW125" s="20">
        <v>-3.22</v>
      </c>
      <c r="AX125" s="20">
        <v>-17.080000000000002</v>
      </c>
      <c r="AY125" s="20">
        <v>-7.7000000000000011</v>
      </c>
      <c r="AZ125" s="20">
        <v>-235.44</v>
      </c>
      <c r="BA125" s="17">
        <f t="shared" si="12"/>
        <v>-4391.13</v>
      </c>
      <c r="BB125" s="17">
        <f t="shared" si="13"/>
        <v>-219.53999999999996</v>
      </c>
      <c r="BC125" s="17">
        <f t="shared" si="10"/>
        <v>-1390.2900000000002</v>
      </c>
      <c r="BD125" s="17">
        <f t="shared" si="11"/>
        <v>-6000.96</v>
      </c>
    </row>
    <row r="126" spans="1:56" x14ac:dyDescent="0.25">
      <c r="A126" t="str">
        <f t="shared" si="14"/>
        <v>NESI.BCHIMP</v>
      </c>
      <c r="B126" s="1" t="s">
        <v>197</v>
      </c>
      <c r="C126" s="1" t="s">
        <v>198</v>
      </c>
      <c r="D126" s="1" t="s">
        <v>21</v>
      </c>
      <c r="E126" s="17">
        <v>-37281.350000000006</v>
      </c>
      <c r="F126" s="17">
        <v>-14151.649999999998</v>
      </c>
      <c r="G126" s="17">
        <v>-9971.44</v>
      </c>
      <c r="H126" s="17">
        <v>-8244.6200000000008</v>
      </c>
      <c r="I126" s="17">
        <v>-7151.0099999999993</v>
      </c>
      <c r="J126" s="17">
        <v>-18752.53</v>
      </c>
      <c r="K126" s="17">
        <v>-9036.23</v>
      </c>
      <c r="L126" s="17">
        <v>-3241.49</v>
      </c>
      <c r="M126" s="17">
        <v>-2403.4700000000003</v>
      </c>
      <c r="N126" s="17">
        <v>-235.10999999999999</v>
      </c>
      <c r="O126" s="17">
        <v>-15674.46</v>
      </c>
      <c r="P126" s="17">
        <v>-7733.23</v>
      </c>
      <c r="Q126" s="20">
        <v>-1864.07</v>
      </c>
      <c r="R126" s="20">
        <v>-707.58</v>
      </c>
      <c r="S126" s="20">
        <v>-498.57</v>
      </c>
      <c r="T126" s="20">
        <v>-412.23</v>
      </c>
      <c r="U126" s="20">
        <v>-357.55</v>
      </c>
      <c r="V126" s="20">
        <v>-937.63</v>
      </c>
      <c r="W126" s="20">
        <v>-451.81</v>
      </c>
      <c r="X126" s="20">
        <v>-162.07</v>
      </c>
      <c r="Y126" s="20">
        <v>-120.17</v>
      </c>
      <c r="Z126" s="20">
        <v>-11.76</v>
      </c>
      <c r="AA126" s="20">
        <v>-783.72</v>
      </c>
      <c r="AB126" s="20">
        <v>-386.66</v>
      </c>
      <c r="AC126" s="17">
        <v>-12010.94</v>
      </c>
      <c r="AD126" s="17">
        <v>-4526.1899999999996</v>
      </c>
      <c r="AE126" s="17">
        <v>-3168.18</v>
      </c>
      <c r="AF126" s="17">
        <v>-2603.77</v>
      </c>
      <c r="AG126" s="17">
        <v>-2246.63</v>
      </c>
      <c r="AH126" s="17">
        <v>-5859.63</v>
      </c>
      <c r="AI126" s="17">
        <v>-2808.71</v>
      </c>
      <c r="AJ126" s="17">
        <v>-1002.04</v>
      </c>
      <c r="AK126" s="17">
        <v>-738.9</v>
      </c>
      <c r="AL126" s="17">
        <v>-71.89</v>
      </c>
      <c r="AM126" s="17">
        <v>-4766.42</v>
      </c>
      <c r="AN126" s="17">
        <v>-2338.87</v>
      </c>
      <c r="AO126" s="20">
        <v>-51156.360000000008</v>
      </c>
      <c r="AP126" s="20">
        <v>-19385.419999999998</v>
      </c>
      <c r="AQ126" s="20">
        <v>-13638.19</v>
      </c>
      <c r="AR126" s="20">
        <v>-11260.62</v>
      </c>
      <c r="AS126" s="20">
        <v>-9755.1899999999987</v>
      </c>
      <c r="AT126" s="20">
        <v>-25549.79</v>
      </c>
      <c r="AU126" s="20">
        <v>-12296.75</v>
      </c>
      <c r="AV126" s="20">
        <v>-4405.6000000000004</v>
      </c>
      <c r="AW126" s="20">
        <v>-3262.5400000000004</v>
      </c>
      <c r="AX126" s="20">
        <v>-318.76</v>
      </c>
      <c r="AY126" s="20">
        <v>-21224.6</v>
      </c>
      <c r="AZ126" s="20">
        <v>-10458.759999999998</v>
      </c>
      <c r="BA126" s="17">
        <f t="shared" si="12"/>
        <v>-133876.59</v>
      </c>
      <c r="BB126" s="17">
        <f t="shared" si="13"/>
        <v>-6693.8200000000006</v>
      </c>
      <c r="BC126" s="17">
        <f t="shared" si="10"/>
        <v>-42142.170000000006</v>
      </c>
      <c r="BD126" s="17">
        <f t="shared" si="11"/>
        <v>-182712.58000000005</v>
      </c>
    </row>
    <row r="127" spans="1:56" x14ac:dyDescent="0.25">
      <c r="A127" t="str">
        <f t="shared" si="14"/>
        <v>TAU.SPR</v>
      </c>
      <c r="B127" s="1" t="s">
        <v>31</v>
      </c>
      <c r="C127" s="1" t="s">
        <v>199</v>
      </c>
      <c r="D127" s="1" t="s">
        <v>199</v>
      </c>
      <c r="E127" s="17">
        <v>-96880.29</v>
      </c>
      <c r="F127" s="17">
        <v>-41652.080000000002</v>
      </c>
      <c r="G127" s="17">
        <v>-39242.28</v>
      </c>
      <c r="H127" s="17">
        <v>-25538.06</v>
      </c>
      <c r="I127" s="17">
        <v>-14188.690000000002</v>
      </c>
      <c r="J127" s="17">
        <v>-25495.87</v>
      </c>
      <c r="K127" s="17">
        <v>-17857.52</v>
      </c>
      <c r="L127" s="17">
        <v>-15775.960000000001</v>
      </c>
      <c r="M127" s="17">
        <v>-65410.930000000008</v>
      </c>
      <c r="N127" s="17">
        <v>-19297.86</v>
      </c>
      <c r="O127" s="17">
        <v>-36539.629999999997</v>
      </c>
      <c r="P127" s="17">
        <v>-49290.560000000005</v>
      </c>
      <c r="Q127" s="20">
        <v>-4844.01</v>
      </c>
      <c r="R127" s="20">
        <v>-2082.6</v>
      </c>
      <c r="S127" s="20">
        <v>-1962.11</v>
      </c>
      <c r="T127" s="20">
        <v>-1276.9000000000001</v>
      </c>
      <c r="U127" s="20">
        <v>-709.43</v>
      </c>
      <c r="V127" s="20">
        <v>-1274.79</v>
      </c>
      <c r="W127" s="20">
        <v>-892.88</v>
      </c>
      <c r="X127" s="20">
        <v>-788.8</v>
      </c>
      <c r="Y127" s="20">
        <v>-3270.55</v>
      </c>
      <c r="Z127" s="20">
        <v>-964.89</v>
      </c>
      <c r="AA127" s="20">
        <v>-1826.98</v>
      </c>
      <c r="AB127" s="20">
        <v>-2464.5300000000002</v>
      </c>
      <c r="AC127" s="17">
        <v>-31211.94</v>
      </c>
      <c r="AD127" s="17">
        <v>-13321.78</v>
      </c>
      <c r="AE127" s="17">
        <v>-12468.25</v>
      </c>
      <c r="AF127" s="17">
        <v>-8065.28</v>
      </c>
      <c r="AG127" s="17">
        <v>-4457.66</v>
      </c>
      <c r="AH127" s="17">
        <v>-7966.73</v>
      </c>
      <c r="AI127" s="17">
        <v>-5550.61</v>
      </c>
      <c r="AJ127" s="17">
        <v>-4876.8100000000004</v>
      </c>
      <c r="AK127" s="17">
        <v>-20109.310000000001</v>
      </c>
      <c r="AL127" s="17">
        <v>-5901.03</v>
      </c>
      <c r="AM127" s="17">
        <v>-11111.26</v>
      </c>
      <c r="AN127" s="17">
        <v>-14907.64</v>
      </c>
      <c r="AO127" s="20">
        <v>-132936.24</v>
      </c>
      <c r="AP127" s="20">
        <v>-57056.46</v>
      </c>
      <c r="AQ127" s="20">
        <v>-53672.639999999999</v>
      </c>
      <c r="AR127" s="20">
        <v>-34880.240000000005</v>
      </c>
      <c r="AS127" s="20">
        <v>-19355.780000000002</v>
      </c>
      <c r="AT127" s="20">
        <v>-34737.39</v>
      </c>
      <c r="AU127" s="20">
        <v>-24301.010000000002</v>
      </c>
      <c r="AV127" s="20">
        <v>-21441.570000000003</v>
      </c>
      <c r="AW127" s="20">
        <v>-88790.790000000008</v>
      </c>
      <c r="AX127" s="20">
        <v>-26163.78</v>
      </c>
      <c r="AY127" s="20">
        <v>-49477.87</v>
      </c>
      <c r="AZ127" s="20">
        <v>-66662.73000000001</v>
      </c>
      <c r="BA127" s="17">
        <f t="shared" si="12"/>
        <v>-447169.73</v>
      </c>
      <c r="BB127" s="17">
        <f t="shared" si="13"/>
        <v>-22358.469999999998</v>
      </c>
      <c r="BC127" s="17">
        <f t="shared" si="10"/>
        <v>-139948.29999999999</v>
      </c>
      <c r="BD127" s="17">
        <f t="shared" si="11"/>
        <v>-609476.5</v>
      </c>
    </row>
    <row r="128" spans="1:56" x14ac:dyDescent="0.25">
      <c r="A128" t="str">
        <f t="shared" si="14"/>
        <v>NESI.SPCIMP</v>
      </c>
      <c r="B128" s="1" t="s">
        <v>197</v>
      </c>
      <c r="C128" s="1" t="s">
        <v>200</v>
      </c>
      <c r="D128" s="1" t="s">
        <v>73</v>
      </c>
      <c r="E128" s="17">
        <v>-112104.97</v>
      </c>
      <c r="F128" s="17">
        <v>-47703.80999999999</v>
      </c>
      <c r="G128" s="17">
        <v>-20417.379999999997</v>
      </c>
      <c r="H128" s="17">
        <v>-8709.06</v>
      </c>
      <c r="I128" s="17">
        <v>-24871.250000000004</v>
      </c>
      <c r="J128" s="17">
        <v>-13123.579999999998</v>
      </c>
      <c r="K128" s="17">
        <v>-46205.62</v>
      </c>
      <c r="L128" s="17">
        <v>-36349.71</v>
      </c>
      <c r="M128" s="17">
        <v>-91251.76</v>
      </c>
      <c r="N128" s="17">
        <v>-1250.5500000000002</v>
      </c>
      <c r="O128" s="17">
        <v>-31228.639999999996</v>
      </c>
      <c r="P128" s="17">
        <v>-19453.11</v>
      </c>
      <c r="Q128" s="20">
        <v>-5605.25</v>
      </c>
      <c r="R128" s="20">
        <v>-2385.19</v>
      </c>
      <c r="S128" s="20">
        <v>-1020.87</v>
      </c>
      <c r="T128" s="20">
        <v>-435.45</v>
      </c>
      <c r="U128" s="20">
        <v>-1243.56</v>
      </c>
      <c r="V128" s="20">
        <v>-656.18</v>
      </c>
      <c r="W128" s="20">
        <v>-2310.2800000000002</v>
      </c>
      <c r="X128" s="20">
        <v>-1817.49</v>
      </c>
      <c r="Y128" s="20">
        <v>-4562.59</v>
      </c>
      <c r="Z128" s="20">
        <v>-62.53</v>
      </c>
      <c r="AA128" s="20">
        <v>-1561.43</v>
      </c>
      <c r="AB128" s="20">
        <v>-972.66</v>
      </c>
      <c r="AC128" s="17">
        <v>-36116.879999999997</v>
      </c>
      <c r="AD128" s="17">
        <v>-15257.33</v>
      </c>
      <c r="AE128" s="17">
        <v>-6487.11</v>
      </c>
      <c r="AF128" s="17">
        <v>-2750.44</v>
      </c>
      <c r="AG128" s="17">
        <v>-7813.81</v>
      </c>
      <c r="AH128" s="17">
        <v>-4100.75</v>
      </c>
      <c r="AI128" s="17">
        <v>-14361.99</v>
      </c>
      <c r="AJ128" s="17">
        <v>-11236.75</v>
      </c>
      <c r="AK128" s="17">
        <v>-28053.57</v>
      </c>
      <c r="AL128" s="17">
        <v>-382.4</v>
      </c>
      <c r="AM128" s="17">
        <v>-9496.25</v>
      </c>
      <c r="AN128" s="17">
        <v>-5883.48</v>
      </c>
      <c r="AO128" s="20">
        <v>-153827.1</v>
      </c>
      <c r="AP128" s="20">
        <v>-65346.329999999994</v>
      </c>
      <c r="AQ128" s="20">
        <v>-27925.359999999997</v>
      </c>
      <c r="AR128" s="20">
        <v>-11894.95</v>
      </c>
      <c r="AS128" s="20">
        <v>-33928.620000000003</v>
      </c>
      <c r="AT128" s="20">
        <v>-17880.509999999998</v>
      </c>
      <c r="AU128" s="20">
        <v>-62877.89</v>
      </c>
      <c r="AV128" s="20">
        <v>-49403.95</v>
      </c>
      <c r="AW128" s="20">
        <v>-123867.91999999998</v>
      </c>
      <c r="AX128" s="20">
        <v>-1695.48</v>
      </c>
      <c r="AY128" s="20">
        <v>-42286.319999999992</v>
      </c>
      <c r="AZ128" s="20">
        <v>-26309.25</v>
      </c>
      <c r="BA128" s="17">
        <f t="shared" si="12"/>
        <v>-452669.44</v>
      </c>
      <c r="BB128" s="17">
        <f t="shared" si="13"/>
        <v>-22633.48</v>
      </c>
      <c r="BC128" s="17">
        <f t="shared" si="10"/>
        <v>-141940.76</v>
      </c>
      <c r="BD128" s="17">
        <f t="shared" si="11"/>
        <v>-617243.67999999993</v>
      </c>
    </row>
    <row r="129" spans="1:56" x14ac:dyDescent="0.25">
      <c r="A129" t="str">
        <f t="shared" si="14"/>
        <v>NESI.SPCEXP</v>
      </c>
      <c r="B129" s="1" t="s">
        <v>197</v>
      </c>
      <c r="C129" s="1" t="s">
        <v>202</v>
      </c>
      <c r="D129" s="1" t="s">
        <v>74</v>
      </c>
      <c r="E129" s="17">
        <v>86.47</v>
      </c>
      <c r="F129" s="17">
        <v>0.97999999999999987</v>
      </c>
      <c r="G129" s="17">
        <v>297.07999999999987</v>
      </c>
      <c r="H129" s="17">
        <v>269.19</v>
      </c>
      <c r="I129" s="17">
        <v>367.67000000000064</v>
      </c>
      <c r="J129" s="17">
        <v>419.04000000000036</v>
      </c>
      <c r="K129" s="17">
        <v>230.00000000000045</v>
      </c>
      <c r="L129" s="17">
        <v>0</v>
      </c>
      <c r="M129" s="17">
        <v>4.9399999999999977</v>
      </c>
      <c r="N129" s="17">
        <v>20.200000000000003</v>
      </c>
      <c r="O129" s="17">
        <v>0</v>
      </c>
      <c r="P129" s="17">
        <v>15.500000000000025</v>
      </c>
      <c r="Q129" s="20">
        <v>4.32</v>
      </c>
      <c r="R129" s="20">
        <v>0.05</v>
      </c>
      <c r="S129" s="20">
        <v>14.85</v>
      </c>
      <c r="T129" s="20">
        <v>13.46</v>
      </c>
      <c r="U129" s="20">
        <v>18.38</v>
      </c>
      <c r="V129" s="20">
        <v>20.95</v>
      </c>
      <c r="W129" s="20">
        <v>11.5</v>
      </c>
      <c r="X129" s="20">
        <v>0</v>
      </c>
      <c r="Y129" s="20">
        <v>0.25</v>
      </c>
      <c r="Z129" s="20">
        <v>1.01</v>
      </c>
      <c r="AA129" s="20">
        <v>0</v>
      </c>
      <c r="AB129" s="20">
        <v>0.78</v>
      </c>
      <c r="AC129" s="17">
        <v>27.86</v>
      </c>
      <c r="AD129" s="17">
        <v>0.31</v>
      </c>
      <c r="AE129" s="17">
        <v>94.39</v>
      </c>
      <c r="AF129" s="17">
        <v>85.01</v>
      </c>
      <c r="AG129" s="17">
        <v>115.51</v>
      </c>
      <c r="AH129" s="17">
        <v>130.94</v>
      </c>
      <c r="AI129" s="17">
        <v>71.489999999999995</v>
      </c>
      <c r="AJ129" s="17">
        <v>0</v>
      </c>
      <c r="AK129" s="17">
        <v>1.52</v>
      </c>
      <c r="AL129" s="17">
        <v>6.18</v>
      </c>
      <c r="AM129" s="17">
        <v>0</v>
      </c>
      <c r="AN129" s="17">
        <v>4.6900000000000004</v>
      </c>
      <c r="AO129" s="20">
        <v>118.64999999999999</v>
      </c>
      <c r="AP129" s="20">
        <v>1.3399999999999999</v>
      </c>
      <c r="AQ129" s="20">
        <v>406.31999999999988</v>
      </c>
      <c r="AR129" s="20">
        <v>367.65999999999997</v>
      </c>
      <c r="AS129" s="20">
        <v>501.56000000000063</v>
      </c>
      <c r="AT129" s="20">
        <v>570.93000000000029</v>
      </c>
      <c r="AU129" s="20">
        <v>312.99000000000046</v>
      </c>
      <c r="AV129" s="20">
        <v>0</v>
      </c>
      <c r="AW129" s="20">
        <v>6.7099999999999973</v>
      </c>
      <c r="AX129" s="20">
        <v>27.390000000000004</v>
      </c>
      <c r="AY129" s="20">
        <v>0</v>
      </c>
      <c r="AZ129" s="20">
        <v>20.970000000000027</v>
      </c>
      <c r="BA129" s="17">
        <f t="shared" si="12"/>
        <v>1711.0700000000013</v>
      </c>
      <c r="BB129" s="17">
        <f t="shared" si="13"/>
        <v>85.550000000000011</v>
      </c>
      <c r="BC129" s="17">
        <f t="shared" si="10"/>
        <v>537.9</v>
      </c>
      <c r="BD129" s="17">
        <f t="shared" si="11"/>
        <v>2334.5200000000013</v>
      </c>
    </row>
    <row r="130" spans="1:56" x14ac:dyDescent="0.25">
      <c r="A130" t="str">
        <f t="shared" si="14"/>
        <v>AP00.ST1</v>
      </c>
      <c r="B130" s="1" t="s">
        <v>236</v>
      </c>
      <c r="C130" s="1" t="s">
        <v>237</v>
      </c>
      <c r="D130" s="1" t="s">
        <v>237</v>
      </c>
      <c r="E130" s="17">
        <v>0</v>
      </c>
      <c r="F130" s="17">
        <v>0</v>
      </c>
      <c r="G130" s="17">
        <v>0</v>
      </c>
      <c r="H130" s="17">
        <v>0</v>
      </c>
      <c r="I130" s="17">
        <v>0</v>
      </c>
      <c r="J130" s="17">
        <v>0</v>
      </c>
      <c r="K130" s="17">
        <v>0</v>
      </c>
      <c r="L130" s="17">
        <v>0</v>
      </c>
      <c r="M130" s="17">
        <v>0</v>
      </c>
      <c r="N130" s="17">
        <v>0</v>
      </c>
      <c r="O130" s="17">
        <v>0</v>
      </c>
      <c r="P130" s="17">
        <v>0</v>
      </c>
      <c r="Q130" s="20">
        <v>0</v>
      </c>
      <c r="R130" s="20">
        <v>0</v>
      </c>
      <c r="S130" s="20">
        <v>0</v>
      </c>
      <c r="T130" s="20">
        <v>0</v>
      </c>
      <c r="U130" s="20">
        <v>0</v>
      </c>
      <c r="V130" s="20">
        <v>0</v>
      </c>
      <c r="W130" s="20">
        <v>0</v>
      </c>
      <c r="X130" s="20">
        <v>0</v>
      </c>
      <c r="Y130" s="20">
        <v>0</v>
      </c>
      <c r="Z130" s="20">
        <v>0</v>
      </c>
      <c r="AA130" s="20">
        <v>0</v>
      </c>
      <c r="AB130" s="20">
        <v>0</v>
      </c>
      <c r="AC130" s="17">
        <v>0</v>
      </c>
      <c r="AD130" s="17">
        <v>0</v>
      </c>
      <c r="AE130" s="17">
        <v>0</v>
      </c>
      <c r="AF130" s="17">
        <v>0</v>
      </c>
      <c r="AG130" s="17">
        <v>0</v>
      </c>
      <c r="AH130" s="17">
        <v>0</v>
      </c>
      <c r="AI130" s="17">
        <v>0</v>
      </c>
      <c r="AJ130" s="17">
        <v>0</v>
      </c>
      <c r="AK130" s="17">
        <v>0</v>
      </c>
      <c r="AL130" s="17">
        <v>0</v>
      </c>
      <c r="AM130" s="17">
        <v>0</v>
      </c>
      <c r="AN130" s="17">
        <v>0</v>
      </c>
      <c r="AO130" s="20">
        <v>0</v>
      </c>
      <c r="AP130" s="20">
        <v>0</v>
      </c>
      <c r="AQ130" s="20">
        <v>0</v>
      </c>
      <c r="AR130" s="20">
        <v>0</v>
      </c>
      <c r="AS130" s="20">
        <v>0</v>
      </c>
      <c r="AT130" s="20">
        <v>0</v>
      </c>
      <c r="AU130" s="20">
        <v>0</v>
      </c>
      <c r="AV130" s="20">
        <v>0</v>
      </c>
      <c r="AW130" s="20">
        <v>0</v>
      </c>
      <c r="AX130" s="20">
        <v>0</v>
      </c>
      <c r="AY130" s="20">
        <v>0</v>
      </c>
      <c r="AZ130" s="20">
        <v>0</v>
      </c>
      <c r="BA130" s="17">
        <f t="shared" si="12"/>
        <v>0</v>
      </c>
      <c r="BB130" s="17">
        <f t="shared" si="13"/>
        <v>0</v>
      </c>
      <c r="BC130" s="17">
        <f t="shared" si="10"/>
        <v>0</v>
      </c>
      <c r="BD130" s="17">
        <f t="shared" si="11"/>
        <v>0</v>
      </c>
    </row>
    <row r="131" spans="1:56" x14ac:dyDescent="0.25">
      <c r="A131" t="str">
        <f t="shared" si="14"/>
        <v>AP00.ST2</v>
      </c>
      <c r="B131" s="1" t="s">
        <v>236</v>
      </c>
      <c r="C131" s="1" t="s">
        <v>238</v>
      </c>
      <c r="D131" s="1" t="s">
        <v>238</v>
      </c>
      <c r="E131" s="17">
        <v>0</v>
      </c>
      <c r="F131" s="17">
        <v>0</v>
      </c>
      <c r="G131" s="17">
        <v>0</v>
      </c>
      <c r="H131" s="17">
        <v>0</v>
      </c>
      <c r="I131" s="17">
        <v>0</v>
      </c>
      <c r="J131" s="17">
        <v>0</v>
      </c>
      <c r="K131" s="17">
        <v>0</v>
      </c>
      <c r="L131" s="17">
        <v>0</v>
      </c>
      <c r="M131" s="17">
        <v>0</v>
      </c>
      <c r="N131" s="17">
        <v>0</v>
      </c>
      <c r="O131" s="17">
        <v>0</v>
      </c>
      <c r="P131" s="17">
        <v>0</v>
      </c>
      <c r="Q131" s="20">
        <v>0</v>
      </c>
      <c r="R131" s="20">
        <v>0</v>
      </c>
      <c r="S131" s="20">
        <v>0</v>
      </c>
      <c r="T131" s="20">
        <v>0</v>
      </c>
      <c r="U131" s="20">
        <v>0</v>
      </c>
      <c r="V131" s="20">
        <v>0</v>
      </c>
      <c r="W131" s="20">
        <v>0</v>
      </c>
      <c r="X131" s="20">
        <v>0</v>
      </c>
      <c r="Y131" s="20">
        <v>0</v>
      </c>
      <c r="Z131" s="20">
        <v>0</v>
      </c>
      <c r="AA131" s="20">
        <v>0</v>
      </c>
      <c r="AB131" s="20">
        <v>0</v>
      </c>
      <c r="AC131" s="17">
        <v>0</v>
      </c>
      <c r="AD131" s="17">
        <v>0</v>
      </c>
      <c r="AE131" s="17">
        <v>0</v>
      </c>
      <c r="AF131" s="17">
        <v>0</v>
      </c>
      <c r="AG131" s="17">
        <v>0</v>
      </c>
      <c r="AH131" s="17">
        <v>0</v>
      </c>
      <c r="AI131" s="17">
        <v>0</v>
      </c>
      <c r="AJ131" s="17">
        <v>0</v>
      </c>
      <c r="AK131" s="17">
        <v>0</v>
      </c>
      <c r="AL131" s="17">
        <v>0</v>
      </c>
      <c r="AM131" s="17">
        <v>0</v>
      </c>
      <c r="AN131" s="17">
        <v>0</v>
      </c>
      <c r="AO131" s="20">
        <v>0</v>
      </c>
      <c r="AP131" s="20">
        <v>0</v>
      </c>
      <c r="AQ131" s="20">
        <v>0</v>
      </c>
      <c r="AR131" s="20">
        <v>0</v>
      </c>
      <c r="AS131" s="20">
        <v>0</v>
      </c>
      <c r="AT131" s="20">
        <v>0</v>
      </c>
      <c r="AU131" s="20">
        <v>0</v>
      </c>
      <c r="AV131" s="20">
        <v>0</v>
      </c>
      <c r="AW131" s="20">
        <v>0</v>
      </c>
      <c r="AX131" s="20">
        <v>0</v>
      </c>
      <c r="AY131" s="20">
        <v>0</v>
      </c>
      <c r="AZ131" s="20">
        <v>0</v>
      </c>
      <c r="BA131" s="17">
        <f t="shared" si="12"/>
        <v>0</v>
      </c>
      <c r="BB131" s="17">
        <f t="shared" si="13"/>
        <v>0</v>
      </c>
      <c r="BC131" s="17">
        <f t="shared" si="10"/>
        <v>0</v>
      </c>
      <c r="BD131" s="17">
        <f t="shared" si="11"/>
        <v>0</v>
      </c>
    </row>
    <row r="132" spans="1:56" x14ac:dyDescent="0.25">
      <c r="A132" t="str">
        <f t="shared" si="14"/>
        <v>EEC.TAB1</v>
      </c>
      <c r="B132" s="1" t="s">
        <v>24</v>
      </c>
      <c r="C132" s="1" t="s">
        <v>203</v>
      </c>
      <c r="D132" s="1" t="s">
        <v>203</v>
      </c>
      <c r="E132" s="17">
        <v>-80971.08</v>
      </c>
      <c r="F132" s="17">
        <v>-29158.280000000002</v>
      </c>
      <c r="G132" s="17">
        <v>-45490.58</v>
      </c>
      <c r="H132" s="17">
        <v>-29011.54</v>
      </c>
      <c r="I132" s="17">
        <v>-30022.830000000009</v>
      </c>
      <c r="J132" s="17">
        <v>-16151.100000000002</v>
      </c>
      <c r="K132" s="17">
        <v>-16969.32</v>
      </c>
      <c r="L132" s="17">
        <v>-18191.54</v>
      </c>
      <c r="M132" s="17">
        <v>-51143.86</v>
      </c>
      <c r="N132" s="17">
        <v>-28413.84</v>
      </c>
      <c r="O132" s="17">
        <v>-85418.67</v>
      </c>
      <c r="P132" s="17">
        <v>-34032.82</v>
      </c>
      <c r="Q132" s="20">
        <v>-4048.55</v>
      </c>
      <c r="R132" s="20">
        <v>-1457.91</v>
      </c>
      <c r="S132" s="20">
        <v>-2274.5300000000002</v>
      </c>
      <c r="T132" s="20">
        <v>-1450.58</v>
      </c>
      <c r="U132" s="20">
        <v>-1501.14</v>
      </c>
      <c r="V132" s="20">
        <v>-807.56</v>
      </c>
      <c r="W132" s="20">
        <v>-848.47</v>
      </c>
      <c r="X132" s="20">
        <v>-909.58</v>
      </c>
      <c r="Y132" s="20">
        <v>-2557.19</v>
      </c>
      <c r="Z132" s="20">
        <v>-1420.69</v>
      </c>
      <c r="AA132" s="20">
        <v>-4270.93</v>
      </c>
      <c r="AB132" s="20">
        <v>-1701.64</v>
      </c>
      <c r="AC132" s="17">
        <v>-26086.47</v>
      </c>
      <c r="AD132" s="17">
        <v>-9325.83</v>
      </c>
      <c r="AE132" s="17">
        <v>-14453.49</v>
      </c>
      <c r="AF132" s="17">
        <v>-9162.25</v>
      </c>
      <c r="AG132" s="17">
        <v>-9432.2800000000007</v>
      </c>
      <c r="AH132" s="17">
        <v>-5046.76</v>
      </c>
      <c r="AI132" s="17">
        <v>-5274.54</v>
      </c>
      <c r="AJ132" s="17">
        <v>-5623.53</v>
      </c>
      <c r="AK132" s="17">
        <v>-15723.18</v>
      </c>
      <c r="AL132" s="17">
        <v>-8688.57</v>
      </c>
      <c r="AM132" s="17">
        <v>-25974.79</v>
      </c>
      <c r="AN132" s="17">
        <v>-10293.030000000001</v>
      </c>
      <c r="AO132" s="20">
        <v>-111106.1</v>
      </c>
      <c r="AP132" s="20">
        <v>-39942.020000000004</v>
      </c>
      <c r="AQ132" s="20">
        <v>-62218.6</v>
      </c>
      <c r="AR132" s="20">
        <v>-39624.370000000003</v>
      </c>
      <c r="AS132" s="20">
        <v>-40956.250000000007</v>
      </c>
      <c r="AT132" s="20">
        <v>-22005.420000000006</v>
      </c>
      <c r="AU132" s="20">
        <v>-23092.33</v>
      </c>
      <c r="AV132" s="20">
        <v>-24724.65</v>
      </c>
      <c r="AW132" s="20">
        <v>-69424.23000000001</v>
      </c>
      <c r="AX132" s="20">
        <v>-38523.1</v>
      </c>
      <c r="AY132" s="20">
        <v>-115664.39000000001</v>
      </c>
      <c r="AZ132" s="20">
        <v>-46027.49</v>
      </c>
      <c r="BA132" s="17">
        <f t="shared" si="12"/>
        <v>-464975.46</v>
      </c>
      <c r="BB132" s="17">
        <f t="shared" si="13"/>
        <v>-23248.769999999997</v>
      </c>
      <c r="BC132" s="17">
        <f t="shared" si="10"/>
        <v>-145084.72</v>
      </c>
      <c r="BD132" s="17">
        <f t="shared" si="11"/>
        <v>-633308.95000000007</v>
      </c>
    </row>
    <row r="133" spans="1:56" x14ac:dyDescent="0.25">
      <c r="A133" t="str">
        <f t="shared" si="14"/>
        <v>CHD.TAY1</v>
      </c>
      <c r="B133" s="1" t="s">
        <v>234</v>
      </c>
      <c r="C133" s="1" t="s">
        <v>205</v>
      </c>
      <c r="D133" s="1" t="s">
        <v>205</v>
      </c>
      <c r="E133" s="17">
        <v>0</v>
      </c>
      <c r="F133" s="17">
        <v>0</v>
      </c>
      <c r="G133" s="17">
        <v>0</v>
      </c>
      <c r="H133" s="17">
        <v>0</v>
      </c>
      <c r="I133" s="17">
        <v>-6544.46</v>
      </c>
      <c r="J133" s="17">
        <v>-11566.289999999999</v>
      </c>
      <c r="K133" s="17">
        <v>-14797.59</v>
      </c>
      <c r="L133" s="17">
        <v>-8417.43</v>
      </c>
      <c r="M133" s="17">
        <v>-21378.78</v>
      </c>
      <c r="N133" s="17">
        <v>-2827.8900000000003</v>
      </c>
      <c r="O133" s="17">
        <v>0</v>
      </c>
      <c r="P133" s="17">
        <v>0</v>
      </c>
      <c r="Q133" s="20">
        <v>0</v>
      </c>
      <c r="R133" s="20">
        <v>0</v>
      </c>
      <c r="S133" s="20">
        <v>0</v>
      </c>
      <c r="T133" s="20">
        <v>0</v>
      </c>
      <c r="U133" s="20">
        <v>-327.22000000000003</v>
      </c>
      <c r="V133" s="20">
        <v>-578.30999999999995</v>
      </c>
      <c r="W133" s="20">
        <v>-739.88</v>
      </c>
      <c r="X133" s="20">
        <v>-420.87</v>
      </c>
      <c r="Y133" s="20">
        <v>-1068.94</v>
      </c>
      <c r="Z133" s="20">
        <v>-141.38999999999999</v>
      </c>
      <c r="AA133" s="20">
        <v>0</v>
      </c>
      <c r="AB133" s="20">
        <v>0</v>
      </c>
      <c r="AC133" s="17">
        <v>0</v>
      </c>
      <c r="AD133" s="17">
        <v>0</v>
      </c>
      <c r="AE133" s="17">
        <v>0</v>
      </c>
      <c r="AF133" s="17">
        <v>0</v>
      </c>
      <c r="AG133" s="17">
        <v>-2056.0700000000002</v>
      </c>
      <c r="AH133" s="17">
        <v>-3614.14</v>
      </c>
      <c r="AI133" s="17">
        <v>-4599.5</v>
      </c>
      <c r="AJ133" s="17">
        <v>-2602.0700000000002</v>
      </c>
      <c r="AK133" s="17">
        <v>-6572.49</v>
      </c>
      <c r="AL133" s="17">
        <v>-864.73</v>
      </c>
      <c r="AM133" s="17">
        <v>0</v>
      </c>
      <c r="AN133" s="17">
        <v>0</v>
      </c>
      <c r="AO133" s="20">
        <v>0</v>
      </c>
      <c r="AP133" s="20">
        <v>0</v>
      </c>
      <c r="AQ133" s="20">
        <v>0</v>
      </c>
      <c r="AR133" s="20">
        <v>0</v>
      </c>
      <c r="AS133" s="20">
        <v>-8927.75</v>
      </c>
      <c r="AT133" s="20">
        <v>-15758.739999999998</v>
      </c>
      <c r="AU133" s="20">
        <v>-20136.97</v>
      </c>
      <c r="AV133" s="20">
        <v>-11440.37</v>
      </c>
      <c r="AW133" s="20">
        <v>-29020.21</v>
      </c>
      <c r="AX133" s="20">
        <v>-3834.01</v>
      </c>
      <c r="AY133" s="20">
        <v>0</v>
      </c>
      <c r="AZ133" s="20">
        <v>0</v>
      </c>
      <c r="BA133" s="17">
        <f t="shared" ref="BA133:BA145" si="15">SUM(E133:P133)</f>
        <v>-65532.439999999995</v>
      </c>
      <c r="BB133" s="17">
        <f t="shared" ref="BB133:BB145" si="16">SUM(Q133:AB133)</f>
        <v>-3276.6099999999997</v>
      </c>
      <c r="BC133" s="17">
        <f t="shared" si="10"/>
        <v>-20308.999999999996</v>
      </c>
      <c r="BD133" s="17">
        <f t="shared" si="11"/>
        <v>-89118.05</v>
      </c>
    </row>
    <row r="134" spans="1:56" x14ac:dyDescent="0.25">
      <c r="A134" t="str">
        <f t="shared" si="14"/>
        <v>CHD.TAY2</v>
      </c>
      <c r="B134" s="1" t="s">
        <v>234</v>
      </c>
      <c r="C134" s="1" t="s">
        <v>673</v>
      </c>
      <c r="D134" s="1" t="s">
        <v>673</v>
      </c>
      <c r="E134" s="17">
        <v>-51.310000000000066</v>
      </c>
      <c r="F134" s="17">
        <v>-18.479999999999983</v>
      </c>
      <c r="G134" s="17">
        <v>-24.649999999999949</v>
      </c>
      <c r="H134" s="17">
        <v>-13.009999999999998</v>
      </c>
      <c r="I134" s="17">
        <v>-18.110000000000014</v>
      </c>
      <c r="J134" s="17">
        <v>-8.4400000000000226</v>
      </c>
      <c r="K134" s="17">
        <v>-7.4000000000000057</v>
      </c>
      <c r="L134" s="17">
        <v>-9.730000000000004</v>
      </c>
      <c r="M134" s="17">
        <v>-42.980000000000018</v>
      </c>
      <c r="N134" s="17">
        <v>-2.5699999999999825</v>
      </c>
      <c r="O134" s="17">
        <v>-9.4400000000000048</v>
      </c>
      <c r="P134" s="17">
        <v>-3.7800000000000153</v>
      </c>
      <c r="Q134" s="20">
        <v>-2.57</v>
      </c>
      <c r="R134" s="20">
        <v>-0.92</v>
      </c>
      <c r="S134" s="20">
        <v>-1.23</v>
      </c>
      <c r="T134" s="20">
        <v>-0.65</v>
      </c>
      <c r="U134" s="20">
        <v>-0.91</v>
      </c>
      <c r="V134" s="20">
        <v>-0.42</v>
      </c>
      <c r="W134" s="20">
        <v>-0.37</v>
      </c>
      <c r="X134" s="20">
        <v>-0.49</v>
      </c>
      <c r="Y134" s="20">
        <v>-2.15</v>
      </c>
      <c r="Z134" s="20">
        <v>-0.13</v>
      </c>
      <c r="AA134" s="20">
        <v>-0.47</v>
      </c>
      <c r="AB134" s="20">
        <v>-0.19</v>
      </c>
      <c r="AC134" s="17">
        <v>-16.53</v>
      </c>
      <c r="AD134" s="17">
        <v>-5.91</v>
      </c>
      <c r="AE134" s="17">
        <v>-7.83</v>
      </c>
      <c r="AF134" s="17">
        <v>-4.1100000000000003</v>
      </c>
      <c r="AG134" s="17">
        <v>-5.69</v>
      </c>
      <c r="AH134" s="17">
        <v>-2.64</v>
      </c>
      <c r="AI134" s="17">
        <v>-2.2999999999999998</v>
      </c>
      <c r="AJ134" s="17">
        <v>-3.01</v>
      </c>
      <c r="AK134" s="17">
        <v>-13.21</v>
      </c>
      <c r="AL134" s="17">
        <v>-0.79</v>
      </c>
      <c r="AM134" s="17">
        <v>-2.87</v>
      </c>
      <c r="AN134" s="17">
        <v>-1.1399999999999999</v>
      </c>
      <c r="AO134" s="20">
        <v>-70.410000000000068</v>
      </c>
      <c r="AP134" s="20">
        <v>-25.309999999999985</v>
      </c>
      <c r="AQ134" s="20">
        <v>-33.709999999999951</v>
      </c>
      <c r="AR134" s="20">
        <v>-17.77</v>
      </c>
      <c r="AS134" s="20">
        <v>-24.710000000000015</v>
      </c>
      <c r="AT134" s="20">
        <v>-11.500000000000023</v>
      </c>
      <c r="AU134" s="20">
        <v>-10.070000000000006</v>
      </c>
      <c r="AV134" s="20">
        <v>-13.230000000000004</v>
      </c>
      <c r="AW134" s="20">
        <v>-58.340000000000018</v>
      </c>
      <c r="AX134" s="20">
        <v>-3.4899999999999824</v>
      </c>
      <c r="AY134" s="20">
        <v>-12.780000000000005</v>
      </c>
      <c r="AZ134" s="20">
        <v>-5.1100000000000154</v>
      </c>
      <c r="BA134" s="17">
        <f t="shared" si="15"/>
        <v>-209.90000000000009</v>
      </c>
      <c r="BB134" s="17">
        <f t="shared" si="16"/>
        <v>-10.500000000000002</v>
      </c>
      <c r="BC134" s="17">
        <f t="shared" ref="BC134:BC146" si="17">SUM(AC134:AN134)</f>
        <v>-66.03</v>
      </c>
      <c r="BD134" s="17">
        <f t="shared" ref="BD134:BD146" si="18">SUM(AO134:AZ134)</f>
        <v>-286.43000000000012</v>
      </c>
    </row>
    <row r="135" spans="1:56" x14ac:dyDescent="0.25">
      <c r="A135" t="str">
        <f t="shared" si="14"/>
        <v>TCN.TC01</v>
      </c>
      <c r="B135" s="1" t="s">
        <v>33</v>
      </c>
      <c r="C135" s="1" t="s">
        <v>206</v>
      </c>
      <c r="D135" s="1" t="s">
        <v>206</v>
      </c>
      <c r="E135" s="17">
        <v>-211316.32</v>
      </c>
      <c r="F135" s="17">
        <v>-96478.78</v>
      </c>
      <c r="G135" s="17">
        <v>-83733.459999999992</v>
      </c>
      <c r="H135" s="17">
        <v>-61976.36</v>
      </c>
      <c r="I135" s="17">
        <v>-64365.36</v>
      </c>
      <c r="J135" s="17">
        <v>-61963.340000000004</v>
      </c>
      <c r="K135" s="17">
        <v>-87276.830000000016</v>
      </c>
      <c r="L135" s="17">
        <v>-72650.659999999989</v>
      </c>
      <c r="M135" s="17">
        <v>-147406.95000000001</v>
      </c>
      <c r="N135" s="17">
        <v>-71772.61</v>
      </c>
      <c r="O135" s="17">
        <v>-91992.239999999991</v>
      </c>
      <c r="P135" s="17">
        <v>-113696.01000000001</v>
      </c>
      <c r="Q135" s="20">
        <v>-10565.82</v>
      </c>
      <c r="R135" s="20">
        <v>-4823.9399999999996</v>
      </c>
      <c r="S135" s="20">
        <v>-4186.67</v>
      </c>
      <c r="T135" s="20">
        <v>-3098.82</v>
      </c>
      <c r="U135" s="20">
        <v>-3218.27</v>
      </c>
      <c r="V135" s="20">
        <v>-3098.17</v>
      </c>
      <c r="W135" s="20">
        <v>-4363.84</v>
      </c>
      <c r="X135" s="20">
        <v>-3632.53</v>
      </c>
      <c r="Y135" s="20">
        <v>-7370.35</v>
      </c>
      <c r="Z135" s="20">
        <v>-3588.63</v>
      </c>
      <c r="AA135" s="20">
        <v>-4599.6099999999997</v>
      </c>
      <c r="AB135" s="20">
        <v>-5684.8</v>
      </c>
      <c r="AC135" s="17">
        <v>-68079.820000000007</v>
      </c>
      <c r="AD135" s="17">
        <v>-30857.25</v>
      </c>
      <c r="AE135" s="17">
        <v>-26604.21</v>
      </c>
      <c r="AF135" s="17">
        <v>-19573</v>
      </c>
      <c r="AG135" s="17">
        <v>-20221.68</v>
      </c>
      <c r="AH135" s="17">
        <v>-19361.78</v>
      </c>
      <c r="AI135" s="17">
        <v>-27128.06</v>
      </c>
      <c r="AJ135" s="17">
        <v>-22458.43</v>
      </c>
      <c r="AK135" s="17">
        <v>-45317.39</v>
      </c>
      <c r="AL135" s="17">
        <v>-21947.1</v>
      </c>
      <c r="AM135" s="17">
        <v>-27973.74</v>
      </c>
      <c r="AN135" s="17">
        <v>-34386.69</v>
      </c>
      <c r="AO135" s="20">
        <v>-289961.96000000002</v>
      </c>
      <c r="AP135" s="20">
        <v>-132159.97</v>
      </c>
      <c r="AQ135" s="20">
        <v>-114524.34</v>
      </c>
      <c r="AR135" s="20">
        <v>-84648.18</v>
      </c>
      <c r="AS135" s="20">
        <v>-87805.31</v>
      </c>
      <c r="AT135" s="20">
        <v>-84423.290000000008</v>
      </c>
      <c r="AU135" s="20">
        <v>-118768.73000000001</v>
      </c>
      <c r="AV135" s="20">
        <v>-98741.62</v>
      </c>
      <c r="AW135" s="20">
        <v>-200094.69</v>
      </c>
      <c r="AX135" s="20">
        <v>-97308.34</v>
      </c>
      <c r="AY135" s="20">
        <v>-124565.59</v>
      </c>
      <c r="AZ135" s="20">
        <v>-153767.5</v>
      </c>
      <c r="BA135" s="17">
        <f t="shared" si="15"/>
        <v>-1164628.9200000002</v>
      </c>
      <c r="BB135" s="17">
        <f t="shared" si="16"/>
        <v>-58231.45</v>
      </c>
      <c r="BC135" s="17">
        <f t="shared" si="17"/>
        <v>-363909.14999999997</v>
      </c>
      <c r="BD135" s="17">
        <f t="shared" si="18"/>
        <v>-1586769.5200000003</v>
      </c>
    </row>
    <row r="136" spans="1:56" x14ac:dyDescent="0.25">
      <c r="A136" t="str">
        <f t="shared" ref="A136:A141" si="19">B136&amp;"."&amp;IF(D136="CES1/CES2",C136,IF(C136="CRE1/CRE2",C136,D136))</f>
        <v>TCN.TC02</v>
      </c>
      <c r="B136" s="1" t="s">
        <v>33</v>
      </c>
      <c r="C136" s="1" t="s">
        <v>207</v>
      </c>
      <c r="D136" s="1" t="s">
        <v>207</v>
      </c>
      <c r="E136" s="17">
        <v>24729.249999999989</v>
      </c>
      <c r="F136" s="17">
        <v>9475.1500000000015</v>
      </c>
      <c r="G136" s="17">
        <v>9114.5400000000009</v>
      </c>
      <c r="H136" s="17">
        <v>5764.9200000000019</v>
      </c>
      <c r="I136" s="17">
        <v>5274.83</v>
      </c>
      <c r="J136" s="17">
        <v>6269.4799999999977</v>
      </c>
      <c r="K136" s="17">
        <v>7845.869999999999</v>
      </c>
      <c r="L136" s="17">
        <v>6736.68</v>
      </c>
      <c r="M136" s="17">
        <v>13446.75</v>
      </c>
      <c r="N136" s="17">
        <v>7231.6899999999987</v>
      </c>
      <c r="O136" s="17">
        <v>11942.339999999997</v>
      </c>
      <c r="P136" s="17">
        <v>13068.649999999998</v>
      </c>
      <c r="Q136" s="20">
        <v>1236.46</v>
      </c>
      <c r="R136" s="20">
        <v>473.76</v>
      </c>
      <c r="S136" s="20">
        <v>455.73</v>
      </c>
      <c r="T136" s="20">
        <v>288.25</v>
      </c>
      <c r="U136" s="20">
        <v>263.74</v>
      </c>
      <c r="V136" s="20">
        <v>313.47000000000003</v>
      </c>
      <c r="W136" s="20">
        <v>392.29</v>
      </c>
      <c r="X136" s="20">
        <v>336.83</v>
      </c>
      <c r="Y136" s="20">
        <v>672.34</v>
      </c>
      <c r="Z136" s="20">
        <v>361.58</v>
      </c>
      <c r="AA136" s="20">
        <v>597.12</v>
      </c>
      <c r="AB136" s="20">
        <v>653.42999999999995</v>
      </c>
      <c r="AC136" s="17">
        <v>7967.03</v>
      </c>
      <c r="AD136" s="17">
        <v>3030.48</v>
      </c>
      <c r="AE136" s="17">
        <v>2895.92</v>
      </c>
      <c r="AF136" s="17">
        <v>1820.64</v>
      </c>
      <c r="AG136" s="17">
        <v>1657.19</v>
      </c>
      <c r="AH136" s="17">
        <v>1959.03</v>
      </c>
      <c r="AI136" s="17">
        <v>2438.71</v>
      </c>
      <c r="AJ136" s="17">
        <v>2082.5</v>
      </c>
      <c r="AK136" s="17">
        <v>4133.9399999999996</v>
      </c>
      <c r="AL136" s="17">
        <v>2211.35</v>
      </c>
      <c r="AM136" s="17">
        <v>3631.52</v>
      </c>
      <c r="AN136" s="17">
        <v>3952.54</v>
      </c>
      <c r="AO136" s="20">
        <v>33932.739999999991</v>
      </c>
      <c r="AP136" s="20">
        <v>12979.390000000001</v>
      </c>
      <c r="AQ136" s="20">
        <v>12466.19</v>
      </c>
      <c r="AR136" s="20">
        <v>7873.8100000000022</v>
      </c>
      <c r="AS136" s="20">
        <v>7195.76</v>
      </c>
      <c r="AT136" s="20">
        <v>8541.9799999999977</v>
      </c>
      <c r="AU136" s="20">
        <v>10676.869999999999</v>
      </c>
      <c r="AV136" s="20">
        <v>9156.01</v>
      </c>
      <c r="AW136" s="20">
        <v>18253.03</v>
      </c>
      <c r="AX136" s="20">
        <v>9804.619999999999</v>
      </c>
      <c r="AY136" s="20">
        <v>16170.979999999998</v>
      </c>
      <c r="AZ136" s="20">
        <v>17674.62</v>
      </c>
      <c r="BA136" s="17">
        <f t="shared" ref="BA136:BA141" si="20">SUM(E136:P136)</f>
        <v>120900.15</v>
      </c>
      <c r="BB136" s="17">
        <f t="shared" ref="BB136:BB141" si="21">SUM(Q136:AB136)</f>
        <v>6045</v>
      </c>
      <c r="BC136" s="17">
        <f t="shared" ref="BC136:BC141" si="22">SUM(AC136:AN136)</f>
        <v>37780.849999999991</v>
      </c>
      <c r="BD136" s="17">
        <f t="shared" ref="BD136:BD141" si="23">SUM(AO136:AZ136)</f>
        <v>164725.99999999997</v>
      </c>
    </row>
    <row r="137" spans="1:56" x14ac:dyDescent="0.25">
      <c r="A137" t="str">
        <f t="shared" si="19"/>
        <v>TEN.BCHIMP</v>
      </c>
      <c r="B137" s="1" t="s">
        <v>208</v>
      </c>
      <c r="C137" s="1" t="s">
        <v>209</v>
      </c>
      <c r="D137" s="1" t="s">
        <v>21</v>
      </c>
      <c r="E137" s="17">
        <v>-1956.57</v>
      </c>
      <c r="F137" s="17">
        <v>-3672.4900000000002</v>
      </c>
      <c r="G137" s="17">
        <v>-2461.2600000000002</v>
      </c>
      <c r="H137" s="17">
        <v>-2507.1099999999997</v>
      </c>
      <c r="I137" s="17">
        <v>-4714.74</v>
      </c>
      <c r="J137" s="17">
        <v>-3353.9700000000003</v>
      </c>
      <c r="K137" s="17">
        <v>-13556.869999999999</v>
      </c>
      <c r="L137" s="17">
        <v>-2995.43</v>
      </c>
      <c r="M137" s="17">
        <v>-126.34</v>
      </c>
      <c r="N137" s="17">
        <v>-6835.0599999999995</v>
      </c>
      <c r="O137" s="17">
        <v>-9450.64</v>
      </c>
      <c r="P137" s="17">
        <v>-7021.380000000001</v>
      </c>
      <c r="Q137" s="20">
        <v>-97.83</v>
      </c>
      <c r="R137" s="20">
        <v>-183.62</v>
      </c>
      <c r="S137" s="20">
        <v>-123.06</v>
      </c>
      <c r="T137" s="20">
        <v>-125.36</v>
      </c>
      <c r="U137" s="20">
        <v>-235.74</v>
      </c>
      <c r="V137" s="20">
        <v>-167.7</v>
      </c>
      <c r="W137" s="20">
        <v>-677.84</v>
      </c>
      <c r="X137" s="20">
        <v>-149.77000000000001</v>
      </c>
      <c r="Y137" s="20">
        <v>-6.32</v>
      </c>
      <c r="Z137" s="20">
        <v>-341.75</v>
      </c>
      <c r="AA137" s="20">
        <v>-472.53</v>
      </c>
      <c r="AB137" s="20">
        <v>-351.07</v>
      </c>
      <c r="AC137" s="17">
        <v>-630.35</v>
      </c>
      <c r="AD137" s="17">
        <v>-1174.5899999999999</v>
      </c>
      <c r="AE137" s="17">
        <v>-782</v>
      </c>
      <c r="AF137" s="17">
        <v>-791.78</v>
      </c>
      <c r="AG137" s="17">
        <v>-1481.23</v>
      </c>
      <c r="AH137" s="17">
        <v>-1048.02</v>
      </c>
      <c r="AI137" s="17">
        <v>-4213.8500000000004</v>
      </c>
      <c r="AJ137" s="17">
        <v>-925.97</v>
      </c>
      <c r="AK137" s="17">
        <v>-38.840000000000003</v>
      </c>
      <c r="AL137" s="17">
        <v>-2090.0700000000002</v>
      </c>
      <c r="AM137" s="17">
        <v>-2873.83</v>
      </c>
      <c r="AN137" s="17">
        <v>-2123.58</v>
      </c>
      <c r="AO137" s="20">
        <v>-2684.75</v>
      </c>
      <c r="AP137" s="20">
        <v>-5030.7</v>
      </c>
      <c r="AQ137" s="20">
        <v>-3366.32</v>
      </c>
      <c r="AR137" s="20">
        <v>-3424.25</v>
      </c>
      <c r="AS137" s="20">
        <v>-6431.7099999999991</v>
      </c>
      <c r="AT137" s="20">
        <v>-4569.6900000000005</v>
      </c>
      <c r="AU137" s="20">
        <v>-18448.559999999998</v>
      </c>
      <c r="AV137" s="20">
        <v>-4071.17</v>
      </c>
      <c r="AW137" s="20">
        <v>-171.5</v>
      </c>
      <c r="AX137" s="20">
        <v>-9266.8799999999992</v>
      </c>
      <c r="AY137" s="20">
        <v>-12797</v>
      </c>
      <c r="AZ137" s="20">
        <v>-9496.0300000000007</v>
      </c>
      <c r="BA137" s="17">
        <f t="shared" si="20"/>
        <v>-58651.859999999986</v>
      </c>
      <c r="BB137" s="17">
        <f t="shared" si="21"/>
        <v>-2932.5899999999997</v>
      </c>
      <c r="BC137" s="17">
        <f t="shared" si="22"/>
        <v>-18174.11</v>
      </c>
      <c r="BD137" s="17">
        <f t="shared" si="23"/>
        <v>-79758.559999999998</v>
      </c>
    </row>
    <row r="138" spans="1:56" x14ac:dyDescent="0.25">
      <c r="A138" t="str">
        <f t="shared" si="19"/>
        <v>TEN.BCHEXP</v>
      </c>
      <c r="B138" s="1" t="s">
        <v>208</v>
      </c>
      <c r="C138" s="1" t="s">
        <v>210</v>
      </c>
      <c r="D138" s="1" t="s">
        <v>28</v>
      </c>
      <c r="E138" s="17">
        <v>213.32000000000031</v>
      </c>
      <c r="F138" s="17">
        <v>302.2600000000001</v>
      </c>
      <c r="G138" s="17">
        <v>113.91999999999982</v>
      </c>
      <c r="H138" s="17">
        <v>44.949999999999989</v>
      </c>
      <c r="I138" s="17">
        <v>6.9599999999999955</v>
      </c>
      <c r="J138" s="17">
        <v>2.229999999999996</v>
      </c>
      <c r="K138" s="17">
        <v>6.8300000000000125</v>
      </c>
      <c r="L138" s="17">
        <v>38.569999999999936</v>
      </c>
      <c r="M138" s="17">
        <v>8.2599999999999909</v>
      </c>
      <c r="N138" s="17">
        <v>9.8099999999999934</v>
      </c>
      <c r="O138" s="17">
        <v>15.200000000000001</v>
      </c>
      <c r="P138" s="17">
        <v>123.87000000000009</v>
      </c>
      <c r="Q138" s="20">
        <v>10.67</v>
      </c>
      <c r="R138" s="20">
        <v>15.11</v>
      </c>
      <c r="S138" s="20">
        <v>5.7</v>
      </c>
      <c r="T138" s="20">
        <v>2.25</v>
      </c>
      <c r="U138" s="20">
        <v>0.35</v>
      </c>
      <c r="V138" s="20">
        <v>0.11</v>
      </c>
      <c r="W138" s="20">
        <v>0.34</v>
      </c>
      <c r="X138" s="20">
        <v>1.93</v>
      </c>
      <c r="Y138" s="20">
        <v>0.41</v>
      </c>
      <c r="Z138" s="20">
        <v>0.49</v>
      </c>
      <c r="AA138" s="20">
        <v>0.76</v>
      </c>
      <c r="AB138" s="20">
        <v>6.19</v>
      </c>
      <c r="AC138" s="17">
        <v>68.73</v>
      </c>
      <c r="AD138" s="17">
        <v>96.67</v>
      </c>
      <c r="AE138" s="17">
        <v>36.200000000000003</v>
      </c>
      <c r="AF138" s="17">
        <v>14.2</v>
      </c>
      <c r="AG138" s="17">
        <v>2.19</v>
      </c>
      <c r="AH138" s="17">
        <v>0.7</v>
      </c>
      <c r="AI138" s="17">
        <v>2.12</v>
      </c>
      <c r="AJ138" s="17">
        <v>11.92</v>
      </c>
      <c r="AK138" s="17">
        <v>2.54</v>
      </c>
      <c r="AL138" s="17">
        <v>3</v>
      </c>
      <c r="AM138" s="17">
        <v>4.62</v>
      </c>
      <c r="AN138" s="17">
        <v>37.46</v>
      </c>
      <c r="AO138" s="20">
        <v>292.72000000000031</v>
      </c>
      <c r="AP138" s="20">
        <v>414.04000000000013</v>
      </c>
      <c r="AQ138" s="20">
        <v>155.81999999999982</v>
      </c>
      <c r="AR138" s="20">
        <v>61.399999999999991</v>
      </c>
      <c r="AS138" s="20">
        <v>9.4999999999999947</v>
      </c>
      <c r="AT138" s="20">
        <v>3.0399999999999956</v>
      </c>
      <c r="AU138" s="20">
        <v>9.2900000000000134</v>
      </c>
      <c r="AV138" s="20">
        <v>52.419999999999938</v>
      </c>
      <c r="AW138" s="20">
        <v>11.20999999999999</v>
      </c>
      <c r="AX138" s="20">
        <v>13.299999999999994</v>
      </c>
      <c r="AY138" s="20">
        <v>20.580000000000002</v>
      </c>
      <c r="AZ138" s="20">
        <v>167.5200000000001</v>
      </c>
      <c r="BA138" s="17">
        <f t="shared" si="20"/>
        <v>886.1800000000004</v>
      </c>
      <c r="BB138" s="17">
        <f t="shared" si="21"/>
        <v>44.31</v>
      </c>
      <c r="BC138" s="17">
        <f t="shared" si="22"/>
        <v>280.34999999999997</v>
      </c>
      <c r="BD138" s="17">
        <f t="shared" si="23"/>
        <v>1210.8400000000001</v>
      </c>
    </row>
    <row r="139" spans="1:56" x14ac:dyDescent="0.25">
      <c r="A139" t="str">
        <f t="shared" si="19"/>
        <v>TEN.SPCIMP</v>
      </c>
      <c r="B139" s="1" t="s">
        <v>208</v>
      </c>
      <c r="C139" s="1" t="s">
        <v>231</v>
      </c>
      <c r="D139" s="1" t="s">
        <v>73</v>
      </c>
      <c r="E139" s="17">
        <v>-68.690000000000012</v>
      </c>
      <c r="F139" s="17">
        <v>0</v>
      </c>
      <c r="G139" s="17">
        <v>0</v>
      </c>
      <c r="H139" s="17">
        <v>0</v>
      </c>
      <c r="I139" s="17">
        <v>-20.909999999999997</v>
      </c>
      <c r="J139" s="17">
        <v>0</v>
      </c>
      <c r="K139" s="17">
        <v>0</v>
      </c>
      <c r="L139" s="17">
        <v>0</v>
      </c>
      <c r="M139" s="17">
        <v>0</v>
      </c>
      <c r="N139" s="17">
        <v>0</v>
      </c>
      <c r="O139" s="17">
        <v>0</v>
      </c>
      <c r="P139" s="17">
        <v>0</v>
      </c>
      <c r="Q139" s="20">
        <v>-3.43</v>
      </c>
      <c r="R139" s="20">
        <v>0</v>
      </c>
      <c r="S139" s="20">
        <v>0</v>
      </c>
      <c r="T139" s="20">
        <v>0</v>
      </c>
      <c r="U139" s="20">
        <v>-1.05</v>
      </c>
      <c r="V139" s="20">
        <v>0</v>
      </c>
      <c r="W139" s="20">
        <v>0</v>
      </c>
      <c r="X139" s="20">
        <v>0</v>
      </c>
      <c r="Y139" s="20">
        <v>0</v>
      </c>
      <c r="Z139" s="20">
        <v>0</v>
      </c>
      <c r="AA139" s="20">
        <v>0</v>
      </c>
      <c r="AB139" s="20">
        <v>0</v>
      </c>
      <c r="AC139" s="17">
        <v>-22.13</v>
      </c>
      <c r="AD139" s="17">
        <v>0</v>
      </c>
      <c r="AE139" s="17">
        <v>0</v>
      </c>
      <c r="AF139" s="17">
        <v>0</v>
      </c>
      <c r="AG139" s="17">
        <v>-6.57</v>
      </c>
      <c r="AH139" s="17">
        <v>0</v>
      </c>
      <c r="AI139" s="17">
        <v>0</v>
      </c>
      <c r="AJ139" s="17">
        <v>0</v>
      </c>
      <c r="AK139" s="17">
        <v>0</v>
      </c>
      <c r="AL139" s="17">
        <v>0</v>
      </c>
      <c r="AM139" s="17">
        <v>0</v>
      </c>
      <c r="AN139" s="17">
        <v>0</v>
      </c>
      <c r="AO139" s="20">
        <v>-94.250000000000014</v>
      </c>
      <c r="AP139" s="20">
        <v>0</v>
      </c>
      <c r="AQ139" s="20">
        <v>0</v>
      </c>
      <c r="AR139" s="20">
        <v>0</v>
      </c>
      <c r="AS139" s="20">
        <v>-28.529999999999998</v>
      </c>
      <c r="AT139" s="20">
        <v>0</v>
      </c>
      <c r="AU139" s="20">
        <v>0</v>
      </c>
      <c r="AV139" s="20">
        <v>0</v>
      </c>
      <c r="AW139" s="20">
        <v>0</v>
      </c>
      <c r="AX139" s="20">
        <v>0</v>
      </c>
      <c r="AY139" s="20">
        <v>0</v>
      </c>
      <c r="AZ139" s="20">
        <v>0</v>
      </c>
      <c r="BA139" s="17">
        <f t="shared" si="20"/>
        <v>-89.600000000000009</v>
      </c>
      <c r="BB139" s="17">
        <f t="shared" si="21"/>
        <v>-4.4800000000000004</v>
      </c>
      <c r="BC139" s="17">
        <f t="shared" si="22"/>
        <v>-28.7</v>
      </c>
      <c r="BD139" s="17">
        <f t="shared" si="23"/>
        <v>-122.78000000000002</v>
      </c>
    </row>
    <row r="140" spans="1:56" x14ac:dyDescent="0.25">
      <c r="A140" t="str">
        <f t="shared" si="19"/>
        <v>TAU.THS</v>
      </c>
      <c r="B140" s="1" t="s">
        <v>31</v>
      </c>
      <c r="C140" s="1" t="s">
        <v>211</v>
      </c>
      <c r="D140" s="1" t="s">
        <v>211</v>
      </c>
      <c r="E140" s="17">
        <v>-480.46999999999997</v>
      </c>
      <c r="F140" s="17">
        <v>-97.979999999999961</v>
      </c>
      <c r="G140" s="17">
        <v>-34.610000000000007</v>
      </c>
      <c r="H140" s="17">
        <v>0</v>
      </c>
      <c r="I140" s="17">
        <v>0</v>
      </c>
      <c r="J140" s="17">
        <v>-30.199999999999996</v>
      </c>
      <c r="K140" s="17">
        <v>-98.550000000000011</v>
      </c>
      <c r="L140" s="17">
        <v>-80.819999999999993</v>
      </c>
      <c r="M140" s="17">
        <v>-538.86999999999989</v>
      </c>
      <c r="N140" s="17">
        <v>-136.89000000000001</v>
      </c>
      <c r="O140" s="17">
        <v>-176.24</v>
      </c>
      <c r="P140" s="17">
        <v>-251.15999999999997</v>
      </c>
      <c r="Q140" s="20">
        <v>-24.02</v>
      </c>
      <c r="R140" s="20">
        <v>-4.9000000000000004</v>
      </c>
      <c r="S140" s="20">
        <v>-1.73</v>
      </c>
      <c r="T140" s="20">
        <v>0</v>
      </c>
      <c r="U140" s="20">
        <v>0</v>
      </c>
      <c r="V140" s="20">
        <v>-1.51</v>
      </c>
      <c r="W140" s="20">
        <v>-4.93</v>
      </c>
      <c r="X140" s="20">
        <v>-4.04</v>
      </c>
      <c r="Y140" s="20">
        <v>-26.94</v>
      </c>
      <c r="Z140" s="20">
        <v>-6.84</v>
      </c>
      <c r="AA140" s="20">
        <v>-8.81</v>
      </c>
      <c r="AB140" s="20">
        <v>-12.56</v>
      </c>
      <c r="AC140" s="17">
        <v>-154.79</v>
      </c>
      <c r="AD140" s="17">
        <v>-31.34</v>
      </c>
      <c r="AE140" s="17">
        <v>-11</v>
      </c>
      <c r="AF140" s="17">
        <v>0</v>
      </c>
      <c r="AG140" s="17">
        <v>0</v>
      </c>
      <c r="AH140" s="17">
        <v>-9.44</v>
      </c>
      <c r="AI140" s="17">
        <v>-30.63</v>
      </c>
      <c r="AJ140" s="17">
        <v>-24.98</v>
      </c>
      <c r="AK140" s="17">
        <v>-165.67</v>
      </c>
      <c r="AL140" s="17">
        <v>-41.86</v>
      </c>
      <c r="AM140" s="17">
        <v>-53.59</v>
      </c>
      <c r="AN140" s="17">
        <v>-75.959999999999994</v>
      </c>
      <c r="AO140" s="20">
        <v>-659.28</v>
      </c>
      <c r="AP140" s="20">
        <v>-134.21999999999997</v>
      </c>
      <c r="AQ140" s="20">
        <v>-47.34</v>
      </c>
      <c r="AR140" s="20">
        <v>0</v>
      </c>
      <c r="AS140" s="20">
        <v>0</v>
      </c>
      <c r="AT140" s="20">
        <v>-41.15</v>
      </c>
      <c r="AU140" s="20">
        <v>-134.11000000000001</v>
      </c>
      <c r="AV140" s="20">
        <v>-109.84</v>
      </c>
      <c r="AW140" s="20">
        <v>-731.4799999999999</v>
      </c>
      <c r="AX140" s="20">
        <v>-185.59000000000003</v>
      </c>
      <c r="AY140" s="20">
        <v>-238.64000000000001</v>
      </c>
      <c r="AZ140" s="20">
        <v>-339.67999999999995</v>
      </c>
      <c r="BA140" s="17">
        <f t="shared" si="20"/>
        <v>-1925.79</v>
      </c>
      <c r="BB140" s="17">
        <f t="shared" si="21"/>
        <v>-96.280000000000015</v>
      </c>
      <c r="BC140" s="17">
        <f t="shared" si="22"/>
        <v>-599.2600000000001</v>
      </c>
      <c r="BD140" s="17">
        <f t="shared" si="23"/>
        <v>-2621.33</v>
      </c>
    </row>
    <row r="141" spans="1:56" x14ac:dyDescent="0.25">
      <c r="A141" t="str">
        <f t="shared" si="19"/>
        <v>TCEM.BCHIMP</v>
      </c>
      <c r="B141" s="1" t="s">
        <v>715</v>
      </c>
      <c r="C141" s="1" t="s">
        <v>716</v>
      </c>
      <c r="D141" s="1" t="s">
        <v>21</v>
      </c>
      <c r="E141" s="17">
        <v>-15448.16</v>
      </c>
      <c r="F141" s="17">
        <v>-6506.6399999999994</v>
      </c>
      <c r="G141" s="17">
        <v>0</v>
      </c>
      <c r="H141" s="17">
        <v>0</v>
      </c>
      <c r="I141" s="17">
        <v>0</v>
      </c>
      <c r="J141" s="17">
        <v>0</v>
      </c>
      <c r="K141" s="17">
        <v>0</v>
      </c>
      <c r="L141" s="17">
        <v>0</v>
      </c>
      <c r="M141" s="17">
        <v>0</v>
      </c>
      <c r="N141" s="17">
        <v>0</v>
      </c>
      <c r="O141" s="17">
        <v>0</v>
      </c>
      <c r="P141" s="17">
        <v>0</v>
      </c>
      <c r="Q141" s="20">
        <v>-772.41</v>
      </c>
      <c r="R141" s="20">
        <v>-325.33</v>
      </c>
      <c r="S141" s="20">
        <v>0</v>
      </c>
      <c r="T141" s="20">
        <v>0</v>
      </c>
      <c r="U141" s="20">
        <v>0</v>
      </c>
      <c r="V141" s="20">
        <v>0</v>
      </c>
      <c r="W141" s="20">
        <v>0</v>
      </c>
      <c r="X141" s="20">
        <v>0</v>
      </c>
      <c r="Y141" s="20">
        <v>0</v>
      </c>
      <c r="Z141" s="20">
        <v>0</v>
      </c>
      <c r="AA141" s="20">
        <v>0</v>
      </c>
      <c r="AB141" s="20">
        <v>0</v>
      </c>
      <c r="AC141" s="17">
        <v>-4976.9399999999996</v>
      </c>
      <c r="AD141" s="17">
        <v>-2081.0500000000002</v>
      </c>
      <c r="AE141" s="17">
        <v>0</v>
      </c>
      <c r="AF141" s="17">
        <v>0</v>
      </c>
      <c r="AG141" s="17">
        <v>0</v>
      </c>
      <c r="AH141" s="17">
        <v>0</v>
      </c>
      <c r="AI141" s="17">
        <v>0</v>
      </c>
      <c r="AJ141" s="17">
        <v>0</v>
      </c>
      <c r="AK141" s="17">
        <v>0</v>
      </c>
      <c r="AL141" s="17">
        <v>0</v>
      </c>
      <c r="AM141" s="17">
        <v>0</v>
      </c>
      <c r="AN141" s="17">
        <v>0</v>
      </c>
      <c r="AO141" s="20">
        <v>-21197.51</v>
      </c>
      <c r="AP141" s="20">
        <v>-8913.02</v>
      </c>
      <c r="AQ141" s="20">
        <v>0</v>
      </c>
      <c r="AR141" s="20">
        <v>0</v>
      </c>
      <c r="AS141" s="20">
        <v>0</v>
      </c>
      <c r="AT141" s="20">
        <v>0</v>
      </c>
      <c r="AU141" s="20">
        <v>0</v>
      </c>
      <c r="AV141" s="20">
        <v>0</v>
      </c>
      <c r="AW141" s="20">
        <v>0</v>
      </c>
      <c r="AX141" s="20">
        <v>0</v>
      </c>
      <c r="AY141" s="20">
        <v>0</v>
      </c>
      <c r="AZ141" s="20">
        <v>0</v>
      </c>
      <c r="BA141" s="17">
        <f t="shared" si="20"/>
        <v>-21954.799999999999</v>
      </c>
      <c r="BB141" s="17">
        <f t="shared" si="21"/>
        <v>-1097.74</v>
      </c>
      <c r="BC141" s="17">
        <f t="shared" si="22"/>
        <v>-7057.99</v>
      </c>
      <c r="BD141" s="17">
        <f t="shared" si="23"/>
        <v>-30110.53</v>
      </c>
    </row>
    <row r="142" spans="1:56" x14ac:dyDescent="0.25">
      <c r="A142" t="str">
        <f t="shared" si="14"/>
        <v>TCEM.BCHEXP</v>
      </c>
      <c r="B142" s="1" t="s">
        <v>715</v>
      </c>
      <c r="C142" s="1" t="s">
        <v>717</v>
      </c>
      <c r="D142" s="1" t="s">
        <v>28</v>
      </c>
      <c r="E142" s="17">
        <v>194.9699999999998</v>
      </c>
      <c r="F142" s="17">
        <v>49.529999999999987</v>
      </c>
      <c r="G142" s="17">
        <v>0</v>
      </c>
      <c r="H142" s="17">
        <v>0</v>
      </c>
      <c r="I142" s="17">
        <v>0</v>
      </c>
      <c r="J142" s="17">
        <v>0</v>
      </c>
      <c r="K142" s="17">
        <v>0</v>
      </c>
      <c r="L142" s="17">
        <v>0</v>
      </c>
      <c r="M142" s="17">
        <v>0</v>
      </c>
      <c r="N142" s="17">
        <v>0</v>
      </c>
      <c r="O142" s="17">
        <v>0</v>
      </c>
      <c r="P142" s="17">
        <v>0</v>
      </c>
      <c r="Q142" s="20">
        <v>9.75</v>
      </c>
      <c r="R142" s="20">
        <v>2.48</v>
      </c>
      <c r="S142" s="20">
        <v>0</v>
      </c>
      <c r="T142" s="20">
        <v>0</v>
      </c>
      <c r="U142" s="20">
        <v>0</v>
      </c>
      <c r="V142" s="20">
        <v>0</v>
      </c>
      <c r="W142" s="20">
        <v>0</v>
      </c>
      <c r="X142" s="20">
        <v>0</v>
      </c>
      <c r="Y142" s="20">
        <v>0</v>
      </c>
      <c r="Z142" s="20">
        <v>0</v>
      </c>
      <c r="AA142" s="20">
        <v>0</v>
      </c>
      <c r="AB142" s="20">
        <v>0</v>
      </c>
      <c r="AC142" s="17">
        <v>62.81</v>
      </c>
      <c r="AD142" s="17">
        <v>15.84</v>
      </c>
      <c r="AE142" s="17">
        <v>0</v>
      </c>
      <c r="AF142" s="17">
        <v>0</v>
      </c>
      <c r="AG142" s="17">
        <v>0</v>
      </c>
      <c r="AH142" s="17">
        <v>0</v>
      </c>
      <c r="AI142" s="17">
        <v>0</v>
      </c>
      <c r="AJ142" s="17">
        <v>0</v>
      </c>
      <c r="AK142" s="17">
        <v>0</v>
      </c>
      <c r="AL142" s="17">
        <v>0</v>
      </c>
      <c r="AM142" s="17">
        <v>0</v>
      </c>
      <c r="AN142" s="17">
        <v>0</v>
      </c>
      <c r="AO142" s="20">
        <v>267.5299999999998</v>
      </c>
      <c r="AP142" s="20">
        <v>67.84999999999998</v>
      </c>
      <c r="AQ142" s="20">
        <v>0</v>
      </c>
      <c r="AR142" s="20">
        <v>0</v>
      </c>
      <c r="AS142" s="20">
        <v>0</v>
      </c>
      <c r="AT142" s="20">
        <v>0</v>
      </c>
      <c r="AU142" s="20">
        <v>0</v>
      </c>
      <c r="AV142" s="20">
        <v>0</v>
      </c>
      <c r="AW142" s="20">
        <v>0</v>
      </c>
      <c r="AX142" s="20">
        <v>0</v>
      </c>
      <c r="AY142" s="20">
        <v>0</v>
      </c>
      <c r="AZ142" s="20">
        <v>0</v>
      </c>
      <c r="BA142" s="17">
        <f t="shared" si="15"/>
        <v>244.49999999999977</v>
      </c>
      <c r="BB142" s="17">
        <f t="shared" si="16"/>
        <v>12.23</v>
      </c>
      <c r="BC142" s="17">
        <f t="shared" si="17"/>
        <v>78.650000000000006</v>
      </c>
      <c r="BD142" s="17">
        <f t="shared" si="18"/>
        <v>335.37999999999977</v>
      </c>
    </row>
    <row r="143" spans="1:56" x14ac:dyDescent="0.25">
      <c r="A143" t="str">
        <f t="shared" si="14"/>
        <v>CUPC.VVW1</v>
      </c>
      <c r="B143" s="1" t="s">
        <v>156</v>
      </c>
      <c r="C143" s="1" t="s">
        <v>214</v>
      </c>
      <c r="D143" s="1" t="s">
        <v>214</v>
      </c>
      <c r="E143" s="17">
        <v>-5398.82</v>
      </c>
      <c r="F143" s="17">
        <v>-152.57</v>
      </c>
      <c r="G143" s="17">
        <v>-786.59</v>
      </c>
      <c r="H143" s="17">
        <v>-408.44</v>
      </c>
      <c r="I143" s="17">
        <v>-423.06000000000006</v>
      </c>
      <c r="J143" s="17">
        <v>-18.8</v>
      </c>
      <c r="K143" s="17">
        <v>-177.77</v>
      </c>
      <c r="L143" s="17">
        <v>-0.43000000000000005</v>
      </c>
      <c r="M143" s="17">
        <v>-8210.67</v>
      </c>
      <c r="N143" s="17">
        <v>-294.94</v>
      </c>
      <c r="O143" s="17">
        <v>-18.580000000000002</v>
      </c>
      <c r="P143" s="17">
        <v>-1481.23</v>
      </c>
      <c r="Q143" s="20">
        <v>-269.94</v>
      </c>
      <c r="R143" s="20">
        <v>-7.63</v>
      </c>
      <c r="S143" s="20">
        <v>-39.33</v>
      </c>
      <c r="T143" s="20">
        <v>-20.420000000000002</v>
      </c>
      <c r="U143" s="20">
        <v>-21.15</v>
      </c>
      <c r="V143" s="20">
        <v>-0.94</v>
      </c>
      <c r="W143" s="20">
        <v>-8.89</v>
      </c>
      <c r="X143" s="20">
        <v>-0.02</v>
      </c>
      <c r="Y143" s="20">
        <v>-410.53</v>
      </c>
      <c r="Z143" s="20">
        <v>-14.75</v>
      </c>
      <c r="AA143" s="20">
        <v>-0.93</v>
      </c>
      <c r="AB143" s="20">
        <v>-74.06</v>
      </c>
      <c r="AC143" s="17">
        <v>-1739.34</v>
      </c>
      <c r="AD143" s="17">
        <v>-48.8</v>
      </c>
      <c r="AE143" s="17">
        <v>-249.92</v>
      </c>
      <c r="AF143" s="17">
        <v>-128.99</v>
      </c>
      <c r="AG143" s="17">
        <v>-132.91</v>
      </c>
      <c r="AH143" s="17">
        <v>-5.87</v>
      </c>
      <c r="AI143" s="17">
        <v>-55.26</v>
      </c>
      <c r="AJ143" s="17">
        <v>-0.13</v>
      </c>
      <c r="AK143" s="17">
        <v>-2524.21</v>
      </c>
      <c r="AL143" s="17">
        <v>-90.19</v>
      </c>
      <c r="AM143" s="17">
        <v>-5.65</v>
      </c>
      <c r="AN143" s="17">
        <v>-447.99</v>
      </c>
      <c r="AO143" s="20">
        <v>-7408.0999999999995</v>
      </c>
      <c r="AP143" s="20">
        <v>-209</v>
      </c>
      <c r="AQ143" s="20">
        <v>-1075.8400000000001</v>
      </c>
      <c r="AR143" s="20">
        <v>-557.85</v>
      </c>
      <c r="AS143" s="20">
        <v>-577.12</v>
      </c>
      <c r="AT143" s="20">
        <v>-25.610000000000003</v>
      </c>
      <c r="AU143" s="20">
        <v>-241.92000000000002</v>
      </c>
      <c r="AV143" s="20">
        <v>-0.58000000000000007</v>
      </c>
      <c r="AW143" s="20">
        <v>-11145.41</v>
      </c>
      <c r="AX143" s="20">
        <v>-399.88</v>
      </c>
      <c r="AY143" s="20">
        <v>-25.160000000000004</v>
      </c>
      <c r="AZ143" s="20">
        <v>-2003.28</v>
      </c>
      <c r="BA143" s="17">
        <f t="shared" si="15"/>
        <v>-17371.900000000001</v>
      </c>
      <c r="BB143" s="17">
        <f t="shared" si="16"/>
        <v>-868.58999999999992</v>
      </c>
      <c r="BC143" s="17">
        <f t="shared" si="17"/>
        <v>-5429.2599999999993</v>
      </c>
      <c r="BD143" s="17">
        <f t="shared" si="18"/>
        <v>-23669.75</v>
      </c>
    </row>
    <row r="144" spans="1:56" x14ac:dyDescent="0.25">
      <c r="A144" t="str">
        <f t="shared" si="14"/>
        <v>CUPC.VVW2</v>
      </c>
      <c r="B144" s="1" t="s">
        <v>156</v>
      </c>
      <c r="C144" s="1" t="s">
        <v>215</v>
      </c>
      <c r="D144" s="1" t="s">
        <v>215</v>
      </c>
      <c r="E144" s="17">
        <v>-5253.9999999999991</v>
      </c>
      <c r="F144" s="17">
        <v>-138.05000000000001</v>
      </c>
      <c r="G144" s="17">
        <v>-379.65000000000003</v>
      </c>
      <c r="H144" s="17">
        <v>-394.43</v>
      </c>
      <c r="I144" s="17">
        <v>-623.98</v>
      </c>
      <c r="J144" s="17">
        <v>-29.580000000000002</v>
      </c>
      <c r="K144" s="17">
        <v>-377.04</v>
      </c>
      <c r="L144" s="17">
        <v>-5.4799999999999986</v>
      </c>
      <c r="M144" s="17">
        <v>-10349.98</v>
      </c>
      <c r="N144" s="17">
        <v>-346.99</v>
      </c>
      <c r="O144" s="17">
        <v>-32.200000000000003</v>
      </c>
      <c r="P144" s="17">
        <v>-536.91999999999996</v>
      </c>
      <c r="Q144" s="20">
        <v>-262.7</v>
      </c>
      <c r="R144" s="20">
        <v>-6.9</v>
      </c>
      <c r="S144" s="20">
        <v>-18.98</v>
      </c>
      <c r="T144" s="20">
        <v>-19.72</v>
      </c>
      <c r="U144" s="20">
        <v>-31.2</v>
      </c>
      <c r="V144" s="20">
        <v>-1.48</v>
      </c>
      <c r="W144" s="20">
        <v>-18.850000000000001</v>
      </c>
      <c r="X144" s="20">
        <v>-0.27</v>
      </c>
      <c r="Y144" s="20">
        <v>-517.5</v>
      </c>
      <c r="Z144" s="20">
        <v>-17.350000000000001</v>
      </c>
      <c r="AA144" s="20">
        <v>-1.61</v>
      </c>
      <c r="AB144" s="20">
        <v>-26.85</v>
      </c>
      <c r="AC144" s="17">
        <v>-1692.68</v>
      </c>
      <c r="AD144" s="17">
        <v>-44.15</v>
      </c>
      <c r="AE144" s="17">
        <v>-120.62</v>
      </c>
      <c r="AF144" s="17">
        <v>-124.57</v>
      </c>
      <c r="AG144" s="17">
        <v>-196.04</v>
      </c>
      <c r="AH144" s="17">
        <v>-9.24</v>
      </c>
      <c r="AI144" s="17">
        <v>-117.19</v>
      </c>
      <c r="AJ144" s="17">
        <v>-1.69</v>
      </c>
      <c r="AK144" s="17">
        <v>-3181.9</v>
      </c>
      <c r="AL144" s="17">
        <v>-106.1</v>
      </c>
      <c r="AM144" s="17">
        <v>-9.7899999999999991</v>
      </c>
      <c r="AN144" s="17">
        <v>-162.38999999999999</v>
      </c>
      <c r="AO144" s="20">
        <v>-7209.3799999999992</v>
      </c>
      <c r="AP144" s="20">
        <v>-189.10000000000002</v>
      </c>
      <c r="AQ144" s="20">
        <v>-519.25</v>
      </c>
      <c r="AR144" s="20">
        <v>-538.72</v>
      </c>
      <c r="AS144" s="20">
        <v>-851.22</v>
      </c>
      <c r="AT144" s="20">
        <v>-40.300000000000004</v>
      </c>
      <c r="AU144" s="20">
        <v>-513.08000000000004</v>
      </c>
      <c r="AV144" s="20">
        <v>-7.4399999999999977</v>
      </c>
      <c r="AW144" s="20">
        <v>-14049.38</v>
      </c>
      <c r="AX144" s="20">
        <v>-470.44000000000005</v>
      </c>
      <c r="AY144" s="20">
        <v>-43.6</v>
      </c>
      <c r="AZ144" s="20">
        <v>-726.16</v>
      </c>
      <c r="BA144" s="17">
        <f t="shared" si="15"/>
        <v>-18468.3</v>
      </c>
      <c r="BB144" s="17">
        <f t="shared" si="16"/>
        <v>-923.41</v>
      </c>
      <c r="BC144" s="17">
        <f t="shared" si="17"/>
        <v>-5766.3600000000006</v>
      </c>
      <c r="BD144" s="17">
        <f t="shared" si="18"/>
        <v>-25158.069999999992</v>
      </c>
    </row>
    <row r="145" spans="1:56" x14ac:dyDescent="0.25">
      <c r="A145" t="str">
        <f t="shared" si="14"/>
        <v>TAU.WB4</v>
      </c>
      <c r="B145" s="1" t="s">
        <v>31</v>
      </c>
      <c r="C145" s="1" t="s">
        <v>674</v>
      </c>
      <c r="D145" s="1" t="s">
        <v>674</v>
      </c>
      <c r="E145" s="17">
        <v>115635.95999999999</v>
      </c>
      <c r="F145" s="17">
        <v>93489.300000000076</v>
      </c>
      <c r="G145" s="17">
        <v>78951.710000000036</v>
      </c>
      <c r="H145" s="17">
        <v>57904.530000000006</v>
      </c>
      <c r="I145" s="17">
        <v>60624.870000000046</v>
      </c>
      <c r="J145" s="17">
        <v>36234.580000000016</v>
      </c>
      <c r="K145" s="17">
        <v>73018.860000000044</v>
      </c>
      <c r="L145" s="17">
        <v>62647.06</v>
      </c>
      <c r="M145" s="17">
        <v>156864.30000000005</v>
      </c>
      <c r="N145" s="17">
        <v>69045.140000000029</v>
      </c>
      <c r="O145" s="17">
        <v>75324.53</v>
      </c>
      <c r="P145" s="17">
        <v>104803.62999999992</v>
      </c>
      <c r="Q145" s="20">
        <v>5781.8</v>
      </c>
      <c r="R145" s="20">
        <v>4674.47</v>
      </c>
      <c r="S145" s="20">
        <v>3947.59</v>
      </c>
      <c r="T145" s="20">
        <v>2895.23</v>
      </c>
      <c r="U145" s="20">
        <v>3031.24</v>
      </c>
      <c r="V145" s="20">
        <v>1811.73</v>
      </c>
      <c r="W145" s="20">
        <v>3650.94</v>
      </c>
      <c r="X145" s="20">
        <v>3132.35</v>
      </c>
      <c r="Y145" s="20">
        <v>7843.22</v>
      </c>
      <c r="Z145" s="20">
        <v>3452.26</v>
      </c>
      <c r="AA145" s="20">
        <v>3766.23</v>
      </c>
      <c r="AB145" s="20">
        <v>5240.18</v>
      </c>
      <c r="AC145" s="17">
        <v>37254.46</v>
      </c>
      <c r="AD145" s="17">
        <v>29901.11</v>
      </c>
      <c r="AE145" s="17">
        <v>25084.93</v>
      </c>
      <c r="AF145" s="17">
        <v>18287.060000000001</v>
      </c>
      <c r="AG145" s="17">
        <v>19046.53</v>
      </c>
      <c r="AH145" s="17">
        <v>11322.28</v>
      </c>
      <c r="AI145" s="17">
        <v>22696.29</v>
      </c>
      <c r="AJ145" s="17">
        <v>19366.03</v>
      </c>
      <c r="AK145" s="17">
        <v>48224.86</v>
      </c>
      <c r="AL145" s="17">
        <v>21113.08</v>
      </c>
      <c r="AM145" s="17">
        <v>22905.29</v>
      </c>
      <c r="AN145" s="17">
        <v>31697.25</v>
      </c>
      <c r="AO145" s="20">
        <v>158672.22</v>
      </c>
      <c r="AP145" s="20">
        <v>128064.88000000008</v>
      </c>
      <c r="AQ145" s="20">
        <v>107984.23000000004</v>
      </c>
      <c r="AR145" s="20">
        <v>79086.820000000007</v>
      </c>
      <c r="AS145" s="20">
        <v>82702.640000000043</v>
      </c>
      <c r="AT145" s="20">
        <v>49368.590000000018</v>
      </c>
      <c r="AU145" s="20">
        <v>99366.090000000055</v>
      </c>
      <c r="AV145" s="20">
        <v>85145.44</v>
      </c>
      <c r="AW145" s="20">
        <v>212932.38000000006</v>
      </c>
      <c r="AX145" s="20">
        <v>93610.480000000025</v>
      </c>
      <c r="AY145" s="20">
        <v>101996.04999999999</v>
      </c>
      <c r="AZ145" s="20">
        <v>141741.05999999991</v>
      </c>
      <c r="BA145" s="17">
        <f t="shared" si="15"/>
        <v>984544.4700000002</v>
      </c>
      <c r="BB145" s="17">
        <f t="shared" si="16"/>
        <v>49227.240000000005</v>
      </c>
      <c r="BC145" s="17">
        <f t="shared" si="17"/>
        <v>306899.17</v>
      </c>
      <c r="BD145" s="17">
        <f t="shared" si="18"/>
        <v>1340670.8800000001</v>
      </c>
    </row>
    <row r="146" spans="1:56" x14ac:dyDescent="0.25">
      <c r="A146" t="str">
        <f t="shared" ref="A146" si="24">B146&amp;"."&amp;IF(D146="CES1/CES2",C146,IF(C146="CRE1/CRE2",C146,D146))</f>
        <v>WEYR.WEY1</v>
      </c>
      <c r="B146" s="1" t="s">
        <v>218</v>
      </c>
      <c r="C146" s="1" t="s">
        <v>217</v>
      </c>
      <c r="D146" s="1" t="s">
        <v>217</v>
      </c>
      <c r="E146" s="17">
        <v>6.31</v>
      </c>
      <c r="F146" s="17">
        <v>0.69</v>
      </c>
      <c r="G146" s="17">
        <v>0</v>
      </c>
      <c r="H146" s="17">
        <v>3.98</v>
      </c>
      <c r="I146" s="17">
        <v>0.06</v>
      </c>
      <c r="J146" s="17">
        <v>0</v>
      </c>
      <c r="K146" s="17">
        <v>0</v>
      </c>
      <c r="L146" s="17">
        <v>0</v>
      </c>
      <c r="M146" s="17">
        <v>0</v>
      </c>
      <c r="N146" s="17">
        <v>0</v>
      </c>
      <c r="O146" s="17">
        <v>22.43</v>
      </c>
      <c r="P146" s="17">
        <v>6.0500000000000007</v>
      </c>
      <c r="Q146" s="20">
        <v>0.32</v>
      </c>
      <c r="R146" s="20">
        <v>0.03</v>
      </c>
      <c r="S146" s="20">
        <v>0</v>
      </c>
      <c r="T146" s="20">
        <v>0.2</v>
      </c>
      <c r="U146" s="20">
        <v>0</v>
      </c>
      <c r="V146" s="20">
        <v>0</v>
      </c>
      <c r="W146" s="20">
        <v>0</v>
      </c>
      <c r="X146" s="20">
        <v>0</v>
      </c>
      <c r="Y146" s="20">
        <v>0</v>
      </c>
      <c r="Z146" s="20">
        <v>0</v>
      </c>
      <c r="AA146" s="20">
        <v>1.1200000000000001</v>
      </c>
      <c r="AB146" s="20">
        <v>0.3</v>
      </c>
      <c r="AC146" s="17">
        <v>2.0299999999999998</v>
      </c>
      <c r="AD146" s="17">
        <v>0.22</v>
      </c>
      <c r="AE146" s="17">
        <v>0</v>
      </c>
      <c r="AF146" s="17">
        <v>1.26</v>
      </c>
      <c r="AG146" s="17">
        <v>0.02</v>
      </c>
      <c r="AH146" s="17">
        <v>0</v>
      </c>
      <c r="AI146" s="17">
        <v>0</v>
      </c>
      <c r="AJ146" s="17">
        <v>0</v>
      </c>
      <c r="AK146" s="17">
        <v>0</v>
      </c>
      <c r="AL146" s="17">
        <v>0</v>
      </c>
      <c r="AM146" s="17">
        <v>6.82</v>
      </c>
      <c r="AN146" s="17">
        <v>1.83</v>
      </c>
      <c r="AO146" s="20">
        <v>8.66</v>
      </c>
      <c r="AP146" s="20">
        <v>0.94</v>
      </c>
      <c r="AQ146" s="20">
        <v>0</v>
      </c>
      <c r="AR146" s="20">
        <v>5.4399999999999995</v>
      </c>
      <c r="AS146" s="20">
        <v>0.08</v>
      </c>
      <c r="AT146" s="20">
        <v>0</v>
      </c>
      <c r="AU146" s="20">
        <v>0</v>
      </c>
      <c r="AV146" s="20">
        <v>0</v>
      </c>
      <c r="AW146" s="20">
        <v>0</v>
      </c>
      <c r="AX146" s="20">
        <v>0</v>
      </c>
      <c r="AY146" s="20">
        <v>30.37</v>
      </c>
      <c r="AZ146" s="20">
        <v>8.18</v>
      </c>
      <c r="BA146" s="17">
        <f t="shared" ref="BA146" si="25">SUM(E146:P146)</f>
        <v>39.519999999999996</v>
      </c>
      <c r="BB146" s="17">
        <f t="shared" ref="BB146" si="26">SUM(Q146:AB146)</f>
        <v>1.9700000000000002</v>
      </c>
      <c r="BC146" s="17">
        <f t="shared" si="17"/>
        <v>12.18</v>
      </c>
      <c r="BD146" s="17">
        <f t="shared" si="18"/>
        <v>53.67</v>
      </c>
    </row>
    <row r="148" spans="1:56" x14ac:dyDescent="0.25">
      <c r="A148" t="s">
        <v>647</v>
      </c>
    </row>
    <row r="149" spans="1:56" x14ac:dyDescent="0.25">
      <c r="A149" t="s">
        <v>653</v>
      </c>
    </row>
    <row r="150" spans="1:56" x14ac:dyDescent="0.25">
      <c r="A150" t="s">
        <v>648</v>
      </c>
    </row>
    <row r="151" spans="1:56" x14ac:dyDescent="0.25">
      <c r="A151" t="s">
        <v>649</v>
      </c>
    </row>
    <row r="152" spans="1:56" x14ac:dyDescent="0.25">
      <c r="A152" t="s">
        <v>650</v>
      </c>
    </row>
    <row r="153" spans="1:56" x14ac:dyDescent="0.25">
      <c r="A153" t="s">
        <v>651</v>
      </c>
    </row>
    <row r="154" spans="1:56" x14ac:dyDescent="0.25">
      <c r="A154" t="s">
        <v>652</v>
      </c>
    </row>
  </sheetData>
  <mergeCells count="3">
    <mergeCell ref="O3:P3"/>
    <mergeCell ref="AA3:AB3"/>
    <mergeCell ref="AY3:AZ3"/>
  </mergeCells>
  <pageMargins left="0.511811023622047" right="0.511811023622047" top="0.74803149606299202" bottom="0.511811023622047" header="0.511811023622047" footer="0.23622047244094499"/>
  <pageSetup paperSize="17" orientation="landscape" r:id="rId1"/>
  <headerFooter>
    <oddHeader>&amp;C&amp;"-,Bold"&amp;12&amp;F[&amp;A]</oddHeader>
    <oddFooter>&amp;L&amp;9Posted: 29 Jan 2021&amp;C&amp;9Page &amp;P of &amp;N&amp;R&amp;9Public</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D145"/>
  <sheetViews>
    <sheetView showZeros="0" workbookViewId="0">
      <pane xSplit="4" ySplit="4" topLeftCell="E5" activePane="bottomRight" state="frozen"/>
      <selection activeCell="A2" sqref="A2"/>
      <selection pane="topRight" activeCell="A2" sqref="A2"/>
      <selection pane="bottomLeft" activeCell="A2" sqref="A2"/>
      <selection pane="bottomRight" activeCell="E5" sqref="E5"/>
    </sheetView>
  </sheetViews>
  <sheetFormatPr defaultColWidth="12.7109375" defaultRowHeight="15" x14ac:dyDescent="0.25"/>
  <cols>
    <col min="1" max="1" width="16.85546875" bestFit="1" customWidth="1"/>
    <col min="2" max="3" width="12.7109375" style="1"/>
    <col min="4" max="4" width="15.140625" style="1" bestFit="1" customWidth="1"/>
    <col min="5" max="28" width="12.7109375" style="16" customWidth="1"/>
    <col min="29" max="40" width="12.7109375" style="17" customWidth="1"/>
    <col min="41" max="52" width="12.7109375" style="16"/>
    <col min="53" max="56" width="14.7109375" style="17" customWidth="1"/>
  </cols>
  <sheetData>
    <row r="1" spans="1:56" x14ac:dyDescent="0.25">
      <c r="A1" s="5" t="s">
        <v>721</v>
      </c>
    </row>
    <row r="2" spans="1:56" x14ac:dyDescent="0.25">
      <c r="A2" s="2" t="s">
        <v>718</v>
      </c>
      <c r="B2" s="5"/>
      <c r="E2" s="18" t="s">
        <v>639</v>
      </c>
      <c r="F2" s="18"/>
      <c r="G2" s="18"/>
      <c r="H2" s="18"/>
      <c r="I2" s="18"/>
      <c r="J2" s="18"/>
      <c r="K2" s="18"/>
      <c r="L2" s="18"/>
      <c r="M2" s="18"/>
      <c r="N2" s="18"/>
      <c r="O2" s="18"/>
      <c r="P2" s="11" t="s">
        <v>654</v>
      </c>
      <c r="Q2" s="19" t="s">
        <v>655</v>
      </c>
      <c r="R2" s="19"/>
      <c r="S2" s="19"/>
      <c r="T2" s="19"/>
      <c r="U2" s="19"/>
      <c r="V2" s="19"/>
      <c r="W2" s="19"/>
      <c r="X2" s="19"/>
      <c r="Y2" s="19"/>
      <c r="Z2" s="19"/>
      <c r="AA2" s="19"/>
      <c r="AB2" s="12" t="s">
        <v>656</v>
      </c>
      <c r="AC2" s="18" t="s">
        <v>641</v>
      </c>
      <c r="AD2" s="18"/>
      <c r="AE2" s="18"/>
      <c r="AF2" s="18"/>
      <c r="AG2" s="18"/>
      <c r="AH2" s="18"/>
      <c r="AI2" s="18"/>
      <c r="AJ2" s="18"/>
      <c r="AK2" s="18"/>
      <c r="AL2" s="18"/>
      <c r="AM2" s="18"/>
      <c r="AN2" s="11" t="s">
        <v>660</v>
      </c>
      <c r="AO2" s="19" t="s">
        <v>220</v>
      </c>
      <c r="AP2" s="20"/>
      <c r="AQ2" s="20"/>
      <c r="AR2" s="20"/>
      <c r="AS2" s="20"/>
      <c r="AT2" s="20"/>
      <c r="AU2" s="20"/>
      <c r="AV2" s="20"/>
      <c r="AW2" s="20"/>
      <c r="AX2" s="20"/>
      <c r="AY2" s="20"/>
      <c r="AZ2" s="12" t="s">
        <v>661</v>
      </c>
      <c r="BA2" s="21" t="s">
        <v>722</v>
      </c>
      <c r="BB2" s="21" t="s">
        <v>722</v>
      </c>
      <c r="BC2" s="21" t="s">
        <v>722</v>
      </c>
      <c r="BD2" s="21" t="s">
        <v>722</v>
      </c>
    </row>
    <row r="3" spans="1:56" x14ac:dyDescent="0.25">
      <c r="E3" s="22" t="s">
        <v>640</v>
      </c>
      <c r="F3" s="23"/>
      <c r="G3" s="23"/>
      <c r="H3" s="23"/>
      <c r="I3" s="23"/>
      <c r="J3" s="23"/>
      <c r="K3" s="23"/>
      <c r="L3" s="23"/>
      <c r="M3" s="23"/>
      <c r="N3" s="23"/>
      <c r="O3" s="40">
        <f>SUM(E5:P137)</f>
        <v>74225.709999985498</v>
      </c>
      <c r="P3" s="41"/>
      <c r="Q3" s="24" t="s">
        <v>657</v>
      </c>
      <c r="R3" s="25"/>
      <c r="S3" s="25"/>
      <c r="T3" s="25"/>
      <c r="U3" s="25"/>
      <c r="V3" s="25"/>
      <c r="W3" s="25"/>
      <c r="X3" s="25"/>
      <c r="Y3" s="25"/>
      <c r="Z3" s="25"/>
      <c r="AA3" s="42">
        <f>SUM(Q5:AB137)</f>
        <v>3711.419999999785</v>
      </c>
      <c r="AB3" s="43"/>
      <c r="AC3" s="15">
        <v>0.36921253462085518</v>
      </c>
      <c r="AD3" s="15">
        <v>0.36434231604162015</v>
      </c>
      <c r="AE3" s="15">
        <v>0.35978630511265836</v>
      </c>
      <c r="AF3" s="15">
        <v>0.35533958380118291</v>
      </c>
      <c r="AG3" s="15">
        <v>0.35144614117823209</v>
      </c>
      <c r="AH3" s="15">
        <v>0.34742291713451617</v>
      </c>
      <c r="AI3" s="15">
        <v>0.34352947451156535</v>
      </c>
      <c r="AJ3" s="15">
        <v>0.33950625046784949</v>
      </c>
      <c r="AK3" s="15">
        <v>0.33548302642413363</v>
      </c>
      <c r="AL3" s="15">
        <v>0.33158958380118281</v>
      </c>
      <c r="AM3" s="15">
        <v>0.32820160565910628</v>
      </c>
      <c r="AN3" s="15">
        <v>0.3249229171345161</v>
      </c>
      <c r="AO3" s="24" t="s">
        <v>221</v>
      </c>
      <c r="AP3" s="25"/>
      <c r="AQ3" s="25"/>
      <c r="AR3" s="25"/>
      <c r="AS3" s="25"/>
      <c r="AT3" s="25"/>
      <c r="AU3" s="25"/>
      <c r="AV3" s="25"/>
      <c r="AW3" s="25"/>
      <c r="AX3" s="25"/>
      <c r="AY3" s="42">
        <f>SUM(AO5:AZ137)</f>
        <v>-72974.109999969951</v>
      </c>
      <c r="AZ3" s="43"/>
      <c r="BA3" s="26" t="s">
        <v>646</v>
      </c>
      <c r="BB3" s="26" t="s">
        <v>659</v>
      </c>
      <c r="BC3" s="26" t="s">
        <v>644</v>
      </c>
      <c r="BD3" s="26" t="s">
        <v>642</v>
      </c>
    </row>
    <row r="4" spans="1:56" x14ac:dyDescent="0.25">
      <c r="A4" s="3" t="s">
        <v>219</v>
      </c>
      <c r="B4" s="4" t="s">
        <v>0</v>
      </c>
      <c r="C4" s="4" t="s">
        <v>1</v>
      </c>
      <c r="D4" s="4" t="s">
        <v>2</v>
      </c>
      <c r="E4" s="13">
        <v>39448</v>
      </c>
      <c r="F4" s="13">
        <v>39479</v>
      </c>
      <c r="G4" s="13">
        <v>39508</v>
      </c>
      <c r="H4" s="13">
        <v>39539</v>
      </c>
      <c r="I4" s="13">
        <v>39569</v>
      </c>
      <c r="J4" s="13">
        <v>39600</v>
      </c>
      <c r="K4" s="13">
        <v>39630</v>
      </c>
      <c r="L4" s="13">
        <v>39661</v>
      </c>
      <c r="M4" s="13">
        <v>39692</v>
      </c>
      <c r="N4" s="13">
        <v>39722</v>
      </c>
      <c r="O4" s="13">
        <v>39753</v>
      </c>
      <c r="P4" s="13">
        <v>39783</v>
      </c>
      <c r="Q4" s="14">
        <v>39448</v>
      </c>
      <c r="R4" s="14">
        <v>39479</v>
      </c>
      <c r="S4" s="14">
        <v>39508</v>
      </c>
      <c r="T4" s="14">
        <v>39539</v>
      </c>
      <c r="U4" s="14">
        <v>39569</v>
      </c>
      <c r="V4" s="14">
        <v>39600</v>
      </c>
      <c r="W4" s="14">
        <v>39630</v>
      </c>
      <c r="X4" s="14">
        <v>39661</v>
      </c>
      <c r="Y4" s="14">
        <v>39692</v>
      </c>
      <c r="Z4" s="14">
        <v>39722</v>
      </c>
      <c r="AA4" s="14">
        <v>39753</v>
      </c>
      <c r="AB4" s="14">
        <v>39783</v>
      </c>
      <c r="AC4" s="13">
        <v>39448</v>
      </c>
      <c r="AD4" s="13">
        <v>39479</v>
      </c>
      <c r="AE4" s="13">
        <v>39508</v>
      </c>
      <c r="AF4" s="13">
        <v>39539</v>
      </c>
      <c r="AG4" s="13">
        <v>39569</v>
      </c>
      <c r="AH4" s="13">
        <v>39600</v>
      </c>
      <c r="AI4" s="13">
        <v>39630</v>
      </c>
      <c r="AJ4" s="13">
        <v>39661</v>
      </c>
      <c r="AK4" s="13">
        <v>39692</v>
      </c>
      <c r="AL4" s="13">
        <v>39722</v>
      </c>
      <c r="AM4" s="13">
        <v>39753</v>
      </c>
      <c r="AN4" s="13">
        <v>39783</v>
      </c>
      <c r="AO4" s="14">
        <v>39448</v>
      </c>
      <c r="AP4" s="14">
        <v>39479</v>
      </c>
      <c r="AQ4" s="14">
        <v>39508</v>
      </c>
      <c r="AR4" s="14">
        <v>39539</v>
      </c>
      <c r="AS4" s="14">
        <v>39569</v>
      </c>
      <c r="AT4" s="14">
        <v>39600</v>
      </c>
      <c r="AU4" s="14">
        <v>39630</v>
      </c>
      <c r="AV4" s="14">
        <v>39661</v>
      </c>
      <c r="AW4" s="14">
        <v>39692</v>
      </c>
      <c r="AX4" s="14">
        <v>39722</v>
      </c>
      <c r="AY4" s="14">
        <v>39753</v>
      </c>
      <c r="AZ4" s="14">
        <v>39783</v>
      </c>
      <c r="BA4" s="27" t="s">
        <v>643</v>
      </c>
      <c r="BB4" s="27" t="s">
        <v>645</v>
      </c>
      <c r="BC4" s="27" t="s">
        <v>645</v>
      </c>
      <c r="BD4" s="27" t="s">
        <v>643</v>
      </c>
    </row>
    <row r="5" spans="1:56" x14ac:dyDescent="0.25">
      <c r="A5" t="str">
        <f t="shared" ref="A5:A41" si="0">B5&amp;"."&amp;IF(D5="CES1/CES2",C5,IF(C5="CRE1/CRE2",C5,D5))</f>
        <v>UNCA.0000001511</v>
      </c>
      <c r="B5" s="1" t="s">
        <v>3</v>
      </c>
      <c r="C5" s="1" t="s">
        <v>4</v>
      </c>
      <c r="D5" s="1" t="s">
        <v>4</v>
      </c>
      <c r="E5" s="17">
        <v>131.48999999999998</v>
      </c>
      <c r="F5" s="17">
        <v>7.9099999999999993</v>
      </c>
      <c r="G5" s="17">
        <v>59.809999999999995</v>
      </c>
      <c r="H5" s="17">
        <v>292.76</v>
      </c>
      <c r="I5" s="17">
        <v>0</v>
      </c>
      <c r="J5" s="17">
        <v>6.9999999999999993E-2</v>
      </c>
      <c r="K5" s="17">
        <v>0</v>
      </c>
      <c r="L5" s="17">
        <v>64.3</v>
      </c>
      <c r="M5" s="17">
        <v>89.01</v>
      </c>
      <c r="N5" s="17">
        <v>336.21000000000004</v>
      </c>
      <c r="O5" s="17">
        <v>384.27</v>
      </c>
      <c r="P5" s="17">
        <v>34.14</v>
      </c>
      <c r="Q5" s="20">
        <v>6.57</v>
      </c>
      <c r="R5" s="20">
        <v>0.4</v>
      </c>
      <c r="S5" s="20">
        <v>2.99</v>
      </c>
      <c r="T5" s="20">
        <v>14.64</v>
      </c>
      <c r="U5" s="20">
        <v>0</v>
      </c>
      <c r="V5" s="20">
        <v>0</v>
      </c>
      <c r="W5" s="20">
        <v>0</v>
      </c>
      <c r="X5" s="20">
        <v>3.22</v>
      </c>
      <c r="Y5" s="20">
        <v>4.45</v>
      </c>
      <c r="Z5" s="20">
        <v>16.809999999999999</v>
      </c>
      <c r="AA5" s="20">
        <v>19.21</v>
      </c>
      <c r="AB5" s="20">
        <v>1.71</v>
      </c>
      <c r="AC5" s="17">
        <v>48.55</v>
      </c>
      <c r="AD5" s="17">
        <v>2.88</v>
      </c>
      <c r="AE5" s="17">
        <v>21.52</v>
      </c>
      <c r="AF5" s="17">
        <v>104.03</v>
      </c>
      <c r="AG5" s="17">
        <v>0</v>
      </c>
      <c r="AH5" s="17">
        <v>0.02</v>
      </c>
      <c r="AI5" s="17">
        <v>0</v>
      </c>
      <c r="AJ5" s="17">
        <v>21.83</v>
      </c>
      <c r="AK5" s="17">
        <v>29.86</v>
      </c>
      <c r="AL5" s="17">
        <v>111.48</v>
      </c>
      <c r="AM5" s="17">
        <v>126.12</v>
      </c>
      <c r="AN5" s="17">
        <v>11.09</v>
      </c>
      <c r="AO5" s="20">
        <v>186.60999999999996</v>
      </c>
      <c r="AP5" s="20">
        <v>11.189999999999998</v>
      </c>
      <c r="AQ5" s="20">
        <v>84.32</v>
      </c>
      <c r="AR5" s="20">
        <v>411.42999999999995</v>
      </c>
      <c r="AS5" s="20">
        <v>0</v>
      </c>
      <c r="AT5" s="20">
        <v>0.09</v>
      </c>
      <c r="AU5" s="20">
        <v>0</v>
      </c>
      <c r="AV5" s="20">
        <v>89.35</v>
      </c>
      <c r="AW5" s="20">
        <v>123.32000000000001</v>
      </c>
      <c r="AX5" s="20">
        <v>464.50000000000006</v>
      </c>
      <c r="AY5" s="20">
        <v>529.59999999999991</v>
      </c>
      <c r="AZ5" s="20">
        <v>46.94</v>
      </c>
      <c r="BA5" s="17">
        <f t="shared" ref="BA5:BA36" si="1">SUM(E5:P5)</f>
        <v>1399.97</v>
      </c>
      <c r="BB5" s="17">
        <f t="shared" ref="BB5:BB36" si="2">SUM(Q5:AB5)</f>
        <v>69.999999999999986</v>
      </c>
      <c r="BC5" s="17">
        <f>SUM(AC5:AN5)</f>
        <v>477.38000000000005</v>
      </c>
      <c r="BD5" s="17">
        <f>SUM(AO5:AZ5)</f>
        <v>1947.3500000000001</v>
      </c>
    </row>
    <row r="6" spans="1:56" x14ac:dyDescent="0.25">
      <c r="A6" t="str">
        <f t="shared" si="0"/>
        <v>UNCA.0000006711</v>
      </c>
      <c r="B6" s="1" t="s">
        <v>3</v>
      </c>
      <c r="C6" s="1" t="s">
        <v>5</v>
      </c>
      <c r="D6" s="1" t="s">
        <v>5</v>
      </c>
      <c r="E6" s="17">
        <v>0</v>
      </c>
      <c r="F6" s="17">
        <v>0</v>
      </c>
      <c r="G6" s="17">
        <v>0</v>
      </c>
      <c r="H6" s="17">
        <v>-0.02</v>
      </c>
      <c r="I6" s="17">
        <v>-1038.0999999999999</v>
      </c>
      <c r="J6" s="17">
        <v>-1656.45</v>
      </c>
      <c r="K6" s="17">
        <v>-1337.31</v>
      </c>
      <c r="L6" s="17">
        <v>-462.78999999999991</v>
      </c>
      <c r="M6" s="17">
        <v>-169.89000000000001</v>
      </c>
      <c r="N6" s="17">
        <v>0</v>
      </c>
      <c r="O6" s="17">
        <v>0</v>
      </c>
      <c r="P6" s="17">
        <v>0</v>
      </c>
      <c r="Q6" s="20">
        <v>0</v>
      </c>
      <c r="R6" s="20">
        <v>0</v>
      </c>
      <c r="S6" s="20">
        <v>0</v>
      </c>
      <c r="T6" s="20">
        <v>0</v>
      </c>
      <c r="U6" s="20">
        <v>-51.91</v>
      </c>
      <c r="V6" s="20">
        <v>-82.82</v>
      </c>
      <c r="W6" s="20">
        <v>-66.87</v>
      </c>
      <c r="X6" s="20">
        <v>-23.14</v>
      </c>
      <c r="Y6" s="20">
        <v>-8.49</v>
      </c>
      <c r="Z6" s="20">
        <v>0</v>
      </c>
      <c r="AA6" s="20">
        <v>0</v>
      </c>
      <c r="AB6" s="20">
        <v>0</v>
      </c>
      <c r="AC6" s="17">
        <v>0</v>
      </c>
      <c r="AD6" s="17">
        <v>0</v>
      </c>
      <c r="AE6" s="17">
        <v>0</v>
      </c>
      <c r="AF6" s="17">
        <v>-0.01</v>
      </c>
      <c r="AG6" s="17">
        <v>-364.84</v>
      </c>
      <c r="AH6" s="17">
        <v>-575.49</v>
      </c>
      <c r="AI6" s="17">
        <v>-459.41</v>
      </c>
      <c r="AJ6" s="17">
        <v>-157.12</v>
      </c>
      <c r="AK6" s="17">
        <v>-57</v>
      </c>
      <c r="AL6" s="17">
        <v>0</v>
      </c>
      <c r="AM6" s="17">
        <v>0</v>
      </c>
      <c r="AN6" s="17">
        <v>0</v>
      </c>
      <c r="AO6" s="20">
        <v>0</v>
      </c>
      <c r="AP6" s="20">
        <v>0</v>
      </c>
      <c r="AQ6" s="20">
        <v>0</v>
      </c>
      <c r="AR6" s="20">
        <v>-0.03</v>
      </c>
      <c r="AS6" s="20">
        <v>-1454.85</v>
      </c>
      <c r="AT6" s="20">
        <v>-2314.7600000000002</v>
      </c>
      <c r="AU6" s="20">
        <v>-1863.59</v>
      </c>
      <c r="AV6" s="20">
        <v>-643.04999999999995</v>
      </c>
      <c r="AW6" s="20">
        <v>-235.38000000000002</v>
      </c>
      <c r="AX6" s="20">
        <v>0</v>
      </c>
      <c r="AY6" s="20">
        <v>0</v>
      </c>
      <c r="AZ6" s="20">
        <v>0</v>
      </c>
      <c r="BA6" s="17">
        <f t="shared" si="1"/>
        <v>-4664.5599999999995</v>
      </c>
      <c r="BB6" s="17">
        <f t="shared" si="2"/>
        <v>-233.23000000000002</v>
      </c>
      <c r="BC6" s="17">
        <f t="shared" ref="BC6:BC69" si="3">SUM(AC6:AN6)</f>
        <v>-1613.87</v>
      </c>
      <c r="BD6" s="17">
        <f t="shared" ref="BD6:BD69" si="4">SUM(AO6:AZ6)</f>
        <v>-6511.6600000000008</v>
      </c>
    </row>
    <row r="7" spans="1:56" x14ac:dyDescent="0.25">
      <c r="A7" t="str">
        <f t="shared" si="0"/>
        <v>UNCA.0000016301</v>
      </c>
      <c r="B7" s="1" t="s">
        <v>3</v>
      </c>
      <c r="C7" s="1" t="s">
        <v>723</v>
      </c>
      <c r="D7" s="1" t="s">
        <v>723</v>
      </c>
      <c r="E7" s="17">
        <v>-67.829999999999941</v>
      </c>
      <c r="F7" s="17">
        <v>0</v>
      </c>
      <c r="G7" s="17">
        <v>0</v>
      </c>
      <c r="H7" s="17">
        <v>0</v>
      </c>
      <c r="I7" s="17">
        <v>0</v>
      </c>
      <c r="J7" s="17">
        <v>0</v>
      </c>
      <c r="K7" s="17">
        <v>0</v>
      </c>
      <c r="L7" s="17">
        <v>0</v>
      </c>
      <c r="M7" s="17">
        <v>-14.569999999999979</v>
      </c>
      <c r="N7" s="17">
        <v>8.3700000000000028</v>
      </c>
      <c r="O7" s="17">
        <v>0</v>
      </c>
      <c r="P7" s="17">
        <v>0</v>
      </c>
      <c r="Q7" s="20">
        <v>-3.39</v>
      </c>
      <c r="R7" s="20">
        <v>0</v>
      </c>
      <c r="S7" s="20">
        <v>0</v>
      </c>
      <c r="T7" s="20">
        <v>0</v>
      </c>
      <c r="U7" s="20">
        <v>0</v>
      </c>
      <c r="V7" s="20">
        <v>0</v>
      </c>
      <c r="W7" s="20">
        <v>0</v>
      </c>
      <c r="X7" s="20">
        <v>0</v>
      </c>
      <c r="Y7" s="20">
        <v>-0.73</v>
      </c>
      <c r="Z7" s="20">
        <v>0.42</v>
      </c>
      <c r="AA7" s="20">
        <v>0</v>
      </c>
      <c r="AB7" s="20">
        <v>0</v>
      </c>
      <c r="AC7" s="17">
        <v>-25.04</v>
      </c>
      <c r="AD7" s="17">
        <v>0</v>
      </c>
      <c r="AE7" s="17">
        <v>0</v>
      </c>
      <c r="AF7" s="17">
        <v>0</v>
      </c>
      <c r="AG7" s="17">
        <v>0</v>
      </c>
      <c r="AH7" s="17">
        <v>0</v>
      </c>
      <c r="AI7" s="17">
        <v>0</v>
      </c>
      <c r="AJ7" s="17">
        <v>0</v>
      </c>
      <c r="AK7" s="17">
        <v>-4.8899999999999997</v>
      </c>
      <c r="AL7" s="17">
        <v>2.78</v>
      </c>
      <c r="AM7" s="17">
        <v>0</v>
      </c>
      <c r="AN7" s="17">
        <v>0</v>
      </c>
      <c r="AO7" s="20">
        <v>-96.259999999999934</v>
      </c>
      <c r="AP7" s="20">
        <v>0</v>
      </c>
      <c r="AQ7" s="20">
        <v>0</v>
      </c>
      <c r="AR7" s="20">
        <v>0</v>
      </c>
      <c r="AS7" s="20">
        <v>0</v>
      </c>
      <c r="AT7" s="20">
        <v>0</v>
      </c>
      <c r="AU7" s="20">
        <v>0</v>
      </c>
      <c r="AV7" s="20">
        <v>0</v>
      </c>
      <c r="AW7" s="20">
        <v>-20.18999999999998</v>
      </c>
      <c r="AX7" s="20">
        <v>11.570000000000002</v>
      </c>
      <c r="AY7" s="20">
        <v>0</v>
      </c>
      <c r="AZ7" s="20">
        <v>0</v>
      </c>
      <c r="BA7" s="17">
        <f t="shared" si="1"/>
        <v>-74.029999999999916</v>
      </c>
      <c r="BB7" s="17">
        <f t="shared" si="2"/>
        <v>-3.7</v>
      </c>
      <c r="BC7" s="17">
        <f t="shared" si="3"/>
        <v>-27.15</v>
      </c>
      <c r="BD7" s="17">
        <f t="shared" si="4"/>
        <v>-104.87999999999991</v>
      </c>
    </row>
    <row r="8" spans="1:56" x14ac:dyDescent="0.25">
      <c r="A8" t="str">
        <f t="shared" si="0"/>
        <v>UNCA.0000022911</v>
      </c>
      <c r="B8" s="1" t="s">
        <v>3</v>
      </c>
      <c r="C8" s="1" t="s">
        <v>6</v>
      </c>
      <c r="D8" s="1" t="s">
        <v>6</v>
      </c>
      <c r="E8" s="17">
        <v>0.48000000000000004</v>
      </c>
      <c r="F8" s="17">
        <v>0.47000000000000003</v>
      </c>
      <c r="G8" s="17">
        <v>1.52</v>
      </c>
      <c r="H8" s="17">
        <v>2.2099999999999995</v>
      </c>
      <c r="I8" s="17">
        <v>5.9999999999999991E-2</v>
      </c>
      <c r="J8" s="17">
        <v>72.699999999999974</v>
      </c>
      <c r="K8" s="17">
        <v>3.9899999999999993</v>
      </c>
      <c r="L8" s="17">
        <v>32.189999999999991</v>
      </c>
      <c r="M8" s="17">
        <v>70.660000000000011</v>
      </c>
      <c r="N8" s="17">
        <v>100.82</v>
      </c>
      <c r="O8" s="17">
        <v>11.190000000000001</v>
      </c>
      <c r="P8" s="17">
        <v>3.38</v>
      </c>
      <c r="Q8" s="20">
        <v>0.02</v>
      </c>
      <c r="R8" s="20">
        <v>0.02</v>
      </c>
      <c r="S8" s="20">
        <v>0.08</v>
      </c>
      <c r="T8" s="20">
        <v>0.11</v>
      </c>
      <c r="U8" s="20">
        <v>0</v>
      </c>
      <c r="V8" s="20">
        <v>3.64</v>
      </c>
      <c r="W8" s="20">
        <v>0.2</v>
      </c>
      <c r="X8" s="20">
        <v>1.61</v>
      </c>
      <c r="Y8" s="20">
        <v>3.53</v>
      </c>
      <c r="Z8" s="20">
        <v>5.04</v>
      </c>
      <c r="AA8" s="20">
        <v>0.56000000000000005</v>
      </c>
      <c r="AB8" s="20">
        <v>0.17</v>
      </c>
      <c r="AC8" s="17">
        <v>0.18</v>
      </c>
      <c r="AD8" s="17">
        <v>0.17</v>
      </c>
      <c r="AE8" s="17">
        <v>0.55000000000000004</v>
      </c>
      <c r="AF8" s="17">
        <v>0.79</v>
      </c>
      <c r="AG8" s="17">
        <v>0.02</v>
      </c>
      <c r="AH8" s="17">
        <v>25.26</v>
      </c>
      <c r="AI8" s="17">
        <v>1.37</v>
      </c>
      <c r="AJ8" s="17">
        <v>10.93</v>
      </c>
      <c r="AK8" s="17">
        <v>23.71</v>
      </c>
      <c r="AL8" s="17">
        <v>33.43</v>
      </c>
      <c r="AM8" s="17">
        <v>3.67</v>
      </c>
      <c r="AN8" s="17">
        <v>1.1000000000000001</v>
      </c>
      <c r="AO8" s="20">
        <v>0.67999999999999994</v>
      </c>
      <c r="AP8" s="20">
        <v>0.66</v>
      </c>
      <c r="AQ8" s="20">
        <v>2.1500000000000004</v>
      </c>
      <c r="AR8" s="20">
        <v>3.1099999999999994</v>
      </c>
      <c r="AS8" s="20">
        <v>7.9999999999999988E-2</v>
      </c>
      <c r="AT8" s="20">
        <v>101.59999999999998</v>
      </c>
      <c r="AU8" s="20">
        <v>5.56</v>
      </c>
      <c r="AV8" s="20">
        <v>44.72999999999999</v>
      </c>
      <c r="AW8" s="20">
        <v>97.9</v>
      </c>
      <c r="AX8" s="20">
        <v>139.29</v>
      </c>
      <c r="AY8" s="20">
        <v>15.420000000000002</v>
      </c>
      <c r="AZ8" s="20">
        <v>4.6500000000000004</v>
      </c>
      <c r="BA8" s="17">
        <f t="shared" si="1"/>
        <v>299.66999999999996</v>
      </c>
      <c r="BB8" s="17">
        <f t="shared" si="2"/>
        <v>14.98</v>
      </c>
      <c r="BC8" s="17">
        <f t="shared" si="3"/>
        <v>101.17999999999999</v>
      </c>
      <c r="BD8" s="17">
        <f t="shared" si="4"/>
        <v>415.83</v>
      </c>
    </row>
    <row r="9" spans="1:56" x14ac:dyDescent="0.25">
      <c r="A9" t="str">
        <f t="shared" si="0"/>
        <v>UNCA.0000034911</v>
      </c>
      <c r="B9" s="1" t="s">
        <v>3</v>
      </c>
      <c r="C9" s="1" t="s">
        <v>9</v>
      </c>
      <c r="D9" s="1" t="s">
        <v>9</v>
      </c>
      <c r="E9" s="17">
        <v>0</v>
      </c>
      <c r="F9" s="17">
        <v>0</v>
      </c>
      <c r="G9" s="17">
        <v>0</v>
      </c>
      <c r="H9" s="17">
        <v>0</v>
      </c>
      <c r="I9" s="17">
        <v>0</v>
      </c>
      <c r="J9" s="17">
        <v>0</v>
      </c>
      <c r="K9" s="17">
        <v>0</v>
      </c>
      <c r="L9" s="17">
        <v>0</v>
      </c>
      <c r="M9" s="17">
        <v>0</v>
      </c>
      <c r="N9" s="17">
        <v>0</v>
      </c>
      <c r="O9" s="17">
        <v>3.8000000000000003</v>
      </c>
      <c r="P9" s="17">
        <v>0</v>
      </c>
      <c r="Q9" s="20">
        <v>0</v>
      </c>
      <c r="R9" s="20">
        <v>0</v>
      </c>
      <c r="S9" s="20">
        <v>0</v>
      </c>
      <c r="T9" s="20">
        <v>0</v>
      </c>
      <c r="U9" s="20">
        <v>0</v>
      </c>
      <c r="V9" s="20">
        <v>0</v>
      </c>
      <c r="W9" s="20">
        <v>0</v>
      </c>
      <c r="X9" s="20">
        <v>0</v>
      </c>
      <c r="Y9" s="20">
        <v>0</v>
      </c>
      <c r="Z9" s="20">
        <v>0</v>
      </c>
      <c r="AA9" s="20">
        <v>0.19</v>
      </c>
      <c r="AB9" s="20">
        <v>0</v>
      </c>
      <c r="AC9" s="17">
        <v>0</v>
      </c>
      <c r="AD9" s="17">
        <v>0</v>
      </c>
      <c r="AE9" s="17">
        <v>0</v>
      </c>
      <c r="AF9" s="17">
        <v>0</v>
      </c>
      <c r="AG9" s="17">
        <v>0</v>
      </c>
      <c r="AH9" s="17">
        <v>0</v>
      </c>
      <c r="AI9" s="17">
        <v>0</v>
      </c>
      <c r="AJ9" s="17">
        <v>0</v>
      </c>
      <c r="AK9" s="17">
        <v>0</v>
      </c>
      <c r="AL9" s="17">
        <v>0</v>
      </c>
      <c r="AM9" s="17">
        <v>1.25</v>
      </c>
      <c r="AN9" s="17">
        <v>0</v>
      </c>
      <c r="AO9" s="20">
        <v>0</v>
      </c>
      <c r="AP9" s="20">
        <v>0</v>
      </c>
      <c r="AQ9" s="20">
        <v>0</v>
      </c>
      <c r="AR9" s="20">
        <v>0</v>
      </c>
      <c r="AS9" s="20">
        <v>0</v>
      </c>
      <c r="AT9" s="20">
        <v>0</v>
      </c>
      <c r="AU9" s="20">
        <v>0</v>
      </c>
      <c r="AV9" s="20">
        <v>0</v>
      </c>
      <c r="AW9" s="20">
        <v>0</v>
      </c>
      <c r="AX9" s="20">
        <v>0</v>
      </c>
      <c r="AY9" s="20">
        <v>5.24</v>
      </c>
      <c r="AZ9" s="20">
        <v>0</v>
      </c>
      <c r="BA9" s="17">
        <f t="shared" si="1"/>
        <v>3.8000000000000003</v>
      </c>
      <c r="BB9" s="17">
        <f t="shared" si="2"/>
        <v>0.19</v>
      </c>
      <c r="BC9" s="17">
        <f t="shared" si="3"/>
        <v>1.25</v>
      </c>
      <c r="BD9" s="17">
        <f t="shared" si="4"/>
        <v>5.24</v>
      </c>
    </row>
    <row r="10" spans="1:56" x14ac:dyDescent="0.25">
      <c r="A10" t="str">
        <f t="shared" si="0"/>
        <v>UNCA.0000035311</v>
      </c>
      <c r="B10" s="1" t="s">
        <v>3</v>
      </c>
      <c r="C10" s="1" t="s">
        <v>706</v>
      </c>
      <c r="D10" s="1" t="s">
        <v>706</v>
      </c>
      <c r="E10" s="17">
        <v>1100.45</v>
      </c>
      <c r="F10" s="17">
        <v>632.02</v>
      </c>
      <c r="G10" s="17">
        <v>1097.6500000000001</v>
      </c>
      <c r="H10" s="17">
        <v>1675.6100000000001</v>
      </c>
      <c r="I10" s="17">
        <v>344.74</v>
      </c>
      <c r="J10" s="17">
        <v>0</v>
      </c>
      <c r="K10" s="17">
        <v>0</v>
      </c>
      <c r="L10" s="17">
        <v>0</v>
      </c>
      <c r="M10" s="17">
        <v>0</v>
      </c>
      <c r="N10" s="17">
        <v>0</v>
      </c>
      <c r="O10" s="17">
        <v>0</v>
      </c>
      <c r="P10" s="17">
        <v>0</v>
      </c>
      <c r="Q10" s="20">
        <v>55.02</v>
      </c>
      <c r="R10" s="20">
        <v>31.6</v>
      </c>
      <c r="S10" s="20">
        <v>54.88</v>
      </c>
      <c r="T10" s="20">
        <v>83.78</v>
      </c>
      <c r="U10" s="20">
        <v>17.239999999999998</v>
      </c>
      <c r="V10" s="20">
        <v>0</v>
      </c>
      <c r="W10" s="20">
        <v>0</v>
      </c>
      <c r="X10" s="20">
        <v>0</v>
      </c>
      <c r="Y10" s="20">
        <v>0</v>
      </c>
      <c r="Z10" s="20">
        <v>0</v>
      </c>
      <c r="AA10" s="20">
        <v>0</v>
      </c>
      <c r="AB10" s="20">
        <v>0</v>
      </c>
      <c r="AC10" s="17">
        <v>406.3</v>
      </c>
      <c r="AD10" s="17">
        <v>230.27</v>
      </c>
      <c r="AE10" s="17">
        <v>394.92</v>
      </c>
      <c r="AF10" s="17">
        <v>595.41</v>
      </c>
      <c r="AG10" s="17">
        <v>121.16</v>
      </c>
      <c r="AH10" s="17">
        <v>0</v>
      </c>
      <c r="AI10" s="17">
        <v>0</v>
      </c>
      <c r="AJ10" s="17">
        <v>0</v>
      </c>
      <c r="AK10" s="17">
        <v>0</v>
      </c>
      <c r="AL10" s="17">
        <v>0</v>
      </c>
      <c r="AM10" s="17">
        <v>0</v>
      </c>
      <c r="AN10" s="17">
        <v>0</v>
      </c>
      <c r="AO10" s="20">
        <v>1561.77</v>
      </c>
      <c r="AP10" s="20">
        <v>893.89</v>
      </c>
      <c r="AQ10" s="20">
        <v>1547.4500000000003</v>
      </c>
      <c r="AR10" s="20">
        <v>2354.8000000000002</v>
      </c>
      <c r="AS10" s="20">
        <v>483.14</v>
      </c>
      <c r="AT10" s="20">
        <v>0</v>
      </c>
      <c r="AU10" s="20">
        <v>0</v>
      </c>
      <c r="AV10" s="20">
        <v>0</v>
      </c>
      <c r="AW10" s="20">
        <v>0</v>
      </c>
      <c r="AX10" s="20">
        <v>0</v>
      </c>
      <c r="AY10" s="20">
        <v>0</v>
      </c>
      <c r="AZ10" s="20">
        <v>0</v>
      </c>
      <c r="BA10" s="17">
        <f t="shared" si="1"/>
        <v>4850.4699999999993</v>
      </c>
      <c r="BB10" s="17">
        <f t="shared" si="2"/>
        <v>242.52</v>
      </c>
      <c r="BC10" s="17">
        <f t="shared" si="3"/>
        <v>1748.0600000000002</v>
      </c>
      <c r="BD10" s="17">
        <f t="shared" si="4"/>
        <v>6841.05</v>
      </c>
    </row>
    <row r="11" spans="1:56" x14ac:dyDescent="0.25">
      <c r="A11" t="str">
        <f t="shared" si="0"/>
        <v>UNCA.0000038511</v>
      </c>
      <c r="B11" s="1" t="s">
        <v>3</v>
      </c>
      <c r="C11" s="1" t="s">
        <v>10</v>
      </c>
      <c r="D11" s="1" t="s">
        <v>10</v>
      </c>
      <c r="E11" s="17">
        <v>0</v>
      </c>
      <c r="F11" s="17">
        <v>0</v>
      </c>
      <c r="G11" s="17">
        <v>0</v>
      </c>
      <c r="H11" s="17">
        <v>0</v>
      </c>
      <c r="I11" s="17">
        <v>0</v>
      </c>
      <c r="J11" s="17">
        <v>0</v>
      </c>
      <c r="K11" s="17">
        <v>0</v>
      </c>
      <c r="L11" s="17">
        <v>0</v>
      </c>
      <c r="M11" s="17">
        <v>0</v>
      </c>
      <c r="N11" s="17">
        <v>0</v>
      </c>
      <c r="O11" s="17">
        <v>0</v>
      </c>
      <c r="P11" s="17">
        <v>0</v>
      </c>
      <c r="Q11" s="20">
        <v>0</v>
      </c>
      <c r="R11" s="20">
        <v>0</v>
      </c>
      <c r="S11" s="20">
        <v>0</v>
      </c>
      <c r="T11" s="20">
        <v>0</v>
      </c>
      <c r="U11" s="20">
        <v>0</v>
      </c>
      <c r="V11" s="20">
        <v>0</v>
      </c>
      <c r="W11" s="20">
        <v>0</v>
      </c>
      <c r="X11" s="20">
        <v>0</v>
      </c>
      <c r="Y11" s="20">
        <v>0</v>
      </c>
      <c r="Z11" s="20">
        <v>0</v>
      </c>
      <c r="AA11" s="20">
        <v>0</v>
      </c>
      <c r="AB11" s="20">
        <v>0</v>
      </c>
      <c r="AC11" s="17">
        <v>0</v>
      </c>
      <c r="AD11" s="17">
        <v>0</v>
      </c>
      <c r="AE11" s="17">
        <v>0</v>
      </c>
      <c r="AF11" s="17">
        <v>0</v>
      </c>
      <c r="AG11" s="17">
        <v>0</v>
      </c>
      <c r="AH11" s="17">
        <v>0</v>
      </c>
      <c r="AI11" s="17">
        <v>0</v>
      </c>
      <c r="AJ11" s="17">
        <v>0</v>
      </c>
      <c r="AK11" s="17">
        <v>0</v>
      </c>
      <c r="AL11" s="17">
        <v>0</v>
      </c>
      <c r="AM11" s="17">
        <v>0</v>
      </c>
      <c r="AN11" s="17">
        <v>0</v>
      </c>
      <c r="AO11" s="20">
        <v>0</v>
      </c>
      <c r="AP11" s="20">
        <v>0</v>
      </c>
      <c r="AQ11" s="20">
        <v>0</v>
      </c>
      <c r="AR11" s="20">
        <v>0</v>
      </c>
      <c r="AS11" s="20">
        <v>0</v>
      </c>
      <c r="AT11" s="20">
        <v>0</v>
      </c>
      <c r="AU11" s="20">
        <v>0</v>
      </c>
      <c r="AV11" s="20">
        <v>0</v>
      </c>
      <c r="AW11" s="20">
        <v>0</v>
      </c>
      <c r="AX11" s="20">
        <v>0</v>
      </c>
      <c r="AY11" s="20">
        <v>0</v>
      </c>
      <c r="AZ11" s="20">
        <v>0</v>
      </c>
      <c r="BA11" s="17">
        <f t="shared" si="1"/>
        <v>0</v>
      </c>
      <c r="BB11" s="17">
        <f t="shared" si="2"/>
        <v>0</v>
      </c>
      <c r="BC11" s="17">
        <f t="shared" si="3"/>
        <v>0</v>
      </c>
      <c r="BD11" s="17">
        <f t="shared" si="4"/>
        <v>0</v>
      </c>
    </row>
    <row r="12" spans="1:56" x14ac:dyDescent="0.25">
      <c r="A12" t="str">
        <f t="shared" si="0"/>
        <v>UNCA.0000039611</v>
      </c>
      <c r="B12" s="1" t="s">
        <v>3</v>
      </c>
      <c r="C12" s="1" t="s">
        <v>11</v>
      </c>
      <c r="D12" s="1" t="s">
        <v>11</v>
      </c>
      <c r="E12" s="17">
        <v>2564.83</v>
      </c>
      <c r="F12" s="17">
        <v>1716.2900000000004</v>
      </c>
      <c r="G12" s="17">
        <v>1820.3700000000001</v>
      </c>
      <c r="H12" s="17">
        <v>3519.69</v>
      </c>
      <c r="I12" s="17">
        <v>2166.6199999999994</v>
      </c>
      <c r="J12" s="17">
        <v>2113.02</v>
      </c>
      <c r="K12" s="17">
        <v>1207.03</v>
      </c>
      <c r="L12" s="17">
        <v>1796.83</v>
      </c>
      <c r="M12" s="17">
        <v>699.26</v>
      </c>
      <c r="N12" s="17">
        <v>4567.6899999999996</v>
      </c>
      <c r="O12" s="17">
        <v>5958.74</v>
      </c>
      <c r="P12" s="17">
        <v>944.47</v>
      </c>
      <c r="Q12" s="20">
        <v>128.24</v>
      </c>
      <c r="R12" s="20">
        <v>85.81</v>
      </c>
      <c r="S12" s="20">
        <v>91.02</v>
      </c>
      <c r="T12" s="20">
        <v>175.98</v>
      </c>
      <c r="U12" s="20">
        <v>108.33</v>
      </c>
      <c r="V12" s="20">
        <v>105.65</v>
      </c>
      <c r="W12" s="20">
        <v>60.35</v>
      </c>
      <c r="X12" s="20">
        <v>89.84</v>
      </c>
      <c r="Y12" s="20">
        <v>34.96</v>
      </c>
      <c r="Z12" s="20">
        <v>228.38</v>
      </c>
      <c r="AA12" s="20">
        <v>297.94</v>
      </c>
      <c r="AB12" s="20">
        <v>47.22</v>
      </c>
      <c r="AC12" s="17">
        <v>946.97</v>
      </c>
      <c r="AD12" s="17">
        <v>625.32000000000005</v>
      </c>
      <c r="AE12" s="17">
        <v>654.94000000000005</v>
      </c>
      <c r="AF12" s="17">
        <v>1250.69</v>
      </c>
      <c r="AG12" s="17">
        <v>761.45</v>
      </c>
      <c r="AH12" s="17">
        <v>734.11</v>
      </c>
      <c r="AI12" s="17">
        <v>414.65</v>
      </c>
      <c r="AJ12" s="17">
        <v>610.04</v>
      </c>
      <c r="AK12" s="17">
        <v>234.59</v>
      </c>
      <c r="AL12" s="17">
        <v>1514.6</v>
      </c>
      <c r="AM12" s="17">
        <v>1955.67</v>
      </c>
      <c r="AN12" s="17">
        <v>306.88</v>
      </c>
      <c r="AO12" s="20">
        <v>3640.04</v>
      </c>
      <c r="AP12" s="20">
        <v>2427.4200000000005</v>
      </c>
      <c r="AQ12" s="20">
        <v>2566.33</v>
      </c>
      <c r="AR12" s="20">
        <v>4946.3600000000006</v>
      </c>
      <c r="AS12" s="20">
        <v>3036.3999999999996</v>
      </c>
      <c r="AT12" s="20">
        <v>2952.78</v>
      </c>
      <c r="AU12" s="20">
        <v>1682.0299999999997</v>
      </c>
      <c r="AV12" s="20">
        <v>2496.71</v>
      </c>
      <c r="AW12" s="20">
        <v>968.81000000000006</v>
      </c>
      <c r="AX12" s="20">
        <v>6310.67</v>
      </c>
      <c r="AY12" s="20">
        <v>8212.3499999999985</v>
      </c>
      <c r="AZ12" s="20">
        <v>1298.5700000000002</v>
      </c>
      <c r="BA12" s="17">
        <f t="shared" si="1"/>
        <v>29074.839999999997</v>
      </c>
      <c r="BB12" s="17">
        <f t="shared" si="2"/>
        <v>1453.72</v>
      </c>
      <c r="BC12" s="17">
        <f t="shared" si="3"/>
        <v>10009.909999999998</v>
      </c>
      <c r="BD12" s="17">
        <f t="shared" si="4"/>
        <v>40538.47</v>
      </c>
    </row>
    <row r="13" spans="1:56" x14ac:dyDescent="0.25">
      <c r="A13" t="str">
        <f t="shared" si="0"/>
        <v>UNCA.0000045411</v>
      </c>
      <c r="B13" s="1" t="s">
        <v>3</v>
      </c>
      <c r="C13" s="1" t="s">
        <v>12</v>
      </c>
      <c r="D13" s="1" t="s">
        <v>12</v>
      </c>
      <c r="E13" s="17">
        <v>0</v>
      </c>
      <c r="F13" s="17">
        <v>0</v>
      </c>
      <c r="G13" s="17">
        <v>0</v>
      </c>
      <c r="H13" s="17">
        <v>0</v>
      </c>
      <c r="I13" s="17">
        <v>0</v>
      </c>
      <c r="J13" s="17">
        <v>0</v>
      </c>
      <c r="K13" s="17">
        <v>0</v>
      </c>
      <c r="L13" s="17">
        <v>0</v>
      </c>
      <c r="M13" s="17">
        <v>0</v>
      </c>
      <c r="N13" s="17">
        <v>0.55999999999999994</v>
      </c>
      <c r="O13" s="17">
        <v>0</v>
      </c>
      <c r="P13" s="17">
        <v>0</v>
      </c>
      <c r="Q13" s="20">
        <v>0</v>
      </c>
      <c r="R13" s="20">
        <v>0</v>
      </c>
      <c r="S13" s="20">
        <v>0</v>
      </c>
      <c r="T13" s="20">
        <v>0</v>
      </c>
      <c r="U13" s="20">
        <v>0</v>
      </c>
      <c r="V13" s="20">
        <v>0</v>
      </c>
      <c r="W13" s="20">
        <v>0</v>
      </c>
      <c r="X13" s="20">
        <v>0</v>
      </c>
      <c r="Y13" s="20">
        <v>0</v>
      </c>
      <c r="Z13" s="20">
        <v>0.03</v>
      </c>
      <c r="AA13" s="20">
        <v>0</v>
      </c>
      <c r="AB13" s="20">
        <v>0</v>
      </c>
      <c r="AC13" s="17">
        <v>0</v>
      </c>
      <c r="AD13" s="17">
        <v>0</v>
      </c>
      <c r="AE13" s="17">
        <v>0</v>
      </c>
      <c r="AF13" s="17">
        <v>0</v>
      </c>
      <c r="AG13" s="17">
        <v>0</v>
      </c>
      <c r="AH13" s="17">
        <v>0</v>
      </c>
      <c r="AI13" s="17">
        <v>0</v>
      </c>
      <c r="AJ13" s="17">
        <v>0</v>
      </c>
      <c r="AK13" s="17">
        <v>0</v>
      </c>
      <c r="AL13" s="17">
        <v>0.19</v>
      </c>
      <c r="AM13" s="17">
        <v>0</v>
      </c>
      <c r="AN13" s="17">
        <v>0</v>
      </c>
      <c r="AO13" s="20">
        <v>0</v>
      </c>
      <c r="AP13" s="20">
        <v>0</v>
      </c>
      <c r="AQ13" s="20">
        <v>0</v>
      </c>
      <c r="AR13" s="20">
        <v>0</v>
      </c>
      <c r="AS13" s="20">
        <v>0</v>
      </c>
      <c r="AT13" s="20">
        <v>0</v>
      </c>
      <c r="AU13" s="20">
        <v>0</v>
      </c>
      <c r="AV13" s="20">
        <v>0</v>
      </c>
      <c r="AW13" s="20">
        <v>0</v>
      </c>
      <c r="AX13" s="20">
        <v>0.78</v>
      </c>
      <c r="AY13" s="20">
        <v>0</v>
      </c>
      <c r="AZ13" s="20">
        <v>0</v>
      </c>
      <c r="BA13" s="17">
        <f t="shared" si="1"/>
        <v>0.55999999999999994</v>
      </c>
      <c r="BB13" s="17">
        <f t="shared" si="2"/>
        <v>0.03</v>
      </c>
      <c r="BC13" s="17">
        <f t="shared" si="3"/>
        <v>0.19</v>
      </c>
      <c r="BD13" s="17">
        <f t="shared" si="4"/>
        <v>0.78</v>
      </c>
    </row>
    <row r="14" spans="1:56" x14ac:dyDescent="0.25">
      <c r="A14" t="str">
        <f t="shared" si="0"/>
        <v>UNCA.0000079301</v>
      </c>
      <c r="B14" s="1" t="s">
        <v>3</v>
      </c>
      <c r="C14" s="1" t="s">
        <v>232</v>
      </c>
      <c r="D14" s="1" t="s">
        <v>232</v>
      </c>
      <c r="E14" s="17">
        <v>0</v>
      </c>
      <c r="F14" s="17">
        <v>1452.7200000000014</v>
      </c>
      <c r="G14" s="17">
        <v>4103.1400000000085</v>
      </c>
      <c r="H14" s="17">
        <v>1433.4700000000009</v>
      </c>
      <c r="I14" s="17">
        <v>5791.860000000006</v>
      </c>
      <c r="J14" s="17">
        <v>3871.7499999999945</v>
      </c>
      <c r="K14" s="17">
        <v>7695.7099999999982</v>
      </c>
      <c r="L14" s="17">
        <v>6265.6199999999963</v>
      </c>
      <c r="M14" s="17">
        <v>5361.0799999999963</v>
      </c>
      <c r="N14" s="17">
        <v>0</v>
      </c>
      <c r="O14" s="17">
        <v>4211.7400000000016</v>
      </c>
      <c r="P14" s="17">
        <v>4436.2699999999986</v>
      </c>
      <c r="Q14" s="20">
        <v>0</v>
      </c>
      <c r="R14" s="20">
        <v>72.64</v>
      </c>
      <c r="S14" s="20">
        <v>205.16</v>
      </c>
      <c r="T14" s="20">
        <v>71.67</v>
      </c>
      <c r="U14" s="20">
        <v>289.58999999999997</v>
      </c>
      <c r="V14" s="20">
        <v>193.59</v>
      </c>
      <c r="W14" s="20">
        <v>384.79</v>
      </c>
      <c r="X14" s="20">
        <v>313.27999999999997</v>
      </c>
      <c r="Y14" s="20">
        <v>268.05</v>
      </c>
      <c r="Z14" s="20">
        <v>0</v>
      </c>
      <c r="AA14" s="20">
        <v>210.59</v>
      </c>
      <c r="AB14" s="20">
        <v>221.81</v>
      </c>
      <c r="AC14" s="17">
        <v>0</v>
      </c>
      <c r="AD14" s="17">
        <v>529.29</v>
      </c>
      <c r="AE14" s="17">
        <v>1476.25</v>
      </c>
      <c r="AF14" s="17">
        <v>509.37</v>
      </c>
      <c r="AG14" s="17">
        <v>2035.53</v>
      </c>
      <c r="AH14" s="17">
        <v>1345.13</v>
      </c>
      <c r="AI14" s="17">
        <v>2643.7</v>
      </c>
      <c r="AJ14" s="17">
        <v>2127.2199999999998</v>
      </c>
      <c r="AK14" s="17">
        <v>1798.55</v>
      </c>
      <c r="AL14" s="17">
        <v>0</v>
      </c>
      <c r="AM14" s="17">
        <v>1382.3</v>
      </c>
      <c r="AN14" s="17">
        <v>1441.45</v>
      </c>
      <c r="AO14" s="20">
        <v>0</v>
      </c>
      <c r="AP14" s="20">
        <v>2054.6500000000015</v>
      </c>
      <c r="AQ14" s="20">
        <v>5784.5500000000084</v>
      </c>
      <c r="AR14" s="20">
        <v>2014.5100000000011</v>
      </c>
      <c r="AS14" s="20">
        <v>8116.9800000000059</v>
      </c>
      <c r="AT14" s="20">
        <v>5410.4699999999948</v>
      </c>
      <c r="AU14" s="20">
        <v>10724.199999999997</v>
      </c>
      <c r="AV14" s="20">
        <v>8706.1199999999953</v>
      </c>
      <c r="AW14" s="20">
        <v>7427.6799999999967</v>
      </c>
      <c r="AX14" s="20">
        <v>0</v>
      </c>
      <c r="AY14" s="20">
        <v>5804.6300000000019</v>
      </c>
      <c r="AZ14" s="20">
        <v>6099.5299999999988</v>
      </c>
      <c r="BA14" s="17">
        <f t="shared" si="1"/>
        <v>44623.359999999993</v>
      </c>
      <c r="BB14" s="17">
        <f t="shared" si="2"/>
        <v>2231.17</v>
      </c>
      <c r="BC14" s="17">
        <f t="shared" si="3"/>
        <v>15288.789999999999</v>
      </c>
      <c r="BD14" s="17">
        <f t="shared" si="4"/>
        <v>62143.320000000007</v>
      </c>
    </row>
    <row r="15" spans="1:56" x14ac:dyDescent="0.25">
      <c r="A15" t="str">
        <f t="shared" si="0"/>
        <v>SCL.341S025</v>
      </c>
      <c r="B15" s="1" t="s">
        <v>172</v>
      </c>
      <c r="C15" s="1" t="s">
        <v>663</v>
      </c>
      <c r="D15" s="1" t="s">
        <v>663</v>
      </c>
      <c r="E15" s="17">
        <v>-768.15000000000168</v>
      </c>
      <c r="F15" s="17">
        <v>-11.299999999999976</v>
      </c>
      <c r="G15" s="17">
        <v>-340.44000000000062</v>
      </c>
      <c r="H15" s="17">
        <v>-318.97000000000065</v>
      </c>
      <c r="I15" s="17">
        <v>0</v>
      </c>
      <c r="J15" s="17">
        <v>-760.47999999999888</v>
      </c>
      <c r="K15" s="17">
        <v>-31.619999999999955</v>
      </c>
      <c r="L15" s="17">
        <v>-260.78999999999991</v>
      </c>
      <c r="M15" s="17">
        <v>-110.96000000000018</v>
      </c>
      <c r="N15" s="17">
        <v>382.25000000000023</v>
      </c>
      <c r="O15" s="17">
        <v>0</v>
      </c>
      <c r="P15" s="17">
        <v>6.7899999999999974</v>
      </c>
      <c r="Q15" s="20">
        <v>-38.409999999999997</v>
      </c>
      <c r="R15" s="20">
        <v>-0.56000000000000005</v>
      </c>
      <c r="S15" s="20">
        <v>-17.02</v>
      </c>
      <c r="T15" s="20">
        <v>-15.95</v>
      </c>
      <c r="U15" s="20">
        <v>0</v>
      </c>
      <c r="V15" s="20">
        <v>-38.020000000000003</v>
      </c>
      <c r="W15" s="20">
        <v>-1.58</v>
      </c>
      <c r="X15" s="20">
        <v>-13.04</v>
      </c>
      <c r="Y15" s="20">
        <v>-5.55</v>
      </c>
      <c r="Z15" s="20">
        <v>19.11</v>
      </c>
      <c r="AA15" s="20">
        <v>0</v>
      </c>
      <c r="AB15" s="20">
        <v>0.34</v>
      </c>
      <c r="AC15" s="17">
        <v>-283.61</v>
      </c>
      <c r="AD15" s="17">
        <v>-4.12</v>
      </c>
      <c r="AE15" s="17">
        <v>-122.49</v>
      </c>
      <c r="AF15" s="17">
        <v>-113.34</v>
      </c>
      <c r="AG15" s="17">
        <v>0</v>
      </c>
      <c r="AH15" s="17">
        <v>-264.20999999999998</v>
      </c>
      <c r="AI15" s="17">
        <v>-10.86</v>
      </c>
      <c r="AJ15" s="17">
        <v>-88.54</v>
      </c>
      <c r="AK15" s="17">
        <v>-37.229999999999997</v>
      </c>
      <c r="AL15" s="17">
        <v>126.75</v>
      </c>
      <c r="AM15" s="17">
        <v>0</v>
      </c>
      <c r="AN15" s="17">
        <v>2.21</v>
      </c>
      <c r="AO15" s="20">
        <v>-1090.1700000000017</v>
      </c>
      <c r="AP15" s="20">
        <v>-15.979999999999976</v>
      </c>
      <c r="AQ15" s="20">
        <v>-479.95000000000061</v>
      </c>
      <c r="AR15" s="20">
        <v>-448.26000000000067</v>
      </c>
      <c r="AS15" s="20">
        <v>0</v>
      </c>
      <c r="AT15" s="20">
        <v>-1062.7099999999989</v>
      </c>
      <c r="AU15" s="20">
        <v>-44.059999999999953</v>
      </c>
      <c r="AV15" s="20">
        <v>-362.36999999999995</v>
      </c>
      <c r="AW15" s="20">
        <v>-153.74000000000018</v>
      </c>
      <c r="AX15" s="20">
        <v>528.11000000000024</v>
      </c>
      <c r="AY15" s="20">
        <v>0</v>
      </c>
      <c r="AZ15" s="20">
        <v>9.3399999999999963</v>
      </c>
      <c r="BA15" s="17">
        <f t="shared" si="1"/>
        <v>-2213.6700000000019</v>
      </c>
      <c r="BB15" s="17">
        <f t="shared" si="2"/>
        <v>-110.68000000000002</v>
      </c>
      <c r="BC15" s="17">
        <f t="shared" si="3"/>
        <v>-795.43999999999994</v>
      </c>
      <c r="BD15" s="17">
        <f t="shared" si="4"/>
        <v>-3119.7900000000013</v>
      </c>
    </row>
    <row r="16" spans="1:56" x14ac:dyDescent="0.25">
      <c r="A16" t="str">
        <f t="shared" si="0"/>
        <v>EEC.AKE1</v>
      </c>
      <c r="B16" s="1" t="s">
        <v>24</v>
      </c>
      <c r="C16" s="1" t="s">
        <v>25</v>
      </c>
      <c r="D16" s="1" t="s">
        <v>25</v>
      </c>
      <c r="E16" s="17">
        <v>13675.990000000002</v>
      </c>
      <c r="F16" s="17">
        <v>8597.69</v>
      </c>
      <c r="G16" s="17">
        <v>11548.530000000002</v>
      </c>
      <c r="H16" s="17">
        <v>16033.939999999993</v>
      </c>
      <c r="I16" s="17">
        <v>8857.9799999999977</v>
      </c>
      <c r="J16" s="17">
        <v>6677.55</v>
      </c>
      <c r="K16" s="17">
        <v>4472.6600000000017</v>
      </c>
      <c r="L16" s="17">
        <v>6135.0599999999995</v>
      </c>
      <c r="M16" s="17">
        <v>4548.6599999999989</v>
      </c>
      <c r="N16" s="17">
        <v>27022.260000000002</v>
      </c>
      <c r="O16" s="17">
        <v>36548.170000000006</v>
      </c>
      <c r="P16" s="17">
        <v>17116.8</v>
      </c>
      <c r="Q16" s="20">
        <v>683.8</v>
      </c>
      <c r="R16" s="20">
        <v>429.88</v>
      </c>
      <c r="S16" s="20">
        <v>577.42999999999995</v>
      </c>
      <c r="T16" s="20">
        <v>801.7</v>
      </c>
      <c r="U16" s="20">
        <v>442.9</v>
      </c>
      <c r="V16" s="20">
        <v>333.88</v>
      </c>
      <c r="W16" s="20">
        <v>223.63</v>
      </c>
      <c r="X16" s="20">
        <v>306.75</v>
      </c>
      <c r="Y16" s="20">
        <v>227.43</v>
      </c>
      <c r="Z16" s="20">
        <v>1351.11</v>
      </c>
      <c r="AA16" s="20">
        <v>1827.41</v>
      </c>
      <c r="AB16" s="20">
        <v>855.84</v>
      </c>
      <c r="AC16" s="17">
        <v>5049.3500000000004</v>
      </c>
      <c r="AD16" s="17">
        <v>3132.5</v>
      </c>
      <c r="AE16" s="17">
        <v>4155</v>
      </c>
      <c r="AF16" s="17">
        <v>5697.49</v>
      </c>
      <c r="AG16" s="17">
        <v>3113.1</v>
      </c>
      <c r="AH16" s="17">
        <v>2319.9299999999998</v>
      </c>
      <c r="AI16" s="17">
        <v>1536.49</v>
      </c>
      <c r="AJ16" s="17">
        <v>2082.89</v>
      </c>
      <c r="AK16" s="17">
        <v>1526</v>
      </c>
      <c r="AL16" s="17">
        <v>8960.2999999999993</v>
      </c>
      <c r="AM16" s="17">
        <v>11995.17</v>
      </c>
      <c r="AN16" s="17">
        <v>5561.64</v>
      </c>
      <c r="AO16" s="20">
        <v>19409.14</v>
      </c>
      <c r="AP16" s="20">
        <v>12160.07</v>
      </c>
      <c r="AQ16" s="20">
        <v>16280.960000000003</v>
      </c>
      <c r="AR16" s="20">
        <v>22533.12999999999</v>
      </c>
      <c r="AS16" s="20">
        <v>12413.979999999998</v>
      </c>
      <c r="AT16" s="20">
        <v>9331.36</v>
      </c>
      <c r="AU16" s="20">
        <v>6232.7800000000016</v>
      </c>
      <c r="AV16" s="20">
        <v>8524.6999999999989</v>
      </c>
      <c r="AW16" s="20">
        <v>6302.0899999999992</v>
      </c>
      <c r="AX16" s="20">
        <v>37333.67</v>
      </c>
      <c r="AY16" s="20">
        <v>50370.750000000007</v>
      </c>
      <c r="AZ16" s="20">
        <v>23534.28</v>
      </c>
      <c r="BA16" s="17">
        <f t="shared" si="1"/>
        <v>161235.29</v>
      </c>
      <c r="BB16" s="17">
        <f t="shared" si="2"/>
        <v>8061.7599999999993</v>
      </c>
      <c r="BC16" s="17">
        <f t="shared" si="3"/>
        <v>55129.86</v>
      </c>
      <c r="BD16" s="17">
        <f t="shared" si="4"/>
        <v>224426.90999999997</v>
      </c>
    </row>
    <row r="17" spans="1:56" x14ac:dyDescent="0.25">
      <c r="A17" t="str">
        <f t="shared" si="0"/>
        <v>TAU.BAR</v>
      </c>
      <c r="B17" s="1" t="s">
        <v>31</v>
      </c>
      <c r="C17" s="1" t="s">
        <v>32</v>
      </c>
      <c r="D17" s="1" t="s">
        <v>32</v>
      </c>
      <c r="E17" s="17">
        <v>-9718.1299999999992</v>
      </c>
      <c r="F17" s="17">
        <v>-6748.1200000000008</v>
      </c>
      <c r="G17" s="17">
        <v>-9125.49</v>
      </c>
      <c r="H17" s="17">
        <v>-8835.5700000000015</v>
      </c>
      <c r="I17" s="17">
        <v>-14285.12</v>
      </c>
      <c r="J17" s="17">
        <v>-15312.1</v>
      </c>
      <c r="K17" s="17">
        <v>-8227.6999999999989</v>
      </c>
      <c r="L17" s="17">
        <v>-7649.68</v>
      </c>
      <c r="M17" s="17">
        <v>-10288.129999999997</v>
      </c>
      <c r="N17" s="17">
        <v>-5835.52</v>
      </c>
      <c r="O17" s="17">
        <v>-5247.41</v>
      </c>
      <c r="P17" s="17">
        <v>-6379.7800000000007</v>
      </c>
      <c r="Q17" s="20">
        <v>-485.91</v>
      </c>
      <c r="R17" s="20">
        <v>-337.41</v>
      </c>
      <c r="S17" s="20">
        <v>-456.27</v>
      </c>
      <c r="T17" s="20">
        <v>-441.78</v>
      </c>
      <c r="U17" s="20">
        <v>-714.26</v>
      </c>
      <c r="V17" s="20">
        <v>-765.61</v>
      </c>
      <c r="W17" s="20">
        <v>-411.39</v>
      </c>
      <c r="X17" s="20">
        <v>-382.48</v>
      </c>
      <c r="Y17" s="20">
        <v>-514.41</v>
      </c>
      <c r="Z17" s="20">
        <v>-291.77999999999997</v>
      </c>
      <c r="AA17" s="20">
        <v>-262.37</v>
      </c>
      <c r="AB17" s="20">
        <v>-318.99</v>
      </c>
      <c r="AC17" s="17">
        <v>-3588.06</v>
      </c>
      <c r="AD17" s="17">
        <v>-2458.63</v>
      </c>
      <c r="AE17" s="17">
        <v>-3283.23</v>
      </c>
      <c r="AF17" s="17">
        <v>-3139.63</v>
      </c>
      <c r="AG17" s="17">
        <v>-5020.45</v>
      </c>
      <c r="AH17" s="17">
        <v>-5319.77</v>
      </c>
      <c r="AI17" s="17">
        <v>-2826.46</v>
      </c>
      <c r="AJ17" s="17">
        <v>-2597.11</v>
      </c>
      <c r="AK17" s="17">
        <v>-3451.49</v>
      </c>
      <c r="AL17" s="17">
        <v>-1935</v>
      </c>
      <c r="AM17" s="17">
        <v>-1722.21</v>
      </c>
      <c r="AN17" s="17">
        <v>-2072.94</v>
      </c>
      <c r="AO17" s="20">
        <v>-13792.099999999999</v>
      </c>
      <c r="AP17" s="20">
        <v>-9544.16</v>
      </c>
      <c r="AQ17" s="20">
        <v>-12864.99</v>
      </c>
      <c r="AR17" s="20">
        <v>-12416.980000000003</v>
      </c>
      <c r="AS17" s="20">
        <v>-20019.830000000002</v>
      </c>
      <c r="AT17" s="20">
        <v>-21397.480000000003</v>
      </c>
      <c r="AU17" s="20">
        <v>-11465.55</v>
      </c>
      <c r="AV17" s="20">
        <v>-10629.27</v>
      </c>
      <c r="AW17" s="20">
        <v>-14254.029999999997</v>
      </c>
      <c r="AX17" s="20">
        <v>-8062.3</v>
      </c>
      <c r="AY17" s="20">
        <v>-7231.99</v>
      </c>
      <c r="AZ17" s="20">
        <v>-8771.7100000000009</v>
      </c>
      <c r="BA17" s="17">
        <f t="shared" si="1"/>
        <v>-107652.75000000001</v>
      </c>
      <c r="BB17" s="17">
        <f t="shared" si="2"/>
        <v>-5382.66</v>
      </c>
      <c r="BC17" s="17">
        <f t="shared" si="3"/>
        <v>-37414.980000000003</v>
      </c>
      <c r="BD17" s="17">
        <f t="shared" si="4"/>
        <v>-150450.38999999998</v>
      </c>
    </row>
    <row r="18" spans="1:56" x14ac:dyDescent="0.25">
      <c r="A18" t="str">
        <f t="shared" si="0"/>
        <v>TCN.BCR2</v>
      </c>
      <c r="B18" s="1" t="s">
        <v>33</v>
      </c>
      <c r="C18" s="1" t="s">
        <v>34</v>
      </c>
      <c r="D18" s="1" t="s">
        <v>34</v>
      </c>
      <c r="E18" s="17">
        <v>-38767.06</v>
      </c>
      <c r="F18" s="17">
        <v>-47512.65</v>
      </c>
      <c r="G18" s="17">
        <v>-48915.839999999997</v>
      </c>
      <c r="H18" s="17">
        <v>-58068.149999999987</v>
      </c>
      <c r="I18" s="17">
        <v>-62767.009999999995</v>
      </c>
      <c r="J18" s="17">
        <v>-45685</v>
      </c>
      <c r="K18" s="17">
        <v>-28929.629999999997</v>
      </c>
      <c r="L18" s="17">
        <v>-46186.63</v>
      </c>
      <c r="M18" s="17">
        <v>-57410.409999999996</v>
      </c>
      <c r="N18" s="17">
        <v>-43526.479999999996</v>
      </c>
      <c r="O18" s="17">
        <v>-34963.39</v>
      </c>
      <c r="P18" s="17">
        <v>-27127.180000000008</v>
      </c>
      <c r="Q18" s="20">
        <v>-1938.35</v>
      </c>
      <c r="R18" s="20">
        <v>-2375.63</v>
      </c>
      <c r="S18" s="20">
        <v>-2445.79</v>
      </c>
      <c r="T18" s="20">
        <v>-2903.41</v>
      </c>
      <c r="U18" s="20">
        <v>-3138.35</v>
      </c>
      <c r="V18" s="20">
        <v>-2284.25</v>
      </c>
      <c r="W18" s="20">
        <v>-1446.48</v>
      </c>
      <c r="X18" s="20">
        <v>-2309.33</v>
      </c>
      <c r="Y18" s="20">
        <v>-2870.52</v>
      </c>
      <c r="Z18" s="20">
        <v>-2176.3200000000002</v>
      </c>
      <c r="AA18" s="20">
        <v>-1748.17</v>
      </c>
      <c r="AB18" s="20">
        <v>-1356.36</v>
      </c>
      <c r="AC18" s="17">
        <v>-14313.28</v>
      </c>
      <c r="AD18" s="17">
        <v>-17310.87</v>
      </c>
      <c r="AE18" s="17">
        <v>-17599.25</v>
      </c>
      <c r="AF18" s="17">
        <v>-20633.91</v>
      </c>
      <c r="AG18" s="17">
        <v>-22059.22</v>
      </c>
      <c r="AH18" s="17">
        <v>-15872.02</v>
      </c>
      <c r="AI18" s="17">
        <v>-9938.18</v>
      </c>
      <c r="AJ18" s="17">
        <v>-15680.65</v>
      </c>
      <c r="AK18" s="17">
        <v>-19260.22</v>
      </c>
      <c r="AL18" s="17">
        <v>-14432.93</v>
      </c>
      <c r="AM18" s="17">
        <v>-11475.04</v>
      </c>
      <c r="AN18" s="17">
        <v>-8814.24</v>
      </c>
      <c r="AO18" s="20">
        <v>-55018.689999999995</v>
      </c>
      <c r="AP18" s="20">
        <v>-67199.149999999994</v>
      </c>
      <c r="AQ18" s="20">
        <v>-68960.88</v>
      </c>
      <c r="AR18" s="20">
        <v>-81605.469999999987</v>
      </c>
      <c r="AS18" s="20">
        <v>-87964.58</v>
      </c>
      <c r="AT18" s="20">
        <v>-63841.270000000004</v>
      </c>
      <c r="AU18" s="20">
        <v>-40314.289999999994</v>
      </c>
      <c r="AV18" s="20">
        <v>-64176.61</v>
      </c>
      <c r="AW18" s="20">
        <v>-79541.149999999994</v>
      </c>
      <c r="AX18" s="20">
        <v>-60135.729999999996</v>
      </c>
      <c r="AY18" s="20">
        <v>-48186.6</v>
      </c>
      <c r="AZ18" s="20">
        <v>-37297.780000000006</v>
      </c>
      <c r="BA18" s="17">
        <f t="shared" si="1"/>
        <v>-539859.42999999993</v>
      </c>
      <c r="BB18" s="17">
        <f t="shared" si="2"/>
        <v>-26992.960000000006</v>
      </c>
      <c r="BC18" s="17">
        <f t="shared" si="3"/>
        <v>-187389.81</v>
      </c>
      <c r="BD18" s="17">
        <f t="shared" si="4"/>
        <v>-754242.20000000007</v>
      </c>
    </row>
    <row r="19" spans="1:56" x14ac:dyDescent="0.25">
      <c r="A19" t="str">
        <f t="shared" si="0"/>
        <v>TCN.BCRK</v>
      </c>
      <c r="B19" s="1" t="s">
        <v>33</v>
      </c>
      <c r="C19" s="1" t="s">
        <v>35</v>
      </c>
      <c r="D19" s="1" t="s">
        <v>35</v>
      </c>
      <c r="E19" s="17">
        <v>-49786.75</v>
      </c>
      <c r="F19" s="17">
        <v>-103821.48</v>
      </c>
      <c r="G19" s="17">
        <v>-68466.329999999987</v>
      </c>
      <c r="H19" s="17">
        <v>-99267.819999999992</v>
      </c>
      <c r="I19" s="17">
        <v>-79850.649999999994</v>
      </c>
      <c r="J19" s="17">
        <v>-56849.929999999993</v>
      </c>
      <c r="K19" s="17">
        <v>-30273.279999999999</v>
      </c>
      <c r="L19" s="17">
        <v>-57055.97</v>
      </c>
      <c r="M19" s="17">
        <v>-60890.099999999991</v>
      </c>
      <c r="N19" s="17">
        <v>-63485.739999999991</v>
      </c>
      <c r="O19" s="17">
        <v>-47231.070000000014</v>
      </c>
      <c r="P19" s="17">
        <v>-36475.56</v>
      </c>
      <c r="Q19" s="20">
        <v>-2489.34</v>
      </c>
      <c r="R19" s="20">
        <v>-5191.07</v>
      </c>
      <c r="S19" s="20">
        <v>-3423.32</v>
      </c>
      <c r="T19" s="20">
        <v>-4963.3900000000003</v>
      </c>
      <c r="U19" s="20">
        <v>-3992.53</v>
      </c>
      <c r="V19" s="20">
        <v>-2842.5</v>
      </c>
      <c r="W19" s="20">
        <v>-1513.66</v>
      </c>
      <c r="X19" s="20">
        <v>-2852.8</v>
      </c>
      <c r="Y19" s="20">
        <v>-3044.51</v>
      </c>
      <c r="Z19" s="20">
        <v>-3174.29</v>
      </c>
      <c r="AA19" s="20">
        <v>-2361.5500000000002</v>
      </c>
      <c r="AB19" s="20">
        <v>-1823.78</v>
      </c>
      <c r="AC19" s="17">
        <v>-18381.89</v>
      </c>
      <c r="AD19" s="17">
        <v>-37826.559999999998</v>
      </c>
      <c r="AE19" s="17">
        <v>-24633.25</v>
      </c>
      <c r="AF19" s="17">
        <v>-35273.79</v>
      </c>
      <c r="AG19" s="17">
        <v>-28063.200000000001</v>
      </c>
      <c r="AH19" s="17">
        <v>-19750.97</v>
      </c>
      <c r="AI19" s="17">
        <v>-10399.76</v>
      </c>
      <c r="AJ19" s="17">
        <v>-19370.86</v>
      </c>
      <c r="AK19" s="17">
        <v>-20427.599999999999</v>
      </c>
      <c r="AL19" s="17">
        <v>-21051.21</v>
      </c>
      <c r="AM19" s="17">
        <v>-15501.31</v>
      </c>
      <c r="AN19" s="17">
        <v>-11851.75</v>
      </c>
      <c r="AO19" s="20">
        <v>-70657.98</v>
      </c>
      <c r="AP19" s="20">
        <v>-146839.10999999999</v>
      </c>
      <c r="AQ19" s="20">
        <v>-96522.9</v>
      </c>
      <c r="AR19" s="20">
        <v>-139505</v>
      </c>
      <c r="AS19" s="20">
        <v>-111906.37999999999</v>
      </c>
      <c r="AT19" s="20">
        <v>-79443.399999999994</v>
      </c>
      <c r="AU19" s="20">
        <v>-42186.7</v>
      </c>
      <c r="AV19" s="20">
        <v>-79279.63</v>
      </c>
      <c r="AW19" s="20">
        <v>-84362.209999999992</v>
      </c>
      <c r="AX19" s="20">
        <v>-87711.239999999991</v>
      </c>
      <c r="AY19" s="20">
        <v>-65093.930000000015</v>
      </c>
      <c r="AZ19" s="20">
        <v>-50151.09</v>
      </c>
      <c r="BA19" s="17">
        <f t="shared" si="1"/>
        <v>-753454.67999999993</v>
      </c>
      <c r="BB19" s="17">
        <f t="shared" si="2"/>
        <v>-37672.74</v>
      </c>
      <c r="BC19" s="17">
        <f t="shared" si="3"/>
        <v>-262532.15000000002</v>
      </c>
      <c r="BD19" s="17">
        <f t="shared" si="4"/>
        <v>-1053659.57</v>
      </c>
    </row>
    <row r="20" spans="1:56" x14ac:dyDescent="0.25">
      <c r="A20" t="str">
        <f t="shared" si="0"/>
        <v>TAU.BIG</v>
      </c>
      <c r="B20" s="1" t="s">
        <v>31</v>
      </c>
      <c r="C20" s="1" t="s">
        <v>36</v>
      </c>
      <c r="D20" s="1" t="s">
        <v>36</v>
      </c>
      <c r="E20" s="17">
        <v>-194143.22</v>
      </c>
      <c r="F20" s="17">
        <v>-88978.530000000013</v>
      </c>
      <c r="G20" s="17">
        <v>-192233.88</v>
      </c>
      <c r="H20" s="17">
        <v>-303555.55</v>
      </c>
      <c r="I20" s="17">
        <v>-186140.27</v>
      </c>
      <c r="J20" s="17">
        <v>-118540.82999999999</v>
      </c>
      <c r="K20" s="17">
        <v>-211560.41</v>
      </c>
      <c r="L20" s="17">
        <v>-285255.70999999996</v>
      </c>
      <c r="M20" s="17">
        <v>-268378.16000000003</v>
      </c>
      <c r="N20" s="17">
        <v>-220496.53999999998</v>
      </c>
      <c r="O20" s="17">
        <v>-196906.80000000002</v>
      </c>
      <c r="P20" s="17">
        <v>-167620.03999999998</v>
      </c>
      <c r="Q20" s="20">
        <v>-9707.16</v>
      </c>
      <c r="R20" s="20">
        <v>-4448.93</v>
      </c>
      <c r="S20" s="20">
        <v>-9611.69</v>
      </c>
      <c r="T20" s="20">
        <v>-15177.78</v>
      </c>
      <c r="U20" s="20">
        <v>-9307.01</v>
      </c>
      <c r="V20" s="20">
        <v>-5927.04</v>
      </c>
      <c r="W20" s="20">
        <v>-10578.02</v>
      </c>
      <c r="X20" s="20">
        <v>-14262.79</v>
      </c>
      <c r="Y20" s="20">
        <v>-13418.91</v>
      </c>
      <c r="Z20" s="20">
        <v>-11024.83</v>
      </c>
      <c r="AA20" s="20">
        <v>-9845.34</v>
      </c>
      <c r="AB20" s="20">
        <v>-8381</v>
      </c>
      <c r="AC20" s="17">
        <v>-71680.11</v>
      </c>
      <c r="AD20" s="17">
        <v>-32418.639999999999</v>
      </c>
      <c r="AE20" s="17">
        <v>-69163.12</v>
      </c>
      <c r="AF20" s="17">
        <v>-107865.3</v>
      </c>
      <c r="AG20" s="17">
        <v>-65418.28</v>
      </c>
      <c r="AH20" s="17">
        <v>-41183.800000000003</v>
      </c>
      <c r="AI20" s="17">
        <v>-72677.240000000005</v>
      </c>
      <c r="AJ20" s="17">
        <v>-96846.1</v>
      </c>
      <c r="AK20" s="17">
        <v>-90036.32</v>
      </c>
      <c r="AL20" s="17">
        <v>-73114.36</v>
      </c>
      <c r="AM20" s="17">
        <v>-64625.13</v>
      </c>
      <c r="AN20" s="17">
        <v>-54463.59</v>
      </c>
      <c r="AO20" s="20">
        <v>-275530.49</v>
      </c>
      <c r="AP20" s="20">
        <v>-125846.10000000002</v>
      </c>
      <c r="AQ20" s="20">
        <v>-271008.69</v>
      </c>
      <c r="AR20" s="20">
        <v>-426598.63</v>
      </c>
      <c r="AS20" s="20">
        <v>-260865.56</v>
      </c>
      <c r="AT20" s="20">
        <v>-165651.66999999998</v>
      </c>
      <c r="AU20" s="20">
        <v>-294815.67</v>
      </c>
      <c r="AV20" s="20">
        <v>-396364.6</v>
      </c>
      <c r="AW20" s="20">
        <v>-371833.39</v>
      </c>
      <c r="AX20" s="20">
        <v>-304635.73</v>
      </c>
      <c r="AY20" s="20">
        <v>-271377.27</v>
      </c>
      <c r="AZ20" s="20">
        <v>-230464.62999999998</v>
      </c>
      <c r="BA20" s="17">
        <f t="shared" si="1"/>
        <v>-2433809.94</v>
      </c>
      <c r="BB20" s="17">
        <f t="shared" si="2"/>
        <v>-121690.50000000001</v>
      </c>
      <c r="BC20" s="17">
        <f t="shared" si="3"/>
        <v>-839491.98999999987</v>
      </c>
      <c r="BD20" s="17">
        <f t="shared" si="4"/>
        <v>-3394992.43</v>
      </c>
    </row>
    <row r="21" spans="1:56" x14ac:dyDescent="0.25">
      <c r="A21" t="str">
        <f t="shared" si="0"/>
        <v>TAU.BPW</v>
      </c>
      <c r="B21" s="1" t="s">
        <v>31</v>
      </c>
      <c r="C21" s="1" t="s">
        <v>37</v>
      </c>
      <c r="D21" s="1" t="s">
        <v>37</v>
      </c>
      <c r="E21" s="17">
        <v>-11939.15</v>
      </c>
      <c r="F21" s="17">
        <v>-9761.9000000000015</v>
      </c>
      <c r="G21" s="17">
        <v>-11773.12</v>
      </c>
      <c r="H21" s="17">
        <v>-19931.03</v>
      </c>
      <c r="I21" s="17">
        <v>-25566.769999999997</v>
      </c>
      <c r="J21" s="17">
        <v>-29634.879999999997</v>
      </c>
      <c r="K21" s="17">
        <v>-24473.439999999995</v>
      </c>
      <c r="L21" s="17">
        <v>-21939.53</v>
      </c>
      <c r="M21" s="17">
        <v>-23259.769999999997</v>
      </c>
      <c r="N21" s="17">
        <v>-13475.720000000001</v>
      </c>
      <c r="O21" s="17">
        <v>-3006.1900000000005</v>
      </c>
      <c r="P21" s="17">
        <v>-10709.600000000002</v>
      </c>
      <c r="Q21" s="20">
        <v>-596.96</v>
      </c>
      <c r="R21" s="20">
        <v>-488.1</v>
      </c>
      <c r="S21" s="20">
        <v>-588.66</v>
      </c>
      <c r="T21" s="20">
        <v>-996.55</v>
      </c>
      <c r="U21" s="20">
        <v>-1278.3399999999999</v>
      </c>
      <c r="V21" s="20">
        <v>-1481.74</v>
      </c>
      <c r="W21" s="20">
        <v>-1223.67</v>
      </c>
      <c r="X21" s="20">
        <v>-1096.98</v>
      </c>
      <c r="Y21" s="20">
        <v>-1162.99</v>
      </c>
      <c r="Z21" s="20">
        <v>-673.79</v>
      </c>
      <c r="AA21" s="20">
        <v>-150.31</v>
      </c>
      <c r="AB21" s="20">
        <v>-535.48</v>
      </c>
      <c r="AC21" s="17">
        <v>-4408.08</v>
      </c>
      <c r="AD21" s="17">
        <v>-3556.67</v>
      </c>
      <c r="AE21" s="17">
        <v>-4235.8100000000004</v>
      </c>
      <c r="AF21" s="17">
        <v>-7082.28</v>
      </c>
      <c r="AG21" s="17">
        <v>-8985.34</v>
      </c>
      <c r="AH21" s="17">
        <v>-10295.84</v>
      </c>
      <c r="AI21" s="17">
        <v>-8407.35</v>
      </c>
      <c r="AJ21" s="17">
        <v>-7448.61</v>
      </c>
      <c r="AK21" s="17">
        <v>-7803.26</v>
      </c>
      <c r="AL21" s="17">
        <v>-4468.41</v>
      </c>
      <c r="AM21" s="17">
        <v>-986.64</v>
      </c>
      <c r="AN21" s="17">
        <v>-3479.79</v>
      </c>
      <c r="AO21" s="20">
        <v>-16944.190000000002</v>
      </c>
      <c r="AP21" s="20">
        <v>-13806.670000000002</v>
      </c>
      <c r="AQ21" s="20">
        <v>-16597.59</v>
      </c>
      <c r="AR21" s="20">
        <v>-28009.859999999997</v>
      </c>
      <c r="AS21" s="20">
        <v>-35830.449999999997</v>
      </c>
      <c r="AT21" s="20">
        <v>-41412.46</v>
      </c>
      <c r="AU21" s="20">
        <v>-34104.459999999992</v>
      </c>
      <c r="AV21" s="20">
        <v>-30485.119999999999</v>
      </c>
      <c r="AW21" s="20">
        <v>-32226.019999999997</v>
      </c>
      <c r="AX21" s="20">
        <v>-18617.920000000002</v>
      </c>
      <c r="AY21" s="20">
        <v>-4143.1400000000003</v>
      </c>
      <c r="AZ21" s="20">
        <v>-14724.870000000003</v>
      </c>
      <c r="BA21" s="17">
        <f t="shared" si="1"/>
        <v>-205471.1</v>
      </c>
      <c r="BB21" s="17">
        <f t="shared" si="2"/>
        <v>-10273.569999999998</v>
      </c>
      <c r="BC21" s="17">
        <f t="shared" si="3"/>
        <v>-71158.080000000002</v>
      </c>
      <c r="BD21" s="17">
        <f t="shared" si="4"/>
        <v>-286902.75</v>
      </c>
    </row>
    <row r="22" spans="1:56" x14ac:dyDescent="0.25">
      <c r="A22" t="str">
        <f t="shared" si="0"/>
        <v>ENMP.BR3</v>
      </c>
      <c r="B22" s="1" t="s">
        <v>43</v>
      </c>
      <c r="C22" s="1" t="s">
        <v>39</v>
      </c>
      <c r="D22" s="1" t="s">
        <v>39</v>
      </c>
      <c r="E22" s="17">
        <v>86841.950000000026</v>
      </c>
      <c r="F22" s="17">
        <v>64296.159999999996</v>
      </c>
      <c r="G22" s="17">
        <v>93878.850000000064</v>
      </c>
      <c r="H22" s="17">
        <v>146496.12000000002</v>
      </c>
      <c r="I22" s="17">
        <v>102232.3600000001</v>
      </c>
      <c r="J22" s="17">
        <v>83138.719999999972</v>
      </c>
      <c r="K22" s="17">
        <v>64198.99000000002</v>
      </c>
      <c r="L22" s="17">
        <v>91026.61000000003</v>
      </c>
      <c r="M22" s="17">
        <v>100429.41999999995</v>
      </c>
      <c r="N22" s="17">
        <v>159825.03999999998</v>
      </c>
      <c r="O22" s="17">
        <v>172758.19000000006</v>
      </c>
      <c r="P22" s="17">
        <v>156080.50999999998</v>
      </c>
      <c r="Q22" s="20">
        <v>4342.1000000000004</v>
      </c>
      <c r="R22" s="20">
        <v>3214.81</v>
      </c>
      <c r="S22" s="20">
        <v>4693.9399999999996</v>
      </c>
      <c r="T22" s="20">
        <v>7324.81</v>
      </c>
      <c r="U22" s="20">
        <v>5111.62</v>
      </c>
      <c r="V22" s="20">
        <v>4156.9399999999996</v>
      </c>
      <c r="W22" s="20">
        <v>3209.95</v>
      </c>
      <c r="X22" s="20">
        <v>4551.33</v>
      </c>
      <c r="Y22" s="20">
        <v>5021.47</v>
      </c>
      <c r="Z22" s="20">
        <v>7991.25</v>
      </c>
      <c r="AA22" s="20">
        <v>8637.91</v>
      </c>
      <c r="AB22" s="20">
        <v>7804.03</v>
      </c>
      <c r="AC22" s="17">
        <v>32063.14</v>
      </c>
      <c r="AD22" s="17">
        <v>23425.81</v>
      </c>
      <c r="AE22" s="17">
        <v>33776.32</v>
      </c>
      <c r="AF22" s="17">
        <v>52055.87</v>
      </c>
      <c r="AG22" s="17">
        <v>35929.17</v>
      </c>
      <c r="AH22" s="17">
        <v>28884.3</v>
      </c>
      <c r="AI22" s="17">
        <v>22054.25</v>
      </c>
      <c r="AJ22" s="17">
        <v>30904.1</v>
      </c>
      <c r="AK22" s="17">
        <v>33692.370000000003</v>
      </c>
      <c r="AL22" s="17">
        <v>52996.32</v>
      </c>
      <c r="AM22" s="17">
        <v>56699.519999999997</v>
      </c>
      <c r="AN22" s="17">
        <v>50714.13</v>
      </c>
      <c r="AO22" s="20">
        <v>123247.19000000003</v>
      </c>
      <c r="AP22" s="20">
        <v>90936.78</v>
      </c>
      <c r="AQ22" s="20">
        <v>132349.11000000007</v>
      </c>
      <c r="AR22" s="20">
        <v>205876.80000000002</v>
      </c>
      <c r="AS22" s="20">
        <v>143273.15000000008</v>
      </c>
      <c r="AT22" s="20">
        <v>116179.95999999998</v>
      </c>
      <c r="AU22" s="20">
        <v>89463.190000000017</v>
      </c>
      <c r="AV22" s="20">
        <v>126482.04000000004</v>
      </c>
      <c r="AW22" s="20">
        <v>139143.25999999995</v>
      </c>
      <c r="AX22" s="20">
        <v>220812.61</v>
      </c>
      <c r="AY22" s="20">
        <v>238095.62000000005</v>
      </c>
      <c r="AZ22" s="20">
        <v>214598.66999999998</v>
      </c>
      <c r="BA22" s="17">
        <f t="shared" si="1"/>
        <v>1321202.9200000002</v>
      </c>
      <c r="BB22" s="17">
        <f t="shared" si="2"/>
        <v>66060.160000000003</v>
      </c>
      <c r="BC22" s="17">
        <f t="shared" si="3"/>
        <v>453195.30000000005</v>
      </c>
      <c r="BD22" s="17">
        <f t="shared" si="4"/>
        <v>1840458.3800000004</v>
      </c>
    </row>
    <row r="23" spans="1:56" x14ac:dyDescent="0.25">
      <c r="A23" t="str">
        <f t="shared" si="0"/>
        <v>ENMP.BR4</v>
      </c>
      <c r="B23" s="1" t="s">
        <v>43</v>
      </c>
      <c r="C23" s="1" t="s">
        <v>40</v>
      </c>
      <c r="D23" s="1" t="s">
        <v>40</v>
      </c>
      <c r="E23" s="17">
        <v>150300.71999999991</v>
      </c>
      <c r="F23" s="17">
        <v>0</v>
      </c>
      <c r="G23" s="17">
        <v>50366.430000000022</v>
      </c>
      <c r="H23" s="17">
        <v>280136.2699999999</v>
      </c>
      <c r="I23" s="17">
        <v>218274.2</v>
      </c>
      <c r="J23" s="17">
        <v>164170.72000000003</v>
      </c>
      <c r="K23" s="17">
        <v>131864.88</v>
      </c>
      <c r="L23" s="17">
        <v>159307.50999999989</v>
      </c>
      <c r="M23" s="17">
        <v>186025.64</v>
      </c>
      <c r="N23" s="17">
        <v>291307.02999999997</v>
      </c>
      <c r="O23" s="17">
        <v>275530.18999999994</v>
      </c>
      <c r="P23" s="17">
        <v>236108.76</v>
      </c>
      <c r="Q23" s="20">
        <v>7515.04</v>
      </c>
      <c r="R23" s="20">
        <v>0</v>
      </c>
      <c r="S23" s="20">
        <v>2518.3200000000002</v>
      </c>
      <c r="T23" s="20">
        <v>14006.81</v>
      </c>
      <c r="U23" s="20">
        <v>10913.71</v>
      </c>
      <c r="V23" s="20">
        <v>8208.5400000000009</v>
      </c>
      <c r="W23" s="20">
        <v>6593.24</v>
      </c>
      <c r="X23" s="20">
        <v>7965.38</v>
      </c>
      <c r="Y23" s="20">
        <v>9301.2800000000007</v>
      </c>
      <c r="Z23" s="20">
        <v>14565.35</v>
      </c>
      <c r="AA23" s="20">
        <v>13776.51</v>
      </c>
      <c r="AB23" s="20">
        <v>11805.44</v>
      </c>
      <c r="AC23" s="17">
        <v>55492.91</v>
      </c>
      <c r="AD23" s="17">
        <v>0</v>
      </c>
      <c r="AE23" s="17">
        <v>18121.150000000001</v>
      </c>
      <c r="AF23" s="17">
        <v>99543.51</v>
      </c>
      <c r="AG23" s="17">
        <v>76711.63</v>
      </c>
      <c r="AH23" s="17">
        <v>57036.67</v>
      </c>
      <c r="AI23" s="17">
        <v>45299.47</v>
      </c>
      <c r="AJ23" s="17">
        <v>54085.9</v>
      </c>
      <c r="AK23" s="17">
        <v>62408.44</v>
      </c>
      <c r="AL23" s="17">
        <v>96594.38</v>
      </c>
      <c r="AM23" s="17">
        <v>90429.45</v>
      </c>
      <c r="AN23" s="17">
        <v>76717.149999999994</v>
      </c>
      <c r="AO23" s="20">
        <v>213308.66999999993</v>
      </c>
      <c r="AP23" s="20">
        <v>0</v>
      </c>
      <c r="AQ23" s="20">
        <v>71005.900000000023</v>
      </c>
      <c r="AR23" s="20">
        <v>393686.58999999991</v>
      </c>
      <c r="AS23" s="20">
        <v>305899.54000000004</v>
      </c>
      <c r="AT23" s="20">
        <v>229415.93000000005</v>
      </c>
      <c r="AU23" s="20">
        <v>183757.59</v>
      </c>
      <c r="AV23" s="20">
        <v>221358.78999999989</v>
      </c>
      <c r="AW23" s="20">
        <v>257735.36000000002</v>
      </c>
      <c r="AX23" s="20">
        <v>402466.75999999995</v>
      </c>
      <c r="AY23" s="20">
        <v>379736.14999999997</v>
      </c>
      <c r="AZ23" s="20">
        <v>324631.34999999998</v>
      </c>
      <c r="BA23" s="17">
        <f t="shared" si="1"/>
        <v>2143392.3499999996</v>
      </c>
      <c r="BB23" s="17">
        <f t="shared" si="2"/>
        <v>107169.62</v>
      </c>
      <c r="BC23" s="17">
        <f t="shared" si="3"/>
        <v>732440.66</v>
      </c>
      <c r="BD23" s="17">
        <f t="shared" si="4"/>
        <v>2983002.63</v>
      </c>
    </row>
    <row r="24" spans="1:56" x14ac:dyDescent="0.25">
      <c r="A24" t="str">
        <f t="shared" si="0"/>
        <v>ENMP.BR5</v>
      </c>
      <c r="B24" s="1" t="s">
        <v>43</v>
      </c>
      <c r="C24" s="1" t="s">
        <v>42</v>
      </c>
      <c r="D24" s="1" t="s">
        <v>42</v>
      </c>
      <c r="E24" s="17">
        <v>26703.49999999992</v>
      </c>
      <c r="F24" s="17">
        <v>18249.830000000096</v>
      </c>
      <c r="G24" s="17">
        <v>27792.260000000024</v>
      </c>
      <c r="H24" s="17">
        <v>60086.04000000003</v>
      </c>
      <c r="I24" s="17">
        <v>5524.1199999999963</v>
      </c>
      <c r="J24" s="17">
        <v>29786.319999999876</v>
      </c>
      <c r="K24" s="17">
        <v>25209.599999999955</v>
      </c>
      <c r="L24" s="17">
        <v>37258.439999999959</v>
      </c>
      <c r="M24" s="17">
        <v>35392.089999999953</v>
      </c>
      <c r="N24" s="17">
        <v>224518.24000000002</v>
      </c>
      <c r="O24" s="17">
        <v>230921.41000000003</v>
      </c>
      <c r="P24" s="17">
        <v>202117.1</v>
      </c>
      <c r="Q24" s="20">
        <v>1335.18</v>
      </c>
      <c r="R24" s="20">
        <v>912.49</v>
      </c>
      <c r="S24" s="20">
        <v>1389.61</v>
      </c>
      <c r="T24" s="20">
        <v>3004.3</v>
      </c>
      <c r="U24" s="20">
        <v>276.20999999999998</v>
      </c>
      <c r="V24" s="20">
        <v>1489.32</v>
      </c>
      <c r="W24" s="20">
        <v>1260.48</v>
      </c>
      <c r="X24" s="20">
        <v>1862.92</v>
      </c>
      <c r="Y24" s="20">
        <v>1769.6</v>
      </c>
      <c r="Z24" s="20">
        <v>11225.91</v>
      </c>
      <c r="AA24" s="20">
        <v>11546.07</v>
      </c>
      <c r="AB24" s="20">
        <v>10105.86</v>
      </c>
      <c r="AC24" s="17">
        <v>9859.27</v>
      </c>
      <c r="AD24" s="17">
        <v>6649.19</v>
      </c>
      <c r="AE24" s="17">
        <v>9999.27</v>
      </c>
      <c r="AF24" s="17">
        <v>21350.95</v>
      </c>
      <c r="AG24" s="17">
        <v>1941.43</v>
      </c>
      <c r="AH24" s="17">
        <v>10348.450000000001</v>
      </c>
      <c r="AI24" s="17">
        <v>8660.24</v>
      </c>
      <c r="AJ24" s="17">
        <v>12649.47</v>
      </c>
      <c r="AK24" s="17">
        <v>11873.45</v>
      </c>
      <c r="AL24" s="17">
        <v>74447.91</v>
      </c>
      <c r="AM24" s="17">
        <v>75788.78</v>
      </c>
      <c r="AN24" s="17">
        <v>65672.479999999996</v>
      </c>
      <c r="AO24" s="20">
        <v>37897.949999999924</v>
      </c>
      <c r="AP24" s="20">
        <v>25811.510000000097</v>
      </c>
      <c r="AQ24" s="20">
        <v>39181.140000000029</v>
      </c>
      <c r="AR24" s="20">
        <v>84441.290000000037</v>
      </c>
      <c r="AS24" s="20">
        <v>7741.7599999999966</v>
      </c>
      <c r="AT24" s="20">
        <v>41624.08999999988</v>
      </c>
      <c r="AU24" s="20">
        <v>35130.319999999956</v>
      </c>
      <c r="AV24" s="20">
        <v>51770.829999999958</v>
      </c>
      <c r="AW24" s="20">
        <v>49035.139999999956</v>
      </c>
      <c r="AX24" s="20">
        <v>310192.06000000006</v>
      </c>
      <c r="AY24" s="20">
        <v>318256.26</v>
      </c>
      <c r="AZ24" s="20">
        <v>277895.44</v>
      </c>
      <c r="BA24" s="17">
        <f t="shared" si="1"/>
        <v>923558.94999999984</v>
      </c>
      <c r="BB24" s="17">
        <f t="shared" si="2"/>
        <v>46177.95</v>
      </c>
      <c r="BC24" s="17">
        <f t="shared" si="3"/>
        <v>309240.89</v>
      </c>
      <c r="BD24" s="17">
        <f t="shared" si="4"/>
        <v>1278977.7899999998</v>
      </c>
    </row>
    <row r="25" spans="1:56" x14ac:dyDescent="0.25">
      <c r="A25" t="str">
        <f t="shared" si="0"/>
        <v>TAU.BRA</v>
      </c>
      <c r="B25" s="1" t="s">
        <v>31</v>
      </c>
      <c r="C25" s="1" t="s">
        <v>44</v>
      </c>
      <c r="D25" s="1" t="s">
        <v>44</v>
      </c>
      <c r="E25" s="17">
        <v>-38455.75</v>
      </c>
      <c r="F25" s="17">
        <v>-24712.089999999997</v>
      </c>
      <c r="G25" s="17">
        <v>-35972.849999999991</v>
      </c>
      <c r="H25" s="17">
        <v>-54389.899999999994</v>
      </c>
      <c r="I25" s="17">
        <v>-70026.31</v>
      </c>
      <c r="J25" s="17">
        <v>-187514.95000000004</v>
      </c>
      <c r="K25" s="17">
        <v>-71447.030000000013</v>
      </c>
      <c r="L25" s="17">
        <v>-42980.420000000013</v>
      </c>
      <c r="M25" s="17">
        <v>-27321.85</v>
      </c>
      <c r="N25" s="17">
        <v>-12256.830000000002</v>
      </c>
      <c r="O25" s="17">
        <v>-13415.659999999993</v>
      </c>
      <c r="P25" s="17">
        <v>-16445.87999999999</v>
      </c>
      <c r="Q25" s="20">
        <v>-1922.79</v>
      </c>
      <c r="R25" s="20">
        <v>-1235.5999999999999</v>
      </c>
      <c r="S25" s="20">
        <v>-1798.64</v>
      </c>
      <c r="T25" s="20">
        <v>-2719.5</v>
      </c>
      <c r="U25" s="20">
        <v>-3501.32</v>
      </c>
      <c r="V25" s="20">
        <v>-9375.75</v>
      </c>
      <c r="W25" s="20">
        <v>-3572.35</v>
      </c>
      <c r="X25" s="20">
        <v>-2149.02</v>
      </c>
      <c r="Y25" s="20">
        <v>-1366.09</v>
      </c>
      <c r="Z25" s="20">
        <v>-612.84</v>
      </c>
      <c r="AA25" s="20">
        <v>-670.78</v>
      </c>
      <c r="AB25" s="20">
        <v>-822.29</v>
      </c>
      <c r="AC25" s="17">
        <v>-14198.34</v>
      </c>
      <c r="AD25" s="17">
        <v>-9003.66</v>
      </c>
      <c r="AE25" s="17">
        <v>-12942.54</v>
      </c>
      <c r="AF25" s="17">
        <v>-19326.88</v>
      </c>
      <c r="AG25" s="17">
        <v>-24610.48</v>
      </c>
      <c r="AH25" s="17">
        <v>-65146.99</v>
      </c>
      <c r="AI25" s="17">
        <v>-24544.16</v>
      </c>
      <c r="AJ25" s="17">
        <v>-14592.12</v>
      </c>
      <c r="AK25" s="17">
        <v>-9166.02</v>
      </c>
      <c r="AL25" s="17">
        <v>-4064.24</v>
      </c>
      <c r="AM25" s="17">
        <v>-4403.04</v>
      </c>
      <c r="AN25" s="17">
        <v>-5343.64</v>
      </c>
      <c r="AO25" s="20">
        <v>-54576.880000000005</v>
      </c>
      <c r="AP25" s="20">
        <v>-34951.349999999991</v>
      </c>
      <c r="AQ25" s="20">
        <v>-50714.029999999992</v>
      </c>
      <c r="AR25" s="20">
        <v>-76436.28</v>
      </c>
      <c r="AS25" s="20">
        <v>-98138.11</v>
      </c>
      <c r="AT25" s="20">
        <v>-262037.69000000003</v>
      </c>
      <c r="AU25" s="20">
        <v>-99563.540000000023</v>
      </c>
      <c r="AV25" s="20">
        <v>-59721.560000000012</v>
      </c>
      <c r="AW25" s="20">
        <v>-37853.96</v>
      </c>
      <c r="AX25" s="20">
        <v>-16933.910000000003</v>
      </c>
      <c r="AY25" s="20">
        <v>-18489.479999999992</v>
      </c>
      <c r="AZ25" s="20">
        <v>-22611.80999999999</v>
      </c>
      <c r="BA25" s="17">
        <f t="shared" si="1"/>
        <v>-594939.52</v>
      </c>
      <c r="BB25" s="17">
        <f t="shared" si="2"/>
        <v>-29746.969999999998</v>
      </c>
      <c r="BC25" s="17">
        <f t="shared" si="3"/>
        <v>-207342.11</v>
      </c>
      <c r="BD25" s="17">
        <f t="shared" si="4"/>
        <v>-832028.6</v>
      </c>
    </row>
    <row r="26" spans="1:56" x14ac:dyDescent="0.25">
      <c r="A26" t="str">
        <f t="shared" si="0"/>
        <v>CETC.BCHIMP</v>
      </c>
      <c r="B26" s="1" t="s">
        <v>664</v>
      </c>
      <c r="C26" s="1" t="s">
        <v>665</v>
      </c>
      <c r="D26" s="1" t="s">
        <v>21</v>
      </c>
      <c r="E26" s="17">
        <v>3755.7600000000007</v>
      </c>
      <c r="F26" s="17">
        <v>2183.44</v>
      </c>
      <c r="G26" s="17">
        <v>3468.22</v>
      </c>
      <c r="H26" s="17">
        <v>2698.139999999999</v>
      </c>
      <c r="I26" s="17">
        <v>1726.2000000000019</v>
      </c>
      <c r="J26" s="17">
        <v>1977.3799999999997</v>
      </c>
      <c r="K26" s="17">
        <v>1312.2799999999997</v>
      </c>
      <c r="L26" s="17">
        <v>1241.9399999999998</v>
      </c>
      <c r="M26" s="17">
        <v>1260.6700000000005</v>
      </c>
      <c r="N26" s="17">
        <v>10517.16</v>
      </c>
      <c r="O26" s="17">
        <v>8923.86</v>
      </c>
      <c r="P26" s="17">
        <v>5992.2299999999987</v>
      </c>
      <c r="Q26" s="20">
        <v>187.79</v>
      </c>
      <c r="R26" s="20">
        <v>109.17</v>
      </c>
      <c r="S26" s="20">
        <v>173.41</v>
      </c>
      <c r="T26" s="20">
        <v>134.91</v>
      </c>
      <c r="U26" s="20">
        <v>86.31</v>
      </c>
      <c r="V26" s="20">
        <v>98.87</v>
      </c>
      <c r="W26" s="20">
        <v>65.61</v>
      </c>
      <c r="X26" s="20">
        <v>62.1</v>
      </c>
      <c r="Y26" s="20">
        <v>63.03</v>
      </c>
      <c r="Z26" s="20">
        <v>525.86</v>
      </c>
      <c r="AA26" s="20">
        <v>446.19</v>
      </c>
      <c r="AB26" s="20">
        <v>299.61</v>
      </c>
      <c r="AC26" s="17">
        <v>1386.67</v>
      </c>
      <c r="AD26" s="17">
        <v>795.52</v>
      </c>
      <c r="AE26" s="17">
        <v>1247.82</v>
      </c>
      <c r="AF26" s="17">
        <v>958.76</v>
      </c>
      <c r="AG26" s="17">
        <v>606.66999999999996</v>
      </c>
      <c r="AH26" s="17">
        <v>686.99</v>
      </c>
      <c r="AI26" s="17">
        <v>450.81</v>
      </c>
      <c r="AJ26" s="17">
        <v>421.65</v>
      </c>
      <c r="AK26" s="17">
        <v>422.93</v>
      </c>
      <c r="AL26" s="17">
        <v>3487.38</v>
      </c>
      <c r="AM26" s="17">
        <v>2928.83</v>
      </c>
      <c r="AN26" s="17">
        <v>1947.01</v>
      </c>
      <c r="AO26" s="20">
        <v>5330.2200000000012</v>
      </c>
      <c r="AP26" s="20">
        <v>3088.13</v>
      </c>
      <c r="AQ26" s="20">
        <v>4889.45</v>
      </c>
      <c r="AR26" s="20">
        <v>3791.8099999999986</v>
      </c>
      <c r="AS26" s="20">
        <v>2419.1800000000017</v>
      </c>
      <c r="AT26" s="20">
        <v>2763.24</v>
      </c>
      <c r="AU26" s="20">
        <v>1828.6999999999996</v>
      </c>
      <c r="AV26" s="20">
        <v>1725.6899999999996</v>
      </c>
      <c r="AW26" s="20">
        <v>1746.6300000000006</v>
      </c>
      <c r="AX26" s="20">
        <v>14530.400000000001</v>
      </c>
      <c r="AY26" s="20">
        <v>12298.880000000001</v>
      </c>
      <c r="AZ26" s="20">
        <v>8238.8499999999985</v>
      </c>
      <c r="BA26" s="17">
        <f t="shared" si="1"/>
        <v>45057.279999999999</v>
      </c>
      <c r="BB26" s="17">
        <f t="shared" si="2"/>
        <v>2252.86</v>
      </c>
      <c r="BC26" s="17">
        <f t="shared" si="3"/>
        <v>15341.04</v>
      </c>
      <c r="BD26" s="17">
        <f t="shared" si="4"/>
        <v>62651.18</v>
      </c>
    </row>
    <row r="27" spans="1:56" x14ac:dyDescent="0.25">
      <c r="A27" t="str">
        <f t="shared" si="0"/>
        <v>TAU.CAS</v>
      </c>
      <c r="B27" s="1" t="s">
        <v>31</v>
      </c>
      <c r="C27" s="1" t="s">
        <v>48</v>
      </c>
      <c r="D27" s="1" t="s">
        <v>48</v>
      </c>
      <c r="E27" s="17">
        <v>-18918.98</v>
      </c>
      <c r="F27" s="17">
        <v>-10530.610000000002</v>
      </c>
      <c r="G27" s="17">
        <v>-11608.14</v>
      </c>
      <c r="H27" s="17">
        <v>-19075.390000000003</v>
      </c>
      <c r="I27" s="17">
        <v>-10271.020000000002</v>
      </c>
      <c r="J27" s="17">
        <v>-14112.17</v>
      </c>
      <c r="K27" s="17">
        <v>-13516.239999999996</v>
      </c>
      <c r="L27" s="17">
        <v>-13335.239999999998</v>
      </c>
      <c r="M27" s="17">
        <v>-15254.13</v>
      </c>
      <c r="N27" s="17">
        <v>-11139.36</v>
      </c>
      <c r="O27" s="17">
        <v>-15159.740000000002</v>
      </c>
      <c r="P27" s="17">
        <v>-14823.600000000006</v>
      </c>
      <c r="Q27" s="20">
        <v>-945.95</v>
      </c>
      <c r="R27" s="20">
        <v>-526.53</v>
      </c>
      <c r="S27" s="20">
        <v>-580.41</v>
      </c>
      <c r="T27" s="20">
        <v>-953.77</v>
      </c>
      <c r="U27" s="20">
        <v>-513.54999999999995</v>
      </c>
      <c r="V27" s="20">
        <v>-705.61</v>
      </c>
      <c r="W27" s="20">
        <v>-675.81</v>
      </c>
      <c r="X27" s="20">
        <v>-666.76</v>
      </c>
      <c r="Y27" s="20">
        <v>-762.71</v>
      </c>
      <c r="Z27" s="20">
        <v>-556.97</v>
      </c>
      <c r="AA27" s="20">
        <v>-757.99</v>
      </c>
      <c r="AB27" s="20">
        <v>-741.18</v>
      </c>
      <c r="AC27" s="17">
        <v>-6985.12</v>
      </c>
      <c r="AD27" s="17">
        <v>-3836.75</v>
      </c>
      <c r="AE27" s="17">
        <v>-4176.45</v>
      </c>
      <c r="AF27" s="17">
        <v>-6778.24</v>
      </c>
      <c r="AG27" s="17">
        <v>-3609.71</v>
      </c>
      <c r="AH27" s="17">
        <v>-4902.8900000000003</v>
      </c>
      <c r="AI27" s="17">
        <v>-4643.2299999999996</v>
      </c>
      <c r="AJ27" s="17">
        <v>-4527.3999999999996</v>
      </c>
      <c r="AK27" s="17">
        <v>-5117.5</v>
      </c>
      <c r="AL27" s="17">
        <v>-3693.7</v>
      </c>
      <c r="AM27" s="17">
        <v>-4975.45</v>
      </c>
      <c r="AN27" s="17">
        <v>-4816.53</v>
      </c>
      <c r="AO27" s="20">
        <v>-26850.05</v>
      </c>
      <c r="AP27" s="20">
        <v>-14893.890000000003</v>
      </c>
      <c r="AQ27" s="20">
        <v>-16365</v>
      </c>
      <c r="AR27" s="20">
        <v>-26807.4</v>
      </c>
      <c r="AS27" s="20">
        <v>-14394.280000000002</v>
      </c>
      <c r="AT27" s="20">
        <v>-19720.670000000002</v>
      </c>
      <c r="AU27" s="20">
        <v>-18835.279999999995</v>
      </c>
      <c r="AV27" s="20">
        <v>-18529.399999999998</v>
      </c>
      <c r="AW27" s="20">
        <v>-21134.34</v>
      </c>
      <c r="AX27" s="20">
        <v>-15390.029999999999</v>
      </c>
      <c r="AY27" s="20">
        <v>-20893.18</v>
      </c>
      <c r="AZ27" s="20">
        <v>-20381.310000000005</v>
      </c>
      <c r="BA27" s="17">
        <f t="shared" si="1"/>
        <v>-167744.62000000002</v>
      </c>
      <c r="BB27" s="17">
        <f t="shared" si="2"/>
        <v>-8387.24</v>
      </c>
      <c r="BC27" s="17">
        <f t="shared" si="3"/>
        <v>-58062.969999999994</v>
      </c>
      <c r="BD27" s="17">
        <f t="shared" si="4"/>
        <v>-234194.82999999996</v>
      </c>
    </row>
    <row r="28" spans="1:56" x14ac:dyDescent="0.25">
      <c r="A28" t="str">
        <f t="shared" si="0"/>
        <v>CETC.SPCIMP</v>
      </c>
      <c r="B28" s="1" t="s">
        <v>664</v>
      </c>
      <c r="C28" s="1" t="s">
        <v>675</v>
      </c>
      <c r="D28" s="1" t="s">
        <v>73</v>
      </c>
      <c r="E28" s="17">
        <v>899.75000000000011</v>
      </c>
      <c r="F28" s="17">
        <v>1699.8000000000002</v>
      </c>
      <c r="G28" s="17">
        <v>0</v>
      </c>
      <c r="H28" s="17">
        <v>154.65000000000003</v>
      </c>
      <c r="I28" s="17">
        <v>0</v>
      </c>
      <c r="J28" s="17">
        <v>379.84</v>
      </c>
      <c r="K28" s="17">
        <v>0</v>
      </c>
      <c r="L28" s="17">
        <v>0</v>
      </c>
      <c r="M28" s="17">
        <v>0</v>
      </c>
      <c r="N28" s="17">
        <v>0</v>
      </c>
      <c r="O28" s="17">
        <v>0</v>
      </c>
      <c r="P28" s="17">
        <v>0</v>
      </c>
      <c r="Q28" s="20">
        <v>44.99</v>
      </c>
      <c r="R28" s="20">
        <v>84.99</v>
      </c>
      <c r="S28" s="20">
        <v>0</v>
      </c>
      <c r="T28" s="20">
        <v>7.73</v>
      </c>
      <c r="U28" s="20">
        <v>0</v>
      </c>
      <c r="V28" s="20">
        <v>18.989999999999998</v>
      </c>
      <c r="W28" s="20">
        <v>0</v>
      </c>
      <c r="X28" s="20">
        <v>0</v>
      </c>
      <c r="Y28" s="20">
        <v>0</v>
      </c>
      <c r="Z28" s="20">
        <v>0</v>
      </c>
      <c r="AA28" s="20">
        <v>0</v>
      </c>
      <c r="AB28" s="20">
        <v>0</v>
      </c>
      <c r="AC28" s="17">
        <v>332.2</v>
      </c>
      <c r="AD28" s="17">
        <v>619.30999999999995</v>
      </c>
      <c r="AE28" s="17">
        <v>0</v>
      </c>
      <c r="AF28" s="17">
        <v>54.95</v>
      </c>
      <c r="AG28" s="17">
        <v>0</v>
      </c>
      <c r="AH28" s="17">
        <v>131.97</v>
      </c>
      <c r="AI28" s="17">
        <v>0</v>
      </c>
      <c r="AJ28" s="17">
        <v>0</v>
      </c>
      <c r="AK28" s="17">
        <v>0</v>
      </c>
      <c r="AL28" s="17">
        <v>0</v>
      </c>
      <c r="AM28" s="17">
        <v>0</v>
      </c>
      <c r="AN28" s="17">
        <v>0</v>
      </c>
      <c r="AO28" s="20">
        <v>1276.94</v>
      </c>
      <c r="AP28" s="20">
        <v>2404.1000000000004</v>
      </c>
      <c r="AQ28" s="20">
        <v>0</v>
      </c>
      <c r="AR28" s="20">
        <v>217.33000000000004</v>
      </c>
      <c r="AS28" s="20">
        <v>0</v>
      </c>
      <c r="AT28" s="20">
        <v>530.79999999999995</v>
      </c>
      <c r="AU28" s="20">
        <v>0</v>
      </c>
      <c r="AV28" s="20">
        <v>0</v>
      </c>
      <c r="AW28" s="20">
        <v>0</v>
      </c>
      <c r="AX28" s="20">
        <v>0</v>
      </c>
      <c r="AY28" s="20">
        <v>0</v>
      </c>
      <c r="AZ28" s="20">
        <v>0</v>
      </c>
      <c r="BA28" s="17">
        <f t="shared" si="1"/>
        <v>3134.0400000000004</v>
      </c>
      <c r="BB28" s="17">
        <f t="shared" si="2"/>
        <v>156.69999999999999</v>
      </c>
      <c r="BC28" s="17">
        <f t="shared" si="3"/>
        <v>1138.43</v>
      </c>
      <c r="BD28" s="17">
        <f t="shared" si="4"/>
        <v>4429.17</v>
      </c>
    </row>
    <row r="29" spans="1:56" x14ac:dyDescent="0.25">
      <c r="A29" t="str">
        <f t="shared" si="0"/>
        <v>CETC.BCHEXP</v>
      </c>
      <c r="B29" s="1" t="s">
        <v>664</v>
      </c>
      <c r="C29" s="1" t="s">
        <v>666</v>
      </c>
      <c r="D29" s="1" t="s">
        <v>28</v>
      </c>
      <c r="E29" s="17">
        <v>0</v>
      </c>
      <c r="F29" s="17">
        <v>-270.47000000000003</v>
      </c>
      <c r="G29" s="17">
        <v>-147.65</v>
      </c>
      <c r="H29" s="17">
        <v>-352.73999999999995</v>
      </c>
      <c r="I29" s="17">
        <v>-66.83</v>
      </c>
      <c r="J29" s="17">
        <v>0</v>
      </c>
      <c r="K29" s="17">
        <v>0</v>
      </c>
      <c r="L29" s="17">
        <v>0</v>
      </c>
      <c r="M29" s="17">
        <v>0</v>
      </c>
      <c r="N29" s="17">
        <v>-206.86999999999998</v>
      </c>
      <c r="O29" s="17">
        <v>-241.52999999999997</v>
      </c>
      <c r="P29" s="17">
        <v>0</v>
      </c>
      <c r="Q29" s="20">
        <v>0</v>
      </c>
      <c r="R29" s="20">
        <v>-13.52</v>
      </c>
      <c r="S29" s="20">
        <v>-7.38</v>
      </c>
      <c r="T29" s="20">
        <v>-17.64</v>
      </c>
      <c r="U29" s="20">
        <v>-3.34</v>
      </c>
      <c r="V29" s="20">
        <v>0</v>
      </c>
      <c r="W29" s="20">
        <v>0</v>
      </c>
      <c r="X29" s="20">
        <v>0</v>
      </c>
      <c r="Y29" s="20">
        <v>0</v>
      </c>
      <c r="Z29" s="20">
        <v>-10.34</v>
      </c>
      <c r="AA29" s="20">
        <v>-12.08</v>
      </c>
      <c r="AB29" s="20">
        <v>0</v>
      </c>
      <c r="AC29" s="17">
        <v>0</v>
      </c>
      <c r="AD29" s="17">
        <v>-98.54</v>
      </c>
      <c r="AE29" s="17">
        <v>-53.12</v>
      </c>
      <c r="AF29" s="17">
        <v>-125.34</v>
      </c>
      <c r="AG29" s="17">
        <v>-23.49</v>
      </c>
      <c r="AH29" s="17">
        <v>0</v>
      </c>
      <c r="AI29" s="17">
        <v>0</v>
      </c>
      <c r="AJ29" s="17">
        <v>0</v>
      </c>
      <c r="AK29" s="17">
        <v>0</v>
      </c>
      <c r="AL29" s="17">
        <v>-68.599999999999994</v>
      </c>
      <c r="AM29" s="17">
        <v>-79.27</v>
      </c>
      <c r="AN29" s="17">
        <v>0</v>
      </c>
      <c r="AO29" s="20">
        <v>0</v>
      </c>
      <c r="AP29" s="20">
        <v>-382.53000000000003</v>
      </c>
      <c r="AQ29" s="20">
        <v>-208.15</v>
      </c>
      <c r="AR29" s="20">
        <v>-495.71999999999991</v>
      </c>
      <c r="AS29" s="20">
        <v>-93.66</v>
      </c>
      <c r="AT29" s="20">
        <v>0</v>
      </c>
      <c r="AU29" s="20">
        <v>0</v>
      </c>
      <c r="AV29" s="20">
        <v>0</v>
      </c>
      <c r="AW29" s="20">
        <v>0</v>
      </c>
      <c r="AX29" s="20">
        <v>-285.80999999999995</v>
      </c>
      <c r="AY29" s="20">
        <v>-332.88</v>
      </c>
      <c r="AZ29" s="20">
        <v>0</v>
      </c>
      <c r="BA29" s="17">
        <f t="shared" si="1"/>
        <v>-1286.0899999999999</v>
      </c>
      <c r="BB29" s="17">
        <f t="shared" si="2"/>
        <v>-64.3</v>
      </c>
      <c r="BC29" s="17">
        <f t="shared" si="3"/>
        <v>-448.36</v>
      </c>
      <c r="BD29" s="17">
        <f t="shared" si="4"/>
        <v>-1798.75</v>
      </c>
    </row>
    <row r="30" spans="1:56" x14ac:dyDescent="0.25">
      <c r="A30" t="str">
        <f t="shared" si="0"/>
        <v>CECO.BCHIMP</v>
      </c>
      <c r="B30" s="1" t="s">
        <v>707</v>
      </c>
      <c r="C30" s="1" t="s">
        <v>708</v>
      </c>
      <c r="D30" s="1" t="s">
        <v>21</v>
      </c>
      <c r="E30" s="17">
        <v>255.89</v>
      </c>
      <c r="F30" s="17">
        <v>243.3</v>
      </c>
      <c r="G30" s="17">
        <v>273.59999999999997</v>
      </c>
      <c r="H30" s="17">
        <v>165.05000000000007</v>
      </c>
      <c r="I30" s="17">
        <v>46.160000000000025</v>
      </c>
      <c r="J30" s="17">
        <v>0</v>
      </c>
      <c r="K30" s="17">
        <v>130.96999999999986</v>
      </c>
      <c r="L30" s="17">
        <v>202.56999999999994</v>
      </c>
      <c r="M30" s="17">
        <v>59.15000000000002</v>
      </c>
      <c r="N30" s="17">
        <v>395.89000000000004</v>
      </c>
      <c r="O30" s="17">
        <v>261.36</v>
      </c>
      <c r="P30" s="17">
        <v>12.51</v>
      </c>
      <c r="Q30" s="20">
        <v>12.79</v>
      </c>
      <c r="R30" s="20">
        <v>12.17</v>
      </c>
      <c r="S30" s="20">
        <v>13.68</v>
      </c>
      <c r="T30" s="20">
        <v>8.25</v>
      </c>
      <c r="U30" s="20">
        <v>2.31</v>
      </c>
      <c r="V30" s="20">
        <v>0</v>
      </c>
      <c r="W30" s="20">
        <v>6.55</v>
      </c>
      <c r="X30" s="20">
        <v>10.130000000000001</v>
      </c>
      <c r="Y30" s="20">
        <v>2.96</v>
      </c>
      <c r="Z30" s="20">
        <v>19.79</v>
      </c>
      <c r="AA30" s="20">
        <v>13.07</v>
      </c>
      <c r="AB30" s="20">
        <v>0.63</v>
      </c>
      <c r="AC30" s="17">
        <v>94.48</v>
      </c>
      <c r="AD30" s="17">
        <v>88.64</v>
      </c>
      <c r="AE30" s="17">
        <v>98.44</v>
      </c>
      <c r="AF30" s="17">
        <v>58.65</v>
      </c>
      <c r="AG30" s="17">
        <v>16.22</v>
      </c>
      <c r="AH30" s="17">
        <v>0</v>
      </c>
      <c r="AI30" s="17">
        <v>44.99</v>
      </c>
      <c r="AJ30" s="17">
        <v>68.77</v>
      </c>
      <c r="AK30" s="17">
        <v>19.84</v>
      </c>
      <c r="AL30" s="17">
        <v>131.27000000000001</v>
      </c>
      <c r="AM30" s="17">
        <v>85.78</v>
      </c>
      <c r="AN30" s="17">
        <v>4.0599999999999996</v>
      </c>
      <c r="AO30" s="20">
        <v>363.16</v>
      </c>
      <c r="AP30" s="20">
        <v>344.11</v>
      </c>
      <c r="AQ30" s="20">
        <v>385.71999999999997</v>
      </c>
      <c r="AR30" s="20">
        <v>231.95000000000007</v>
      </c>
      <c r="AS30" s="20">
        <v>64.690000000000026</v>
      </c>
      <c r="AT30" s="20">
        <v>0</v>
      </c>
      <c r="AU30" s="20">
        <v>182.50999999999988</v>
      </c>
      <c r="AV30" s="20">
        <v>281.46999999999991</v>
      </c>
      <c r="AW30" s="20">
        <v>81.950000000000017</v>
      </c>
      <c r="AX30" s="20">
        <v>546.95000000000005</v>
      </c>
      <c r="AY30" s="20">
        <v>360.21000000000004</v>
      </c>
      <c r="AZ30" s="20">
        <v>17.2</v>
      </c>
      <c r="BA30" s="17">
        <f t="shared" si="1"/>
        <v>2046.45</v>
      </c>
      <c r="BB30" s="17">
        <f t="shared" si="2"/>
        <v>102.32999999999998</v>
      </c>
      <c r="BC30" s="17">
        <f t="shared" si="3"/>
        <v>711.13999999999987</v>
      </c>
      <c r="BD30" s="17">
        <f t="shared" si="4"/>
        <v>2859.9199999999996</v>
      </c>
    </row>
    <row r="31" spans="1:56" x14ac:dyDescent="0.25">
      <c r="A31" t="str">
        <f t="shared" si="0"/>
        <v>CAEC.CES1</v>
      </c>
      <c r="B31" s="1" t="s">
        <v>49</v>
      </c>
      <c r="C31" s="1" t="s">
        <v>50</v>
      </c>
      <c r="D31" s="1" t="s">
        <v>51</v>
      </c>
      <c r="E31" s="17">
        <v>-145073.82</v>
      </c>
      <c r="F31" s="17">
        <v>-97883.17</v>
      </c>
      <c r="G31" s="17">
        <v>-127788.73</v>
      </c>
      <c r="H31" s="17">
        <v>-358137.93999999994</v>
      </c>
      <c r="I31" s="17">
        <v>-250166.64999999997</v>
      </c>
      <c r="J31" s="17">
        <v>-169737.25999999998</v>
      </c>
      <c r="K31" s="17">
        <v>-66062.510000000009</v>
      </c>
      <c r="L31" s="17">
        <v>-131142.03</v>
      </c>
      <c r="M31" s="17">
        <v>-225568</v>
      </c>
      <c r="N31" s="17">
        <v>-182778.38</v>
      </c>
      <c r="O31" s="17">
        <v>-191541.96</v>
      </c>
      <c r="P31" s="17">
        <v>-156329.29</v>
      </c>
      <c r="Q31" s="20">
        <v>-7253.69</v>
      </c>
      <c r="R31" s="20">
        <v>-4894.16</v>
      </c>
      <c r="S31" s="20">
        <v>-6389.44</v>
      </c>
      <c r="T31" s="20">
        <v>-17906.900000000001</v>
      </c>
      <c r="U31" s="20">
        <v>-12508.33</v>
      </c>
      <c r="V31" s="20">
        <v>-8486.86</v>
      </c>
      <c r="W31" s="20">
        <v>-3303.13</v>
      </c>
      <c r="X31" s="20">
        <v>-6557.1</v>
      </c>
      <c r="Y31" s="20">
        <v>-11278.4</v>
      </c>
      <c r="Z31" s="20">
        <v>-9138.92</v>
      </c>
      <c r="AA31" s="20">
        <v>-9577.1</v>
      </c>
      <c r="AB31" s="20">
        <v>-7816.46</v>
      </c>
      <c r="AC31" s="17">
        <v>-53563.07</v>
      </c>
      <c r="AD31" s="17">
        <v>-35662.980000000003</v>
      </c>
      <c r="AE31" s="17">
        <v>-45976.639999999999</v>
      </c>
      <c r="AF31" s="17">
        <v>-127260.59</v>
      </c>
      <c r="AG31" s="17">
        <v>-87920.1</v>
      </c>
      <c r="AH31" s="17">
        <v>-58970.61</v>
      </c>
      <c r="AI31" s="17">
        <v>-22694.42</v>
      </c>
      <c r="AJ31" s="17">
        <v>-44523.54</v>
      </c>
      <c r="AK31" s="17">
        <v>-75674.240000000005</v>
      </c>
      <c r="AL31" s="17">
        <v>-60607.41</v>
      </c>
      <c r="AM31" s="17">
        <v>-62864.38</v>
      </c>
      <c r="AN31" s="17">
        <v>-50794.97</v>
      </c>
      <c r="AO31" s="20">
        <v>-205890.58000000002</v>
      </c>
      <c r="AP31" s="20">
        <v>-138440.31</v>
      </c>
      <c r="AQ31" s="20">
        <v>-180154.81</v>
      </c>
      <c r="AR31" s="20">
        <v>-503305.42999999993</v>
      </c>
      <c r="AS31" s="20">
        <v>-350595.07999999996</v>
      </c>
      <c r="AT31" s="20">
        <v>-237194.72999999998</v>
      </c>
      <c r="AU31" s="20">
        <v>-92060.060000000012</v>
      </c>
      <c r="AV31" s="20">
        <v>-182222.67</v>
      </c>
      <c r="AW31" s="20">
        <v>-312520.64</v>
      </c>
      <c r="AX31" s="20">
        <v>-252524.71000000002</v>
      </c>
      <c r="AY31" s="20">
        <v>-263983.44</v>
      </c>
      <c r="AZ31" s="20">
        <v>-214940.72</v>
      </c>
      <c r="BA31" s="17">
        <f t="shared" si="1"/>
        <v>-2102209.7399999998</v>
      </c>
      <c r="BB31" s="17">
        <f t="shared" si="2"/>
        <v>-105110.49</v>
      </c>
      <c r="BC31" s="17">
        <f t="shared" si="3"/>
        <v>-726512.95</v>
      </c>
      <c r="BD31" s="17">
        <f t="shared" si="4"/>
        <v>-2933833.18</v>
      </c>
    </row>
    <row r="32" spans="1:56" x14ac:dyDescent="0.25">
      <c r="A32" t="str">
        <f t="shared" si="0"/>
        <v>CAEC.CES2</v>
      </c>
      <c r="B32" s="1" t="s">
        <v>49</v>
      </c>
      <c r="C32" s="1" t="s">
        <v>52</v>
      </c>
      <c r="D32" s="1" t="s">
        <v>51</v>
      </c>
      <c r="E32" s="17">
        <v>-83948.84</v>
      </c>
      <c r="F32" s="17">
        <v>-56982.29</v>
      </c>
      <c r="G32" s="17">
        <v>-76041.680000000008</v>
      </c>
      <c r="H32" s="17">
        <v>-225892.18</v>
      </c>
      <c r="I32" s="17">
        <v>-160871.43</v>
      </c>
      <c r="J32" s="17">
        <v>-112843.17</v>
      </c>
      <c r="K32" s="17">
        <v>-42023.74</v>
      </c>
      <c r="L32" s="17">
        <v>-84066.94</v>
      </c>
      <c r="M32" s="17">
        <v>-149821.77999999997</v>
      </c>
      <c r="N32" s="17">
        <v>-120763.86000000002</v>
      </c>
      <c r="O32" s="17">
        <v>-127764.61000000002</v>
      </c>
      <c r="P32" s="17">
        <v>-93644.799999999988</v>
      </c>
      <c r="Q32" s="20">
        <v>-4197.4399999999996</v>
      </c>
      <c r="R32" s="20">
        <v>-2849.11</v>
      </c>
      <c r="S32" s="20">
        <v>-3802.08</v>
      </c>
      <c r="T32" s="20">
        <v>-11294.61</v>
      </c>
      <c r="U32" s="20">
        <v>-8043.57</v>
      </c>
      <c r="V32" s="20">
        <v>-5642.16</v>
      </c>
      <c r="W32" s="20">
        <v>-2101.19</v>
      </c>
      <c r="X32" s="20">
        <v>-4203.3500000000004</v>
      </c>
      <c r="Y32" s="20">
        <v>-7491.09</v>
      </c>
      <c r="Z32" s="20">
        <v>-6038.19</v>
      </c>
      <c r="AA32" s="20">
        <v>-6388.23</v>
      </c>
      <c r="AB32" s="20">
        <v>-4682.24</v>
      </c>
      <c r="AC32" s="17">
        <v>-30994.959999999999</v>
      </c>
      <c r="AD32" s="17">
        <v>-20761.060000000001</v>
      </c>
      <c r="AE32" s="17">
        <v>-27358.76</v>
      </c>
      <c r="AF32" s="17">
        <v>-80268.429999999993</v>
      </c>
      <c r="AG32" s="17">
        <v>-56537.64</v>
      </c>
      <c r="AH32" s="17">
        <v>-39204.300000000003</v>
      </c>
      <c r="AI32" s="17">
        <v>-14436.39</v>
      </c>
      <c r="AJ32" s="17">
        <v>-28541.25</v>
      </c>
      <c r="AK32" s="17">
        <v>-50262.66</v>
      </c>
      <c r="AL32" s="17">
        <v>-40044.04</v>
      </c>
      <c r="AM32" s="17">
        <v>-41932.550000000003</v>
      </c>
      <c r="AN32" s="17">
        <v>-30427.34</v>
      </c>
      <c r="AO32" s="20">
        <v>-119141.23999999999</v>
      </c>
      <c r="AP32" s="20">
        <v>-80592.460000000006</v>
      </c>
      <c r="AQ32" s="20">
        <v>-107202.52</v>
      </c>
      <c r="AR32" s="20">
        <v>-317455.21999999997</v>
      </c>
      <c r="AS32" s="20">
        <v>-225452.64</v>
      </c>
      <c r="AT32" s="20">
        <v>-157689.63</v>
      </c>
      <c r="AU32" s="20">
        <v>-58561.32</v>
      </c>
      <c r="AV32" s="20">
        <v>-116811.54000000001</v>
      </c>
      <c r="AW32" s="20">
        <v>-207575.52999999997</v>
      </c>
      <c r="AX32" s="20">
        <v>-166846.09000000003</v>
      </c>
      <c r="AY32" s="20">
        <v>-176085.39</v>
      </c>
      <c r="AZ32" s="20">
        <v>-128754.37999999999</v>
      </c>
      <c r="BA32" s="17">
        <f t="shared" si="1"/>
        <v>-1334665.3200000003</v>
      </c>
      <c r="BB32" s="17">
        <f t="shared" si="2"/>
        <v>-66733.260000000009</v>
      </c>
      <c r="BC32" s="17">
        <f t="shared" si="3"/>
        <v>-460769.37999999995</v>
      </c>
      <c r="BD32" s="17">
        <f t="shared" si="4"/>
        <v>-1862167.96</v>
      </c>
    </row>
    <row r="33" spans="1:56" x14ac:dyDescent="0.25">
      <c r="A33" t="str">
        <f t="shared" si="0"/>
        <v>CGEC.BCHIMP</v>
      </c>
      <c r="B33" s="1" t="s">
        <v>667</v>
      </c>
      <c r="C33" s="1" t="s">
        <v>668</v>
      </c>
      <c r="D33" s="1" t="s">
        <v>21</v>
      </c>
      <c r="E33" s="17">
        <v>1844.7600000000004</v>
      </c>
      <c r="F33" s="17">
        <v>641.08999999999992</v>
      </c>
      <c r="G33" s="17">
        <v>2247.5300000000002</v>
      </c>
      <c r="H33" s="17">
        <v>239.62999999999982</v>
      </c>
      <c r="I33" s="17">
        <v>104.81000000000003</v>
      </c>
      <c r="J33" s="17">
        <v>0</v>
      </c>
      <c r="K33" s="17">
        <v>53.830000000000013</v>
      </c>
      <c r="L33" s="17">
        <v>32.430000000000028</v>
      </c>
      <c r="M33" s="17">
        <v>307.2</v>
      </c>
      <c r="N33" s="17">
        <v>27.780000000000005</v>
      </c>
      <c r="O33" s="17">
        <v>63.580000000000005</v>
      </c>
      <c r="P33" s="17">
        <v>0</v>
      </c>
      <c r="Q33" s="20">
        <v>92.24</v>
      </c>
      <c r="R33" s="20">
        <v>32.049999999999997</v>
      </c>
      <c r="S33" s="20">
        <v>112.38</v>
      </c>
      <c r="T33" s="20">
        <v>11.98</v>
      </c>
      <c r="U33" s="20">
        <v>5.24</v>
      </c>
      <c r="V33" s="20">
        <v>0</v>
      </c>
      <c r="W33" s="20">
        <v>2.69</v>
      </c>
      <c r="X33" s="20">
        <v>1.62</v>
      </c>
      <c r="Y33" s="20">
        <v>15.36</v>
      </c>
      <c r="Z33" s="20">
        <v>1.39</v>
      </c>
      <c r="AA33" s="20">
        <v>3.18</v>
      </c>
      <c r="AB33" s="20">
        <v>0</v>
      </c>
      <c r="AC33" s="17">
        <v>681.11</v>
      </c>
      <c r="AD33" s="17">
        <v>233.58</v>
      </c>
      <c r="AE33" s="17">
        <v>808.63</v>
      </c>
      <c r="AF33" s="17">
        <v>85.15</v>
      </c>
      <c r="AG33" s="17">
        <v>36.840000000000003</v>
      </c>
      <c r="AH33" s="17">
        <v>0</v>
      </c>
      <c r="AI33" s="17">
        <v>18.489999999999998</v>
      </c>
      <c r="AJ33" s="17">
        <v>11.01</v>
      </c>
      <c r="AK33" s="17">
        <v>103.06</v>
      </c>
      <c r="AL33" s="17">
        <v>9.2100000000000009</v>
      </c>
      <c r="AM33" s="17">
        <v>20.87</v>
      </c>
      <c r="AN33" s="17">
        <v>0</v>
      </c>
      <c r="AO33" s="20">
        <v>2618.1100000000006</v>
      </c>
      <c r="AP33" s="20">
        <v>906.71999999999991</v>
      </c>
      <c r="AQ33" s="20">
        <v>3168.5400000000004</v>
      </c>
      <c r="AR33" s="20">
        <v>336.75999999999982</v>
      </c>
      <c r="AS33" s="20">
        <v>146.89000000000004</v>
      </c>
      <c r="AT33" s="20">
        <v>0</v>
      </c>
      <c r="AU33" s="20">
        <v>75.010000000000005</v>
      </c>
      <c r="AV33" s="20">
        <v>45.060000000000024</v>
      </c>
      <c r="AW33" s="20">
        <v>425.62</v>
      </c>
      <c r="AX33" s="20">
        <v>38.38000000000001</v>
      </c>
      <c r="AY33" s="20">
        <v>87.63000000000001</v>
      </c>
      <c r="AZ33" s="20">
        <v>0</v>
      </c>
      <c r="BA33" s="17">
        <f t="shared" si="1"/>
        <v>5562.6400000000012</v>
      </c>
      <c r="BB33" s="17">
        <f t="shared" si="2"/>
        <v>278.13</v>
      </c>
      <c r="BC33" s="17">
        <f t="shared" si="3"/>
        <v>2007.95</v>
      </c>
      <c r="BD33" s="17">
        <f t="shared" si="4"/>
        <v>7848.7200000000021</v>
      </c>
    </row>
    <row r="34" spans="1:56" x14ac:dyDescent="0.25">
      <c r="A34" t="str">
        <f t="shared" si="0"/>
        <v>CGEC.BCHEXP</v>
      </c>
      <c r="B34" s="1" t="s">
        <v>667</v>
      </c>
      <c r="C34" s="1" t="s">
        <v>724</v>
      </c>
      <c r="D34" s="1" t="s">
        <v>28</v>
      </c>
      <c r="E34" s="17">
        <v>0</v>
      </c>
      <c r="F34" s="17">
        <v>0</v>
      </c>
      <c r="G34" s="17">
        <v>-928.33</v>
      </c>
      <c r="H34" s="17">
        <v>0</v>
      </c>
      <c r="I34" s="17">
        <v>0</v>
      </c>
      <c r="J34" s="17">
        <v>0</v>
      </c>
      <c r="K34" s="17">
        <v>0</v>
      </c>
      <c r="L34" s="17">
        <v>0</v>
      </c>
      <c r="M34" s="17">
        <v>0</v>
      </c>
      <c r="N34" s="17">
        <v>0</v>
      </c>
      <c r="O34" s="17">
        <v>0</v>
      </c>
      <c r="P34" s="17">
        <v>-933.78000000000009</v>
      </c>
      <c r="Q34" s="20">
        <v>0</v>
      </c>
      <c r="R34" s="20">
        <v>0</v>
      </c>
      <c r="S34" s="20">
        <v>-46.42</v>
      </c>
      <c r="T34" s="20">
        <v>0</v>
      </c>
      <c r="U34" s="20">
        <v>0</v>
      </c>
      <c r="V34" s="20">
        <v>0</v>
      </c>
      <c r="W34" s="20">
        <v>0</v>
      </c>
      <c r="X34" s="20">
        <v>0</v>
      </c>
      <c r="Y34" s="20">
        <v>0</v>
      </c>
      <c r="Z34" s="20">
        <v>0</v>
      </c>
      <c r="AA34" s="20">
        <v>0</v>
      </c>
      <c r="AB34" s="20">
        <v>-46.69</v>
      </c>
      <c r="AC34" s="17">
        <v>0</v>
      </c>
      <c r="AD34" s="17">
        <v>0</v>
      </c>
      <c r="AE34" s="17">
        <v>-334</v>
      </c>
      <c r="AF34" s="17">
        <v>0</v>
      </c>
      <c r="AG34" s="17">
        <v>0</v>
      </c>
      <c r="AH34" s="17">
        <v>0</v>
      </c>
      <c r="AI34" s="17">
        <v>0</v>
      </c>
      <c r="AJ34" s="17">
        <v>0</v>
      </c>
      <c r="AK34" s="17">
        <v>0</v>
      </c>
      <c r="AL34" s="17">
        <v>0</v>
      </c>
      <c r="AM34" s="17">
        <v>0</v>
      </c>
      <c r="AN34" s="17">
        <v>-303.41000000000003</v>
      </c>
      <c r="AO34" s="20">
        <v>0</v>
      </c>
      <c r="AP34" s="20">
        <v>0</v>
      </c>
      <c r="AQ34" s="20">
        <v>-1308.75</v>
      </c>
      <c r="AR34" s="20">
        <v>0</v>
      </c>
      <c r="AS34" s="20">
        <v>0</v>
      </c>
      <c r="AT34" s="20">
        <v>0</v>
      </c>
      <c r="AU34" s="20">
        <v>0</v>
      </c>
      <c r="AV34" s="20">
        <v>0</v>
      </c>
      <c r="AW34" s="20">
        <v>0</v>
      </c>
      <c r="AX34" s="20">
        <v>0</v>
      </c>
      <c r="AY34" s="20">
        <v>0</v>
      </c>
      <c r="AZ34" s="20">
        <v>-1283.8800000000001</v>
      </c>
      <c r="BA34" s="17">
        <f t="shared" si="1"/>
        <v>-1862.1100000000001</v>
      </c>
      <c r="BB34" s="17">
        <f t="shared" si="2"/>
        <v>-93.11</v>
      </c>
      <c r="BC34" s="17">
        <f t="shared" si="3"/>
        <v>-637.41000000000008</v>
      </c>
      <c r="BD34" s="17">
        <f t="shared" si="4"/>
        <v>-2592.63</v>
      </c>
    </row>
    <row r="35" spans="1:56" x14ac:dyDescent="0.25">
      <c r="A35" t="str">
        <f t="shared" si="0"/>
        <v>CMH.CMH1</v>
      </c>
      <c r="B35" s="1" t="s">
        <v>57</v>
      </c>
      <c r="C35" s="1" t="s">
        <v>58</v>
      </c>
      <c r="D35" s="1" t="s">
        <v>58</v>
      </c>
      <c r="E35" s="17">
        <v>-27323.399999999998</v>
      </c>
      <c r="F35" s="17">
        <v>-18229.149999999998</v>
      </c>
      <c r="G35" s="17">
        <v>-35225.61</v>
      </c>
      <c r="H35" s="17">
        <v>-58021.03</v>
      </c>
      <c r="I35" s="17">
        <v>-31972.450000000004</v>
      </c>
      <c r="J35" s="17">
        <v>-20937.02</v>
      </c>
      <c r="K35" s="17">
        <v>-6644.08</v>
      </c>
      <c r="L35" s="17">
        <v>-21654.22</v>
      </c>
      <c r="M35" s="17">
        <v>-35571.050000000003</v>
      </c>
      <c r="N35" s="17">
        <v>-19871.249999999996</v>
      </c>
      <c r="O35" s="17">
        <v>-29038.920000000002</v>
      </c>
      <c r="P35" s="17">
        <v>-18709.330000000002</v>
      </c>
      <c r="Q35" s="20">
        <v>-1366.17</v>
      </c>
      <c r="R35" s="20">
        <v>-911.46</v>
      </c>
      <c r="S35" s="20">
        <v>-1761.28</v>
      </c>
      <c r="T35" s="20">
        <v>-2901.05</v>
      </c>
      <c r="U35" s="20">
        <v>-1598.62</v>
      </c>
      <c r="V35" s="20">
        <v>-1046.8499999999999</v>
      </c>
      <c r="W35" s="20">
        <v>-332.2</v>
      </c>
      <c r="X35" s="20">
        <v>-1082.71</v>
      </c>
      <c r="Y35" s="20">
        <v>-1778.55</v>
      </c>
      <c r="Z35" s="20">
        <v>-993.56</v>
      </c>
      <c r="AA35" s="20">
        <v>-1451.95</v>
      </c>
      <c r="AB35" s="20">
        <v>-935.47</v>
      </c>
      <c r="AC35" s="17">
        <v>-10088.14</v>
      </c>
      <c r="AD35" s="17">
        <v>-6641.65</v>
      </c>
      <c r="AE35" s="17">
        <v>-12673.69</v>
      </c>
      <c r="AF35" s="17">
        <v>-20617.169999999998</v>
      </c>
      <c r="AG35" s="17">
        <v>-11236.59</v>
      </c>
      <c r="AH35" s="17">
        <v>-7274</v>
      </c>
      <c r="AI35" s="17">
        <v>-2282.44</v>
      </c>
      <c r="AJ35" s="17">
        <v>-7351.74</v>
      </c>
      <c r="AK35" s="17">
        <v>-11933.48</v>
      </c>
      <c r="AL35" s="17">
        <v>-6589.1</v>
      </c>
      <c r="AM35" s="17">
        <v>-9530.6200000000008</v>
      </c>
      <c r="AN35" s="17">
        <v>-6079.09</v>
      </c>
      <c r="AO35" s="20">
        <v>-38777.71</v>
      </c>
      <c r="AP35" s="20">
        <v>-25782.259999999995</v>
      </c>
      <c r="AQ35" s="20">
        <v>-49660.58</v>
      </c>
      <c r="AR35" s="20">
        <v>-81539.25</v>
      </c>
      <c r="AS35" s="20">
        <v>-44807.66</v>
      </c>
      <c r="AT35" s="20">
        <v>-29257.87</v>
      </c>
      <c r="AU35" s="20">
        <v>-9258.7199999999993</v>
      </c>
      <c r="AV35" s="20">
        <v>-30088.67</v>
      </c>
      <c r="AW35" s="20">
        <v>-49283.08</v>
      </c>
      <c r="AX35" s="20">
        <v>-27453.909999999996</v>
      </c>
      <c r="AY35" s="20">
        <v>-40021.490000000005</v>
      </c>
      <c r="AZ35" s="20">
        <v>-25723.890000000003</v>
      </c>
      <c r="BA35" s="17">
        <f t="shared" si="1"/>
        <v>-323197.51</v>
      </c>
      <c r="BB35" s="17">
        <f t="shared" si="2"/>
        <v>-16159.869999999999</v>
      </c>
      <c r="BC35" s="17">
        <f t="shared" si="3"/>
        <v>-112297.71</v>
      </c>
      <c r="BD35" s="17">
        <f t="shared" si="4"/>
        <v>-451655.08999999997</v>
      </c>
    </row>
    <row r="36" spans="1:56" x14ac:dyDescent="0.25">
      <c r="A36" t="str">
        <f t="shared" si="0"/>
        <v>CNRL.CNR5</v>
      </c>
      <c r="B36" s="1" t="s">
        <v>59</v>
      </c>
      <c r="C36" s="1" t="s">
        <v>60</v>
      </c>
      <c r="D36" s="1" t="s">
        <v>60</v>
      </c>
      <c r="E36" s="17">
        <v>0</v>
      </c>
      <c r="F36" s="17">
        <v>0</v>
      </c>
      <c r="G36" s="17">
        <v>0</v>
      </c>
      <c r="H36" s="17">
        <v>0</v>
      </c>
      <c r="I36" s="17">
        <v>0</v>
      </c>
      <c r="J36" s="17">
        <v>0</v>
      </c>
      <c r="K36" s="17">
        <v>0</v>
      </c>
      <c r="L36" s="17">
        <v>0</v>
      </c>
      <c r="M36" s="17">
        <v>0</v>
      </c>
      <c r="N36" s="17">
        <v>4207.6799999999985</v>
      </c>
      <c r="O36" s="17">
        <v>23946.42</v>
      </c>
      <c r="P36" s="17">
        <v>68512.72</v>
      </c>
      <c r="Q36" s="20">
        <v>0</v>
      </c>
      <c r="R36" s="20">
        <v>0</v>
      </c>
      <c r="S36" s="20">
        <v>0</v>
      </c>
      <c r="T36" s="20">
        <v>0</v>
      </c>
      <c r="U36" s="20">
        <v>0</v>
      </c>
      <c r="V36" s="20">
        <v>0</v>
      </c>
      <c r="W36" s="20">
        <v>0</v>
      </c>
      <c r="X36" s="20">
        <v>0</v>
      </c>
      <c r="Y36" s="20">
        <v>0</v>
      </c>
      <c r="Z36" s="20">
        <v>210.38</v>
      </c>
      <c r="AA36" s="20">
        <v>1197.32</v>
      </c>
      <c r="AB36" s="20">
        <v>3425.64</v>
      </c>
      <c r="AC36" s="17">
        <v>0</v>
      </c>
      <c r="AD36" s="17">
        <v>0</v>
      </c>
      <c r="AE36" s="17">
        <v>0</v>
      </c>
      <c r="AF36" s="17">
        <v>0</v>
      </c>
      <c r="AG36" s="17">
        <v>0</v>
      </c>
      <c r="AH36" s="17">
        <v>0</v>
      </c>
      <c r="AI36" s="17">
        <v>0</v>
      </c>
      <c r="AJ36" s="17">
        <v>0</v>
      </c>
      <c r="AK36" s="17">
        <v>0</v>
      </c>
      <c r="AL36" s="17">
        <v>1395.22</v>
      </c>
      <c r="AM36" s="17">
        <v>7859.25</v>
      </c>
      <c r="AN36" s="17">
        <v>22261.35</v>
      </c>
      <c r="AO36" s="20">
        <v>0</v>
      </c>
      <c r="AP36" s="20">
        <v>0</v>
      </c>
      <c r="AQ36" s="20">
        <v>0</v>
      </c>
      <c r="AR36" s="20">
        <v>0</v>
      </c>
      <c r="AS36" s="20">
        <v>0</v>
      </c>
      <c r="AT36" s="20">
        <v>0</v>
      </c>
      <c r="AU36" s="20">
        <v>0</v>
      </c>
      <c r="AV36" s="20">
        <v>0</v>
      </c>
      <c r="AW36" s="20">
        <v>0</v>
      </c>
      <c r="AX36" s="20">
        <v>5813.2799999999988</v>
      </c>
      <c r="AY36" s="20">
        <v>33002.99</v>
      </c>
      <c r="AZ36" s="20">
        <v>94199.709999999992</v>
      </c>
      <c r="BA36" s="17">
        <f t="shared" si="1"/>
        <v>96666.82</v>
      </c>
      <c r="BB36" s="17">
        <f t="shared" si="2"/>
        <v>4833.34</v>
      </c>
      <c r="BC36" s="17">
        <f t="shared" si="3"/>
        <v>31515.82</v>
      </c>
      <c r="BD36" s="17">
        <f t="shared" si="4"/>
        <v>133015.97999999998</v>
      </c>
    </row>
    <row r="37" spans="1:56" x14ac:dyDescent="0.25">
      <c r="A37" t="str">
        <f t="shared" si="0"/>
        <v>VQW.CR1</v>
      </c>
      <c r="B37" s="1" t="s">
        <v>29</v>
      </c>
      <c r="C37" s="1" t="s">
        <v>61</v>
      </c>
      <c r="D37" s="1" t="s">
        <v>61</v>
      </c>
      <c r="E37" s="17">
        <v>19268.23</v>
      </c>
      <c r="F37" s="17">
        <v>16864.3</v>
      </c>
      <c r="G37" s="17">
        <v>20054.759999999998</v>
      </c>
      <c r="H37" s="17">
        <v>29783.77</v>
      </c>
      <c r="I37" s="17">
        <v>14695.35</v>
      </c>
      <c r="J37" s="17">
        <v>10793.420000000002</v>
      </c>
      <c r="K37" s="17">
        <v>6585.4299999999985</v>
      </c>
      <c r="L37" s="17">
        <v>9293.3300000000017</v>
      </c>
      <c r="M37" s="17">
        <v>8092.4800000000005</v>
      </c>
      <c r="N37" s="17">
        <v>25852.13</v>
      </c>
      <c r="O37" s="17">
        <v>35998.61</v>
      </c>
      <c r="P37" s="17">
        <v>15524.609999999999</v>
      </c>
      <c r="Q37" s="20">
        <v>963.41</v>
      </c>
      <c r="R37" s="20">
        <v>843.22</v>
      </c>
      <c r="S37" s="20">
        <v>1002.74</v>
      </c>
      <c r="T37" s="20">
        <v>1489.19</v>
      </c>
      <c r="U37" s="20">
        <v>734.77</v>
      </c>
      <c r="V37" s="20">
        <v>539.66999999999996</v>
      </c>
      <c r="W37" s="20">
        <v>329.27</v>
      </c>
      <c r="X37" s="20">
        <v>464.67</v>
      </c>
      <c r="Y37" s="20">
        <v>404.62</v>
      </c>
      <c r="Z37" s="20">
        <v>1292.6099999999999</v>
      </c>
      <c r="AA37" s="20">
        <v>1799.93</v>
      </c>
      <c r="AB37" s="20">
        <v>776.23</v>
      </c>
      <c r="AC37" s="17">
        <v>7114.07</v>
      </c>
      <c r="AD37" s="17">
        <v>6144.38</v>
      </c>
      <c r="AE37" s="17">
        <v>7215.43</v>
      </c>
      <c r="AF37" s="17">
        <v>10583.35</v>
      </c>
      <c r="AG37" s="17">
        <v>5164.62</v>
      </c>
      <c r="AH37" s="17">
        <v>3749.88</v>
      </c>
      <c r="AI37" s="17">
        <v>2262.29</v>
      </c>
      <c r="AJ37" s="17">
        <v>3155.14</v>
      </c>
      <c r="AK37" s="17">
        <v>2714.89</v>
      </c>
      <c r="AL37" s="17">
        <v>8572.2999999999993</v>
      </c>
      <c r="AM37" s="17">
        <v>11814.8</v>
      </c>
      <c r="AN37" s="17">
        <v>5044.3</v>
      </c>
      <c r="AO37" s="20">
        <v>27345.71</v>
      </c>
      <c r="AP37" s="20">
        <v>23851.9</v>
      </c>
      <c r="AQ37" s="20">
        <v>28272.93</v>
      </c>
      <c r="AR37" s="20">
        <v>41856.31</v>
      </c>
      <c r="AS37" s="20">
        <v>20594.740000000002</v>
      </c>
      <c r="AT37" s="20">
        <v>15082.970000000001</v>
      </c>
      <c r="AU37" s="20">
        <v>9176.989999999998</v>
      </c>
      <c r="AV37" s="20">
        <v>12913.140000000001</v>
      </c>
      <c r="AW37" s="20">
        <v>11211.99</v>
      </c>
      <c r="AX37" s="20">
        <v>35717.040000000001</v>
      </c>
      <c r="AY37" s="20">
        <v>49613.34</v>
      </c>
      <c r="AZ37" s="20">
        <v>21345.14</v>
      </c>
      <c r="BA37" s="17">
        <f t="shared" ref="BA37:BA68" si="5">SUM(E37:P37)</f>
        <v>212806.41999999998</v>
      </c>
      <c r="BB37" s="17">
        <f t="shared" ref="BB37:BB68" si="6">SUM(Q37:AB37)</f>
        <v>10640.33</v>
      </c>
      <c r="BC37" s="17">
        <f t="shared" si="3"/>
        <v>73535.450000000012</v>
      </c>
      <c r="BD37" s="17">
        <f t="shared" si="4"/>
        <v>296982.2</v>
      </c>
    </row>
    <row r="38" spans="1:56" x14ac:dyDescent="0.25">
      <c r="A38" t="str">
        <f t="shared" si="0"/>
        <v>CHD.CRE1</v>
      </c>
      <c r="B38" s="1" t="s">
        <v>234</v>
      </c>
      <c r="C38" s="1" t="s">
        <v>222</v>
      </c>
      <c r="D38" s="1" t="s">
        <v>222</v>
      </c>
      <c r="E38" s="17">
        <v>0</v>
      </c>
      <c r="F38" s="17">
        <v>0</v>
      </c>
      <c r="G38" s="17">
        <v>0</v>
      </c>
      <c r="H38" s="17">
        <v>0</v>
      </c>
      <c r="I38" s="17">
        <v>0</v>
      </c>
      <c r="J38" s="17">
        <v>0</v>
      </c>
      <c r="K38" s="17">
        <v>0</v>
      </c>
      <c r="L38" s="17">
        <v>0</v>
      </c>
      <c r="M38" s="17">
        <v>0</v>
      </c>
      <c r="N38" s="17">
        <v>0</v>
      </c>
      <c r="O38" s="17">
        <v>0</v>
      </c>
      <c r="P38" s="17">
        <v>0</v>
      </c>
      <c r="Q38" s="20">
        <v>0</v>
      </c>
      <c r="R38" s="20">
        <v>0</v>
      </c>
      <c r="S38" s="20">
        <v>0</v>
      </c>
      <c r="T38" s="20">
        <v>0</v>
      </c>
      <c r="U38" s="20">
        <v>0</v>
      </c>
      <c r="V38" s="20">
        <v>0</v>
      </c>
      <c r="W38" s="20">
        <v>0</v>
      </c>
      <c r="X38" s="20">
        <v>0</v>
      </c>
      <c r="Y38" s="20">
        <v>0</v>
      </c>
      <c r="Z38" s="20">
        <v>0</v>
      </c>
      <c r="AA38" s="20">
        <v>0</v>
      </c>
      <c r="AB38" s="20">
        <v>0</v>
      </c>
      <c r="AC38" s="17">
        <v>0</v>
      </c>
      <c r="AD38" s="17">
        <v>0</v>
      </c>
      <c r="AE38" s="17">
        <v>0</v>
      </c>
      <c r="AF38" s="17">
        <v>0</v>
      </c>
      <c r="AG38" s="17">
        <v>0</v>
      </c>
      <c r="AH38" s="17">
        <v>0</v>
      </c>
      <c r="AI38" s="17">
        <v>0</v>
      </c>
      <c r="AJ38" s="17">
        <v>0</v>
      </c>
      <c r="AK38" s="17">
        <v>0</v>
      </c>
      <c r="AL38" s="17">
        <v>0</v>
      </c>
      <c r="AM38" s="17">
        <v>0</v>
      </c>
      <c r="AN38" s="17">
        <v>0</v>
      </c>
      <c r="AO38" s="20">
        <v>0</v>
      </c>
      <c r="AP38" s="20">
        <v>0</v>
      </c>
      <c r="AQ38" s="20">
        <v>0</v>
      </c>
      <c r="AR38" s="20">
        <v>0</v>
      </c>
      <c r="AS38" s="20">
        <v>0</v>
      </c>
      <c r="AT38" s="20">
        <v>0</v>
      </c>
      <c r="AU38" s="20">
        <v>0</v>
      </c>
      <c r="AV38" s="20">
        <v>0</v>
      </c>
      <c r="AW38" s="20">
        <v>0</v>
      </c>
      <c r="AX38" s="20">
        <v>0</v>
      </c>
      <c r="AY38" s="20">
        <v>0</v>
      </c>
      <c r="AZ38" s="20">
        <v>0</v>
      </c>
      <c r="BA38" s="17">
        <f t="shared" si="5"/>
        <v>0</v>
      </c>
      <c r="BB38" s="17">
        <f t="shared" si="6"/>
        <v>0</v>
      </c>
      <c r="BC38" s="17">
        <f t="shared" si="3"/>
        <v>0</v>
      </c>
      <c r="BD38" s="17">
        <f t="shared" si="4"/>
        <v>0</v>
      </c>
    </row>
    <row r="39" spans="1:56" x14ac:dyDescent="0.25">
      <c r="A39" t="str">
        <f t="shared" si="0"/>
        <v>CHD.CRE2</v>
      </c>
      <c r="B39" s="1" t="s">
        <v>234</v>
      </c>
      <c r="C39" s="1" t="s">
        <v>223</v>
      </c>
      <c r="D39" s="1" t="s">
        <v>223</v>
      </c>
      <c r="E39" s="17">
        <v>0</v>
      </c>
      <c r="F39" s="17">
        <v>0</v>
      </c>
      <c r="G39" s="17">
        <v>0</v>
      </c>
      <c r="H39" s="17">
        <v>0</v>
      </c>
      <c r="I39" s="17">
        <v>0</v>
      </c>
      <c r="J39" s="17">
        <v>0</v>
      </c>
      <c r="K39" s="17">
        <v>0</v>
      </c>
      <c r="L39" s="17">
        <v>0</v>
      </c>
      <c r="M39" s="17">
        <v>0</v>
      </c>
      <c r="N39" s="17">
        <v>0</v>
      </c>
      <c r="O39" s="17">
        <v>0</v>
      </c>
      <c r="P39" s="17">
        <v>0</v>
      </c>
      <c r="Q39" s="20">
        <v>0</v>
      </c>
      <c r="R39" s="20">
        <v>0</v>
      </c>
      <c r="S39" s="20">
        <v>0</v>
      </c>
      <c r="T39" s="20">
        <v>0</v>
      </c>
      <c r="U39" s="20">
        <v>0</v>
      </c>
      <c r="V39" s="20">
        <v>0</v>
      </c>
      <c r="W39" s="20">
        <v>0</v>
      </c>
      <c r="X39" s="20">
        <v>0</v>
      </c>
      <c r="Y39" s="20">
        <v>0</v>
      </c>
      <c r="Z39" s="20">
        <v>0</v>
      </c>
      <c r="AA39" s="20">
        <v>0</v>
      </c>
      <c r="AB39" s="20">
        <v>0</v>
      </c>
      <c r="AC39" s="17">
        <v>0</v>
      </c>
      <c r="AD39" s="17">
        <v>0</v>
      </c>
      <c r="AE39" s="17">
        <v>0</v>
      </c>
      <c r="AF39" s="17">
        <v>0</v>
      </c>
      <c r="AG39" s="17">
        <v>0</v>
      </c>
      <c r="AH39" s="17">
        <v>0</v>
      </c>
      <c r="AI39" s="17">
        <v>0</v>
      </c>
      <c r="AJ39" s="17">
        <v>0</v>
      </c>
      <c r="AK39" s="17">
        <v>0</v>
      </c>
      <c r="AL39" s="17">
        <v>0</v>
      </c>
      <c r="AM39" s="17">
        <v>0</v>
      </c>
      <c r="AN39" s="17">
        <v>0</v>
      </c>
      <c r="AO39" s="20">
        <v>0</v>
      </c>
      <c r="AP39" s="20">
        <v>0</v>
      </c>
      <c r="AQ39" s="20">
        <v>0</v>
      </c>
      <c r="AR39" s="20">
        <v>0</v>
      </c>
      <c r="AS39" s="20">
        <v>0</v>
      </c>
      <c r="AT39" s="20">
        <v>0</v>
      </c>
      <c r="AU39" s="20">
        <v>0</v>
      </c>
      <c r="AV39" s="20">
        <v>0</v>
      </c>
      <c r="AW39" s="20">
        <v>0</v>
      </c>
      <c r="AX39" s="20">
        <v>0</v>
      </c>
      <c r="AY39" s="20">
        <v>0</v>
      </c>
      <c r="AZ39" s="20">
        <v>0</v>
      </c>
      <c r="BA39" s="17">
        <f t="shared" si="5"/>
        <v>0</v>
      </c>
      <c r="BB39" s="17">
        <f t="shared" si="6"/>
        <v>0</v>
      </c>
      <c r="BC39" s="17">
        <f t="shared" si="3"/>
        <v>0</v>
      </c>
      <c r="BD39" s="17">
        <f t="shared" si="4"/>
        <v>0</v>
      </c>
    </row>
    <row r="40" spans="1:56" x14ac:dyDescent="0.25">
      <c r="A40" t="str">
        <f t="shared" si="0"/>
        <v>CHD.CRE3</v>
      </c>
      <c r="B40" s="1" t="s">
        <v>234</v>
      </c>
      <c r="C40" s="1" t="s">
        <v>62</v>
      </c>
      <c r="D40" s="1" t="s">
        <v>62</v>
      </c>
      <c r="E40" s="17">
        <v>25962.299999999996</v>
      </c>
      <c r="F40" s="17">
        <v>20321.869999999995</v>
      </c>
      <c r="G40" s="17">
        <v>20935.059999999998</v>
      </c>
      <c r="H40" s="17">
        <v>32934.019999999997</v>
      </c>
      <c r="I40" s="17">
        <v>18661.900000000001</v>
      </c>
      <c r="J40" s="17">
        <v>9536.2800000000007</v>
      </c>
      <c r="K40" s="17">
        <v>10640.25</v>
      </c>
      <c r="L40" s="17">
        <v>13836.090000000002</v>
      </c>
      <c r="M40" s="17">
        <v>13649.339999999997</v>
      </c>
      <c r="N40" s="17">
        <v>28396.85</v>
      </c>
      <c r="O40" s="17">
        <v>33016.71</v>
      </c>
      <c r="P40" s="17">
        <v>16577.900000000001</v>
      </c>
      <c r="Q40" s="20">
        <v>1298.1199999999999</v>
      </c>
      <c r="R40" s="20">
        <v>1016.09</v>
      </c>
      <c r="S40" s="20">
        <v>1046.75</v>
      </c>
      <c r="T40" s="20">
        <v>1646.7</v>
      </c>
      <c r="U40" s="20">
        <v>933.1</v>
      </c>
      <c r="V40" s="20">
        <v>476.81</v>
      </c>
      <c r="W40" s="20">
        <v>532.01</v>
      </c>
      <c r="X40" s="20">
        <v>691.8</v>
      </c>
      <c r="Y40" s="20">
        <v>682.47</v>
      </c>
      <c r="Z40" s="20">
        <v>1419.84</v>
      </c>
      <c r="AA40" s="20">
        <v>1650.84</v>
      </c>
      <c r="AB40" s="20">
        <v>828.9</v>
      </c>
      <c r="AC40" s="17">
        <v>9585.61</v>
      </c>
      <c r="AD40" s="17">
        <v>7404.12</v>
      </c>
      <c r="AE40" s="17">
        <v>7532.15</v>
      </c>
      <c r="AF40" s="17">
        <v>11702.76</v>
      </c>
      <c r="AG40" s="17">
        <v>6558.65</v>
      </c>
      <c r="AH40" s="17">
        <v>3313.12</v>
      </c>
      <c r="AI40" s="17">
        <v>3655.24</v>
      </c>
      <c r="AJ40" s="17">
        <v>4697.4399999999996</v>
      </c>
      <c r="AK40" s="17">
        <v>4579.12</v>
      </c>
      <c r="AL40" s="17">
        <v>9416.1</v>
      </c>
      <c r="AM40" s="17">
        <v>10836.14</v>
      </c>
      <c r="AN40" s="17">
        <v>5386.54</v>
      </c>
      <c r="AO40" s="20">
        <v>36846.03</v>
      </c>
      <c r="AP40" s="20">
        <v>28742.079999999994</v>
      </c>
      <c r="AQ40" s="20">
        <v>29513.96</v>
      </c>
      <c r="AR40" s="20">
        <v>46283.479999999996</v>
      </c>
      <c r="AS40" s="20">
        <v>26153.65</v>
      </c>
      <c r="AT40" s="20">
        <v>13326.21</v>
      </c>
      <c r="AU40" s="20">
        <v>14827.5</v>
      </c>
      <c r="AV40" s="20">
        <v>19225.330000000002</v>
      </c>
      <c r="AW40" s="20">
        <v>18910.929999999997</v>
      </c>
      <c r="AX40" s="20">
        <v>39232.79</v>
      </c>
      <c r="AY40" s="20">
        <v>45503.689999999995</v>
      </c>
      <c r="AZ40" s="20">
        <v>22793.340000000004</v>
      </c>
      <c r="BA40" s="17">
        <f t="shared" si="5"/>
        <v>244468.56999999995</v>
      </c>
      <c r="BB40" s="17">
        <f t="shared" si="6"/>
        <v>12223.43</v>
      </c>
      <c r="BC40" s="17">
        <f t="shared" si="3"/>
        <v>84666.99</v>
      </c>
      <c r="BD40" s="17">
        <f t="shared" si="4"/>
        <v>341358.99</v>
      </c>
    </row>
    <row r="41" spans="1:56" x14ac:dyDescent="0.25">
      <c r="A41" t="str">
        <f t="shared" si="0"/>
        <v>CONS.BCHIMP</v>
      </c>
      <c r="B41" s="1" t="s">
        <v>669</v>
      </c>
      <c r="C41" s="1" t="s">
        <v>670</v>
      </c>
      <c r="D41" s="1" t="s">
        <v>21</v>
      </c>
      <c r="E41" s="17">
        <v>0</v>
      </c>
      <c r="F41" s="17">
        <v>20.529999999999998</v>
      </c>
      <c r="G41" s="17">
        <v>18.059999999999992</v>
      </c>
      <c r="H41" s="17">
        <v>0</v>
      </c>
      <c r="I41" s="17">
        <v>0</v>
      </c>
      <c r="J41" s="17">
        <v>0</v>
      </c>
      <c r="K41" s="17">
        <v>0</v>
      </c>
      <c r="L41" s="17">
        <v>0</v>
      </c>
      <c r="M41" s="17">
        <v>0</v>
      </c>
      <c r="N41" s="17">
        <v>0</v>
      </c>
      <c r="O41" s="17">
        <v>0</v>
      </c>
      <c r="P41" s="17">
        <v>0</v>
      </c>
      <c r="Q41" s="20">
        <v>0</v>
      </c>
      <c r="R41" s="20">
        <v>1.03</v>
      </c>
      <c r="S41" s="20">
        <v>0.9</v>
      </c>
      <c r="T41" s="20">
        <v>0</v>
      </c>
      <c r="U41" s="20">
        <v>0</v>
      </c>
      <c r="V41" s="20">
        <v>0</v>
      </c>
      <c r="W41" s="20">
        <v>0</v>
      </c>
      <c r="X41" s="20">
        <v>0</v>
      </c>
      <c r="Y41" s="20">
        <v>0</v>
      </c>
      <c r="Z41" s="20">
        <v>0</v>
      </c>
      <c r="AA41" s="20">
        <v>0</v>
      </c>
      <c r="AB41" s="20">
        <v>0</v>
      </c>
      <c r="AC41" s="17">
        <v>0</v>
      </c>
      <c r="AD41" s="17">
        <v>7.48</v>
      </c>
      <c r="AE41" s="17">
        <v>6.5</v>
      </c>
      <c r="AF41" s="17">
        <v>0</v>
      </c>
      <c r="AG41" s="17">
        <v>0</v>
      </c>
      <c r="AH41" s="17">
        <v>0</v>
      </c>
      <c r="AI41" s="17">
        <v>0</v>
      </c>
      <c r="AJ41" s="17">
        <v>0</v>
      </c>
      <c r="AK41" s="17">
        <v>0</v>
      </c>
      <c r="AL41" s="17">
        <v>0</v>
      </c>
      <c r="AM41" s="17">
        <v>0</v>
      </c>
      <c r="AN41" s="17">
        <v>0</v>
      </c>
      <c r="AO41" s="20">
        <v>0</v>
      </c>
      <c r="AP41" s="20">
        <v>29.04</v>
      </c>
      <c r="AQ41" s="20">
        <v>25.45999999999999</v>
      </c>
      <c r="AR41" s="20">
        <v>0</v>
      </c>
      <c r="AS41" s="20">
        <v>0</v>
      </c>
      <c r="AT41" s="20">
        <v>0</v>
      </c>
      <c r="AU41" s="20">
        <v>0</v>
      </c>
      <c r="AV41" s="20">
        <v>0</v>
      </c>
      <c r="AW41" s="20">
        <v>0</v>
      </c>
      <c r="AX41" s="20">
        <v>0</v>
      </c>
      <c r="AY41" s="20">
        <v>0</v>
      </c>
      <c r="AZ41" s="20">
        <v>0</v>
      </c>
      <c r="BA41" s="17">
        <f t="shared" si="5"/>
        <v>38.589999999999989</v>
      </c>
      <c r="BB41" s="17">
        <f t="shared" si="6"/>
        <v>1.9300000000000002</v>
      </c>
      <c r="BC41" s="17">
        <f t="shared" si="3"/>
        <v>13.98</v>
      </c>
      <c r="BD41" s="17">
        <f t="shared" si="4"/>
        <v>54.499999999999986</v>
      </c>
    </row>
    <row r="42" spans="1:56" x14ac:dyDescent="0.25">
      <c r="A42" t="str">
        <f>B42&amp;"."&amp;IF(D42="CES1/CES2",C42,IF(C42="CRE1/CRE2",C42,D42))</f>
        <v>CONS.BCHEXP</v>
      </c>
      <c r="B42" s="1" t="s">
        <v>669</v>
      </c>
      <c r="C42" s="1" t="s">
        <v>671</v>
      </c>
      <c r="D42" s="1" t="s">
        <v>28</v>
      </c>
      <c r="E42" s="17">
        <v>0</v>
      </c>
      <c r="F42" s="17">
        <v>0</v>
      </c>
      <c r="G42" s="17">
        <v>-350.19000000000005</v>
      </c>
      <c r="H42" s="17">
        <v>0</v>
      </c>
      <c r="I42" s="17">
        <v>0</v>
      </c>
      <c r="J42" s="17">
        <v>0</v>
      </c>
      <c r="K42" s="17">
        <v>0</v>
      </c>
      <c r="L42" s="17">
        <v>0</v>
      </c>
      <c r="M42" s="17">
        <v>0</v>
      </c>
      <c r="N42" s="17">
        <v>0</v>
      </c>
      <c r="O42" s="17">
        <v>0</v>
      </c>
      <c r="P42" s="17">
        <v>0</v>
      </c>
      <c r="Q42" s="20">
        <v>0</v>
      </c>
      <c r="R42" s="20">
        <v>0</v>
      </c>
      <c r="S42" s="20">
        <v>-17.510000000000002</v>
      </c>
      <c r="T42" s="20">
        <v>0</v>
      </c>
      <c r="U42" s="20">
        <v>0</v>
      </c>
      <c r="V42" s="20">
        <v>0</v>
      </c>
      <c r="W42" s="20">
        <v>0</v>
      </c>
      <c r="X42" s="20">
        <v>0</v>
      </c>
      <c r="Y42" s="20">
        <v>0</v>
      </c>
      <c r="Z42" s="20">
        <v>0</v>
      </c>
      <c r="AA42" s="20">
        <v>0</v>
      </c>
      <c r="AB42" s="20">
        <v>0</v>
      </c>
      <c r="AC42" s="17">
        <v>0</v>
      </c>
      <c r="AD42" s="17">
        <v>0</v>
      </c>
      <c r="AE42" s="17">
        <v>-125.99</v>
      </c>
      <c r="AF42" s="17">
        <v>0</v>
      </c>
      <c r="AG42" s="17">
        <v>0</v>
      </c>
      <c r="AH42" s="17">
        <v>0</v>
      </c>
      <c r="AI42" s="17">
        <v>0</v>
      </c>
      <c r="AJ42" s="17">
        <v>0</v>
      </c>
      <c r="AK42" s="17">
        <v>0</v>
      </c>
      <c r="AL42" s="17">
        <v>0</v>
      </c>
      <c r="AM42" s="17">
        <v>0</v>
      </c>
      <c r="AN42" s="17">
        <v>0</v>
      </c>
      <c r="AO42" s="20">
        <v>0</v>
      </c>
      <c r="AP42" s="20">
        <v>0</v>
      </c>
      <c r="AQ42" s="20">
        <v>-493.69000000000005</v>
      </c>
      <c r="AR42" s="20">
        <v>0</v>
      </c>
      <c r="AS42" s="20">
        <v>0</v>
      </c>
      <c r="AT42" s="20">
        <v>0</v>
      </c>
      <c r="AU42" s="20">
        <v>0</v>
      </c>
      <c r="AV42" s="20">
        <v>0</v>
      </c>
      <c r="AW42" s="20">
        <v>0</v>
      </c>
      <c r="AX42" s="20">
        <v>0</v>
      </c>
      <c r="AY42" s="20">
        <v>0</v>
      </c>
      <c r="AZ42" s="20">
        <v>0</v>
      </c>
      <c r="BA42" s="17">
        <f t="shared" si="5"/>
        <v>-350.19000000000005</v>
      </c>
      <c r="BB42" s="17">
        <f t="shared" si="6"/>
        <v>-17.510000000000002</v>
      </c>
      <c r="BC42" s="17">
        <f t="shared" si="3"/>
        <v>-125.99</v>
      </c>
      <c r="BD42" s="17">
        <f t="shared" si="4"/>
        <v>-493.69000000000005</v>
      </c>
    </row>
    <row r="43" spans="1:56" x14ac:dyDescent="0.25">
      <c r="A43" t="str">
        <f t="shared" ref="A43:A106" si="7">B43&amp;"."&amp;IF(D43="CES1/CES2",C43,IF(C43="CRE1/CRE2",C43,D43))</f>
        <v>DAIS.DAI1</v>
      </c>
      <c r="B43" s="1" t="s">
        <v>75</v>
      </c>
      <c r="C43" s="1" t="s">
        <v>76</v>
      </c>
      <c r="D43" s="1" t="s">
        <v>76</v>
      </c>
      <c r="E43" s="17">
        <v>-5208.8899999999994</v>
      </c>
      <c r="F43" s="17">
        <v>-4026.9000000000005</v>
      </c>
      <c r="G43" s="17">
        <v>-4987.9900000000007</v>
      </c>
      <c r="H43" s="17">
        <v>-5586.8100000000013</v>
      </c>
      <c r="I43" s="17">
        <v>-2867.56</v>
      </c>
      <c r="J43" s="17">
        <v>-4519.3999999999996</v>
      </c>
      <c r="K43" s="17">
        <v>-2711.5800000000008</v>
      </c>
      <c r="L43" s="17">
        <v>-5291.53</v>
      </c>
      <c r="M43" s="17">
        <v>-7395.3</v>
      </c>
      <c r="N43" s="17">
        <v>-3343.34</v>
      </c>
      <c r="O43" s="17">
        <v>-4819.95</v>
      </c>
      <c r="P43" s="17">
        <v>-4389.5999999999995</v>
      </c>
      <c r="Q43" s="20">
        <v>-260.44</v>
      </c>
      <c r="R43" s="20">
        <v>-201.35</v>
      </c>
      <c r="S43" s="20">
        <v>-249.4</v>
      </c>
      <c r="T43" s="20">
        <v>-279.33999999999997</v>
      </c>
      <c r="U43" s="20">
        <v>-143.38</v>
      </c>
      <c r="V43" s="20">
        <v>-225.97</v>
      </c>
      <c r="W43" s="20">
        <v>-135.58000000000001</v>
      </c>
      <c r="X43" s="20">
        <v>-264.58</v>
      </c>
      <c r="Y43" s="20">
        <v>-369.77</v>
      </c>
      <c r="Z43" s="20">
        <v>-167.17</v>
      </c>
      <c r="AA43" s="20">
        <v>-241</v>
      </c>
      <c r="AB43" s="20">
        <v>-219.48</v>
      </c>
      <c r="AC43" s="17">
        <v>-1923.19</v>
      </c>
      <c r="AD43" s="17">
        <v>-1467.17</v>
      </c>
      <c r="AE43" s="17">
        <v>-1794.61</v>
      </c>
      <c r="AF43" s="17">
        <v>-1985.21</v>
      </c>
      <c r="AG43" s="17">
        <v>-1007.79</v>
      </c>
      <c r="AH43" s="17">
        <v>-1570.14</v>
      </c>
      <c r="AI43" s="17">
        <v>-931.51</v>
      </c>
      <c r="AJ43" s="17">
        <v>-1796.51</v>
      </c>
      <c r="AK43" s="17">
        <v>-2481</v>
      </c>
      <c r="AL43" s="17">
        <v>-1108.6199999999999</v>
      </c>
      <c r="AM43" s="17">
        <v>-1581.92</v>
      </c>
      <c r="AN43" s="17">
        <v>-1426.28</v>
      </c>
      <c r="AO43" s="20">
        <v>-7392.5199999999986</v>
      </c>
      <c r="AP43" s="20">
        <v>-5695.420000000001</v>
      </c>
      <c r="AQ43" s="20">
        <v>-7032</v>
      </c>
      <c r="AR43" s="20">
        <v>-7851.3600000000015</v>
      </c>
      <c r="AS43" s="20">
        <v>-4018.73</v>
      </c>
      <c r="AT43" s="20">
        <v>-6315.51</v>
      </c>
      <c r="AU43" s="20">
        <v>-3778.670000000001</v>
      </c>
      <c r="AV43" s="20">
        <v>-7352.62</v>
      </c>
      <c r="AW43" s="20">
        <v>-10246.07</v>
      </c>
      <c r="AX43" s="20">
        <v>-4619.13</v>
      </c>
      <c r="AY43" s="20">
        <v>-6642.87</v>
      </c>
      <c r="AZ43" s="20">
        <v>-6035.3599999999988</v>
      </c>
      <c r="BA43" s="17">
        <f t="shared" si="5"/>
        <v>-55148.85</v>
      </c>
      <c r="BB43" s="17">
        <f t="shared" si="6"/>
        <v>-2757.4599999999996</v>
      </c>
      <c r="BC43" s="17">
        <f t="shared" si="3"/>
        <v>-19073.949999999997</v>
      </c>
      <c r="BD43" s="17">
        <f t="shared" si="4"/>
        <v>-76980.259999999995</v>
      </c>
    </row>
    <row r="44" spans="1:56" x14ac:dyDescent="0.25">
      <c r="A44" t="str">
        <f t="shared" si="7"/>
        <v>DOW.DOWGEN15M</v>
      </c>
      <c r="B44" s="1" t="s">
        <v>77</v>
      </c>
      <c r="C44" s="1" t="s">
        <v>78</v>
      </c>
      <c r="D44" s="1" t="s">
        <v>78</v>
      </c>
      <c r="E44" s="17">
        <v>3512.4199999999919</v>
      </c>
      <c r="F44" s="17">
        <v>2267.6199999999976</v>
      </c>
      <c r="G44" s="17">
        <v>3275.6099999999883</v>
      </c>
      <c r="H44" s="17">
        <v>29664.349999999955</v>
      </c>
      <c r="I44" s="17">
        <v>14899.570000000009</v>
      </c>
      <c r="J44" s="17">
        <v>11130.930000000008</v>
      </c>
      <c r="K44" s="17">
        <v>6424.76</v>
      </c>
      <c r="L44" s="17">
        <v>12747.350000000009</v>
      </c>
      <c r="M44" s="17">
        <v>10016.830000000018</v>
      </c>
      <c r="N44" s="17">
        <v>52982.779999999977</v>
      </c>
      <c r="O44" s="17">
        <v>63454.510000000031</v>
      </c>
      <c r="P44" s="17">
        <v>68615.389999999985</v>
      </c>
      <c r="Q44" s="20">
        <v>175.62</v>
      </c>
      <c r="R44" s="20">
        <v>113.38</v>
      </c>
      <c r="S44" s="20">
        <v>163.78</v>
      </c>
      <c r="T44" s="20">
        <v>1483.22</v>
      </c>
      <c r="U44" s="20">
        <v>744.98</v>
      </c>
      <c r="V44" s="20">
        <v>556.54999999999995</v>
      </c>
      <c r="W44" s="20">
        <v>321.24</v>
      </c>
      <c r="X44" s="20">
        <v>637.37</v>
      </c>
      <c r="Y44" s="20">
        <v>500.84</v>
      </c>
      <c r="Z44" s="20">
        <v>2649.14</v>
      </c>
      <c r="AA44" s="20">
        <v>3172.73</v>
      </c>
      <c r="AB44" s="20">
        <v>3430.77</v>
      </c>
      <c r="AC44" s="17">
        <v>1296.83</v>
      </c>
      <c r="AD44" s="17">
        <v>826.19</v>
      </c>
      <c r="AE44" s="17">
        <v>1178.52</v>
      </c>
      <c r="AF44" s="17">
        <v>10540.92</v>
      </c>
      <c r="AG44" s="17">
        <v>5236.3999999999996</v>
      </c>
      <c r="AH44" s="17">
        <v>3867.14</v>
      </c>
      <c r="AI44" s="17">
        <v>2207.09</v>
      </c>
      <c r="AJ44" s="17">
        <v>4327.8100000000004</v>
      </c>
      <c r="AK44" s="17">
        <v>3360.48</v>
      </c>
      <c r="AL44" s="17">
        <v>17568.54</v>
      </c>
      <c r="AM44" s="17">
        <v>20825.87</v>
      </c>
      <c r="AN44" s="17">
        <v>22294.71</v>
      </c>
      <c r="AO44" s="20">
        <v>4984.8699999999917</v>
      </c>
      <c r="AP44" s="20">
        <v>3207.1899999999978</v>
      </c>
      <c r="AQ44" s="20">
        <v>4617.9099999999889</v>
      </c>
      <c r="AR44" s="20">
        <v>41688.489999999954</v>
      </c>
      <c r="AS44" s="20">
        <v>20880.950000000008</v>
      </c>
      <c r="AT44" s="20">
        <v>15554.620000000006</v>
      </c>
      <c r="AU44" s="20">
        <v>8953.09</v>
      </c>
      <c r="AV44" s="20">
        <v>17712.53000000001</v>
      </c>
      <c r="AW44" s="20">
        <v>13878.150000000018</v>
      </c>
      <c r="AX44" s="20">
        <v>73200.459999999977</v>
      </c>
      <c r="AY44" s="20">
        <v>87453.11000000003</v>
      </c>
      <c r="AZ44" s="20">
        <v>94340.87</v>
      </c>
      <c r="BA44" s="17">
        <f t="shared" si="5"/>
        <v>278992.12</v>
      </c>
      <c r="BB44" s="17">
        <f t="shared" si="6"/>
        <v>13949.619999999999</v>
      </c>
      <c r="BC44" s="17">
        <f t="shared" si="3"/>
        <v>93530.5</v>
      </c>
      <c r="BD44" s="17">
        <f t="shared" si="4"/>
        <v>386472.24</v>
      </c>
    </row>
    <row r="45" spans="1:56" x14ac:dyDescent="0.25">
      <c r="A45" t="str">
        <f t="shared" si="7"/>
        <v>UNCA.DOWLOD15M</v>
      </c>
      <c r="B45" s="1" t="s">
        <v>3</v>
      </c>
      <c r="C45" s="1" t="s">
        <v>725</v>
      </c>
      <c r="D45" s="1" t="s">
        <v>725</v>
      </c>
      <c r="E45" s="17">
        <v>0</v>
      </c>
      <c r="F45" s="17">
        <v>0</v>
      </c>
      <c r="G45" s="17">
        <v>0</v>
      </c>
      <c r="H45" s="17">
        <v>0</v>
      </c>
      <c r="I45" s="17">
        <v>0</v>
      </c>
      <c r="J45" s="17">
        <v>0</v>
      </c>
      <c r="K45" s="17">
        <v>0</v>
      </c>
      <c r="L45" s="17">
        <v>0</v>
      </c>
      <c r="M45" s="17">
        <v>0</v>
      </c>
      <c r="N45" s="17">
        <v>0</v>
      </c>
      <c r="O45" s="17">
        <v>0</v>
      </c>
      <c r="P45" s="17">
        <v>0</v>
      </c>
      <c r="Q45" s="20">
        <v>0</v>
      </c>
      <c r="R45" s="20">
        <v>0</v>
      </c>
      <c r="S45" s="20">
        <v>0</v>
      </c>
      <c r="T45" s="20">
        <v>0</v>
      </c>
      <c r="U45" s="20">
        <v>0</v>
      </c>
      <c r="V45" s="20">
        <v>0</v>
      </c>
      <c r="W45" s="20">
        <v>0</v>
      </c>
      <c r="X45" s="20">
        <v>0</v>
      </c>
      <c r="Y45" s="20">
        <v>0</v>
      </c>
      <c r="Z45" s="20">
        <v>0</v>
      </c>
      <c r="AA45" s="20">
        <v>0</v>
      </c>
      <c r="AB45" s="20">
        <v>0</v>
      </c>
      <c r="AC45" s="17">
        <v>0</v>
      </c>
      <c r="AD45" s="17">
        <v>0</v>
      </c>
      <c r="AE45" s="17">
        <v>0</v>
      </c>
      <c r="AF45" s="17">
        <v>0</v>
      </c>
      <c r="AG45" s="17">
        <v>0</v>
      </c>
      <c r="AH45" s="17">
        <v>0</v>
      </c>
      <c r="AI45" s="17">
        <v>0</v>
      </c>
      <c r="AJ45" s="17">
        <v>0</v>
      </c>
      <c r="AK45" s="17">
        <v>0</v>
      </c>
      <c r="AL45" s="17">
        <v>0</v>
      </c>
      <c r="AM45" s="17">
        <v>0</v>
      </c>
      <c r="AN45" s="17">
        <v>0</v>
      </c>
      <c r="AO45" s="20">
        <v>0</v>
      </c>
      <c r="AP45" s="20">
        <v>0</v>
      </c>
      <c r="AQ45" s="20">
        <v>0</v>
      </c>
      <c r="AR45" s="20">
        <v>0</v>
      </c>
      <c r="AS45" s="20">
        <v>0</v>
      </c>
      <c r="AT45" s="20">
        <v>0</v>
      </c>
      <c r="AU45" s="20">
        <v>0</v>
      </c>
      <c r="AV45" s="20">
        <v>0</v>
      </c>
      <c r="AW45" s="20">
        <v>0</v>
      </c>
      <c r="AX45" s="20">
        <v>0</v>
      </c>
      <c r="AY45" s="20">
        <v>0</v>
      </c>
      <c r="AZ45" s="20">
        <v>0</v>
      </c>
      <c r="BA45" s="17">
        <f t="shared" si="5"/>
        <v>0</v>
      </c>
      <c r="BB45" s="17">
        <f t="shared" si="6"/>
        <v>0</v>
      </c>
      <c r="BC45" s="17">
        <f t="shared" si="3"/>
        <v>0</v>
      </c>
      <c r="BD45" s="17">
        <f t="shared" si="4"/>
        <v>0</v>
      </c>
    </row>
    <row r="46" spans="1:56" x14ac:dyDescent="0.25">
      <c r="A46" t="str">
        <f t="shared" si="7"/>
        <v>BOWA.DRW1</v>
      </c>
      <c r="B46" s="1" t="s">
        <v>79</v>
      </c>
      <c r="C46" s="1" t="s">
        <v>80</v>
      </c>
      <c r="D46" s="1" t="s">
        <v>80</v>
      </c>
      <c r="E46" s="17">
        <v>-264.61</v>
      </c>
      <c r="F46" s="17">
        <v>-69.089999999999989</v>
      </c>
      <c r="G46" s="17">
        <v>-131.31</v>
      </c>
      <c r="H46" s="17">
        <v>-590.54</v>
      </c>
      <c r="I46" s="17">
        <v>-221.98000000000002</v>
      </c>
      <c r="J46" s="17">
        <v>-443.39</v>
      </c>
      <c r="K46" s="17">
        <v>-68.820000000000007</v>
      </c>
      <c r="L46" s="17">
        <v>-189.26</v>
      </c>
      <c r="M46" s="17">
        <v>-251.51999999999998</v>
      </c>
      <c r="N46" s="17">
        <v>219.94</v>
      </c>
      <c r="O46" s="17">
        <v>211.12</v>
      </c>
      <c r="P46" s="17">
        <v>259.45</v>
      </c>
      <c r="Q46" s="20">
        <v>-13.23</v>
      </c>
      <c r="R46" s="20">
        <v>-3.45</v>
      </c>
      <c r="S46" s="20">
        <v>-6.57</v>
      </c>
      <c r="T46" s="20">
        <v>-29.53</v>
      </c>
      <c r="U46" s="20">
        <v>-11.1</v>
      </c>
      <c r="V46" s="20">
        <v>-22.17</v>
      </c>
      <c r="W46" s="20">
        <v>-3.44</v>
      </c>
      <c r="X46" s="20">
        <v>-9.4600000000000009</v>
      </c>
      <c r="Y46" s="20">
        <v>-12.58</v>
      </c>
      <c r="Z46" s="20">
        <v>11</v>
      </c>
      <c r="AA46" s="20">
        <v>10.56</v>
      </c>
      <c r="AB46" s="20">
        <v>12.97</v>
      </c>
      <c r="AC46" s="17">
        <v>-97.7</v>
      </c>
      <c r="AD46" s="17">
        <v>-25.17</v>
      </c>
      <c r="AE46" s="17">
        <v>-47.24</v>
      </c>
      <c r="AF46" s="17">
        <v>-209.84</v>
      </c>
      <c r="AG46" s="17">
        <v>-78.010000000000005</v>
      </c>
      <c r="AH46" s="17">
        <v>-154.04</v>
      </c>
      <c r="AI46" s="17">
        <v>-23.64</v>
      </c>
      <c r="AJ46" s="17">
        <v>-64.25</v>
      </c>
      <c r="AK46" s="17">
        <v>-84.38</v>
      </c>
      <c r="AL46" s="17">
        <v>72.930000000000007</v>
      </c>
      <c r="AM46" s="17">
        <v>69.290000000000006</v>
      </c>
      <c r="AN46" s="17">
        <v>84.3</v>
      </c>
      <c r="AO46" s="20">
        <v>-375.54</v>
      </c>
      <c r="AP46" s="20">
        <v>-97.71</v>
      </c>
      <c r="AQ46" s="20">
        <v>-185.12</v>
      </c>
      <c r="AR46" s="20">
        <v>-829.91</v>
      </c>
      <c r="AS46" s="20">
        <v>-311.09000000000003</v>
      </c>
      <c r="AT46" s="20">
        <v>-619.6</v>
      </c>
      <c r="AU46" s="20">
        <v>-95.9</v>
      </c>
      <c r="AV46" s="20">
        <v>-262.97000000000003</v>
      </c>
      <c r="AW46" s="20">
        <v>-348.47999999999996</v>
      </c>
      <c r="AX46" s="20">
        <v>303.87</v>
      </c>
      <c r="AY46" s="20">
        <v>290.97000000000003</v>
      </c>
      <c r="AZ46" s="20">
        <v>356.72</v>
      </c>
      <c r="BA46" s="17">
        <f t="shared" si="5"/>
        <v>-1540.01</v>
      </c>
      <c r="BB46" s="17">
        <f t="shared" si="6"/>
        <v>-77.000000000000014</v>
      </c>
      <c r="BC46" s="17">
        <f t="shared" si="3"/>
        <v>-557.75</v>
      </c>
      <c r="BD46" s="17">
        <f t="shared" si="4"/>
        <v>-2174.7600000000002</v>
      </c>
    </row>
    <row r="47" spans="1:56" x14ac:dyDescent="0.25">
      <c r="A47" t="str">
        <f t="shared" si="7"/>
        <v>PCES.EC01</v>
      </c>
      <c r="B47" s="1" t="s">
        <v>235</v>
      </c>
      <c r="C47" s="1" t="s">
        <v>84</v>
      </c>
      <c r="D47" s="1" t="s">
        <v>84</v>
      </c>
      <c r="E47" s="17">
        <v>-155557.10999999999</v>
      </c>
      <c r="F47" s="17">
        <v>-107794.89000000001</v>
      </c>
      <c r="G47" s="17">
        <v>-192039.5</v>
      </c>
      <c r="H47" s="17">
        <v>-451889.87</v>
      </c>
      <c r="I47" s="17">
        <v>-245444.08</v>
      </c>
      <c r="J47" s="17">
        <v>-185056.56999999998</v>
      </c>
      <c r="K47" s="17">
        <v>-83506.94</v>
      </c>
      <c r="L47" s="17">
        <v>-176768.19</v>
      </c>
      <c r="M47" s="17">
        <v>-149745.83000000002</v>
      </c>
      <c r="N47" s="17">
        <v>-197956.99</v>
      </c>
      <c r="O47" s="17">
        <v>-200673.39</v>
      </c>
      <c r="P47" s="17">
        <v>-186606.53000000003</v>
      </c>
      <c r="Q47" s="20">
        <v>-7777.86</v>
      </c>
      <c r="R47" s="20">
        <v>-5389.74</v>
      </c>
      <c r="S47" s="20">
        <v>-9601.98</v>
      </c>
      <c r="T47" s="20">
        <v>-22594.49</v>
      </c>
      <c r="U47" s="20">
        <v>-12272.2</v>
      </c>
      <c r="V47" s="20">
        <v>-9252.83</v>
      </c>
      <c r="W47" s="20">
        <v>-4175.3500000000004</v>
      </c>
      <c r="X47" s="20">
        <v>-8838.41</v>
      </c>
      <c r="Y47" s="20">
        <v>-7487.29</v>
      </c>
      <c r="Z47" s="20">
        <v>-9897.85</v>
      </c>
      <c r="AA47" s="20">
        <v>-10033.67</v>
      </c>
      <c r="AB47" s="20">
        <v>-9330.33</v>
      </c>
      <c r="AC47" s="17">
        <v>-57433.63</v>
      </c>
      <c r="AD47" s="17">
        <v>-39274.239999999998</v>
      </c>
      <c r="AE47" s="17">
        <v>-69093.179999999993</v>
      </c>
      <c r="AF47" s="17">
        <v>-160574.35999999999</v>
      </c>
      <c r="AG47" s="17">
        <v>-86260.37</v>
      </c>
      <c r="AH47" s="17">
        <v>-64292.89</v>
      </c>
      <c r="AI47" s="17">
        <v>-28687.1</v>
      </c>
      <c r="AJ47" s="17">
        <v>-60013.91</v>
      </c>
      <c r="AK47" s="17">
        <v>-50237.18</v>
      </c>
      <c r="AL47" s="17">
        <v>-65640.479999999996</v>
      </c>
      <c r="AM47" s="17">
        <v>-65861.33</v>
      </c>
      <c r="AN47" s="17">
        <v>-60632.74</v>
      </c>
      <c r="AO47" s="20">
        <v>-220768.59999999998</v>
      </c>
      <c r="AP47" s="20">
        <v>-152458.87000000002</v>
      </c>
      <c r="AQ47" s="20">
        <v>-270734.66000000003</v>
      </c>
      <c r="AR47" s="20">
        <v>-635058.72</v>
      </c>
      <c r="AS47" s="20">
        <v>-343976.65</v>
      </c>
      <c r="AT47" s="20">
        <v>-258602.28999999998</v>
      </c>
      <c r="AU47" s="20">
        <v>-116369.39000000001</v>
      </c>
      <c r="AV47" s="20">
        <v>-245620.51</v>
      </c>
      <c r="AW47" s="20">
        <v>-207470.30000000002</v>
      </c>
      <c r="AX47" s="20">
        <v>-273495.32</v>
      </c>
      <c r="AY47" s="20">
        <v>-276568.39</v>
      </c>
      <c r="AZ47" s="20">
        <v>-256569.60000000001</v>
      </c>
      <c r="BA47" s="17">
        <f t="shared" si="5"/>
        <v>-2333039.8899999997</v>
      </c>
      <c r="BB47" s="17">
        <f t="shared" si="6"/>
        <v>-116652.00000000001</v>
      </c>
      <c r="BC47" s="17">
        <f t="shared" si="3"/>
        <v>-808001.40999999992</v>
      </c>
      <c r="BD47" s="17">
        <f t="shared" si="4"/>
        <v>-3257693.3000000003</v>
      </c>
    </row>
    <row r="48" spans="1:56" x14ac:dyDescent="0.25">
      <c r="A48" t="str">
        <f t="shared" si="7"/>
        <v>PCES.EC04</v>
      </c>
      <c r="B48" s="1" t="s">
        <v>235</v>
      </c>
      <c r="C48" s="1" t="s">
        <v>85</v>
      </c>
      <c r="D48" s="1" t="s">
        <v>85</v>
      </c>
      <c r="E48" s="17">
        <v>-4608.4099999999899</v>
      </c>
      <c r="F48" s="17">
        <v>-3389.3799999999956</v>
      </c>
      <c r="G48" s="17">
        <v>-5434.4599999999964</v>
      </c>
      <c r="H48" s="17">
        <v>5748.369999999999</v>
      </c>
      <c r="I48" s="17">
        <v>4633.4499999999962</v>
      </c>
      <c r="J48" s="17">
        <v>4563.7600000000075</v>
      </c>
      <c r="K48" s="17">
        <v>3360.9500000000062</v>
      </c>
      <c r="L48" s="17">
        <v>4324.4600000000255</v>
      </c>
      <c r="M48" s="17">
        <v>5003.3099999999813</v>
      </c>
      <c r="N48" s="17">
        <v>41297.210000000006</v>
      </c>
      <c r="O48" s="17">
        <v>38720.780000000006</v>
      </c>
      <c r="P48" s="17">
        <v>41124.909999999996</v>
      </c>
      <c r="Q48" s="20">
        <v>-230.42</v>
      </c>
      <c r="R48" s="20">
        <v>-169.47</v>
      </c>
      <c r="S48" s="20">
        <v>-271.72000000000003</v>
      </c>
      <c r="T48" s="20">
        <v>287.42</v>
      </c>
      <c r="U48" s="20">
        <v>231.67</v>
      </c>
      <c r="V48" s="20">
        <v>228.19</v>
      </c>
      <c r="W48" s="20">
        <v>168.05</v>
      </c>
      <c r="X48" s="20">
        <v>216.22</v>
      </c>
      <c r="Y48" s="20">
        <v>250.17</v>
      </c>
      <c r="Z48" s="20">
        <v>2064.86</v>
      </c>
      <c r="AA48" s="20">
        <v>1936.04</v>
      </c>
      <c r="AB48" s="20">
        <v>2056.25</v>
      </c>
      <c r="AC48" s="17">
        <v>-1701.48</v>
      </c>
      <c r="AD48" s="17">
        <v>-1234.8900000000001</v>
      </c>
      <c r="AE48" s="17">
        <v>-1955.24</v>
      </c>
      <c r="AF48" s="17">
        <v>2042.62</v>
      </c>
      <c r="AG48" s="17">
        <v>1628.41</v>
      </c>
      <c r="AH48" s="17">
        <v>1585.55</v>
      </c>
      <c r="AI48" s="17">
        <v>1154.5899999999999</v>
      </c>
      <c r="AJ48" s="17">
        <v>1468.18</v>
      </c>
      <c r="AK48" s="17">
        <v>1678.53</v>
      </c>
      <c r="AL48" s="17">
        <v>13693.72</v>
      </c>
      <c r="AM48" s="17">
        <v>12708.22</v>
      </c>
      <c r="AN48" s="17">
        <v>13362.43</v>
      </c>
      <c r="AO48" s="20">
        <v>-6540.3099999999904</v>
      </c>
      <c r="AP48" s="20">
        <v>-4793.7399999999952</v>
      </c>
      <c r="AQ48" s="20">
        <v>-7661.4199999999964</v>
      </c>
      <c r="AR48" s="20">
        <v>8078.4099999999989</v>
      </c>
      <c r="AS48" s="20">
        <v>6493.5299999999961</v>
      </c>
      <c r="AT48" s="20">
        <v>6377.5000000000073</v>
      </c>
      <c r="AU48" s="20">
        <v>4683.5900000000065</v>
      </c>
      <c r="AV48" s="20">
        <v>6008.860000000026</v>
      </c>
      <c r="AW48" s="20">
        <v>6932.0099999999811</v>
      </c>
      <c r="AX48" s="20">
        <v>57055.790000000008</v>
      </c>
      <c r="AY48" s="20">
        <v>53365.040000000008</v>
      </c>
      <c r="AZ48" s="20">
        <v>56543.59</v>
      </c>
      <c r="BA48" s="17">
        <f t="shared" si="5"/>
        <v>135344.95000000004</v>
      </c>
      <c r="BB48" s="17">
        <f t="shared" si="6"/>
        <v>6767.26</v>
      </c>
      <c r="BC48" s="17">
        <f t="shared" si="3"/>
        <v>44430.64</v>
      </c>
      <c r="BD48" s="17">
        <f t="shared" si="4"/>
        <v>186542.85000000003</v>
      </c>
    </row>
    <row r="49" spans="1:56" x14ac:dyDescent="0.25">
      <c r="A49" t="str">
        <f t="shared" si="7"/>
        <v>ENCR.BCHIMP</v>
      </c>
      <c r="B49" s="1" t="s">
        <v>86</v>
      </c>
      <c r="C49" s="1" t="s">
        <v>87</v>
      </c>
      <c r="D49" s="1" t="s">
        <v>21</v>
      </c>
      <c r="E49" s="17">
        <v>4964.0600000000004</v>
      </c>
      <c r="F49" s="17">
        <v>873.35</v>
      </c>
      <c r="G49" s="17">
        <v>0</v>
      </c>
      <c r="H49" s="17">
        <v>0</v>
      </c>
      <c r="I49" s="17">
        <v>1.4399999999999993</v>
      </c>
      <c r="J49" s="17">
        <v>80.830000000000013</v>
      </c>
      <c r="K49" s="17">
        <v>183.06000000000006</v>
      </c>
      <c r="L49" s="17">
        <v>319.12999999999982</v>
      </c>
      <c r="M49" s="17">
        <v>239.86999999999986</v>
      </c>
      <c r="N49" s="17">
        <v>12427.99</v>
      </c>
      <c r="O49" s="17">
        <v>73.709999999999994</v>
      </c>
      <c r="P49" s="17">
        <v>990.68999999999994</v>
      </c>
      <c r="Q49" s="20">
        <v>248.2</v>
      </c>
      <c r="R49" s="20">
        <v>43.67</v>
      </c>
      <c r="S49" s="20">
        <v>0</v>
      </c>
      <c r="T49" s="20">
        <v>0</v>
      </c>
      <c r="U49" s="20">
        <v>7.0000000000000007E-2</v>
      </c>
      <c r="V49" s="20">
        <v>4.04</v>
      </c>
      <c r="W49" s="20">
        <v>9.15</v>
      </c>
      <c r="X49" s="20">
        <v>15.96</v>
      </c>
      <c r="Y49" s="20">
        <v>11.99</v>
      </c>
      <c r="Z49" s="20">
        <v>621.4</v>
      </c>
      <c r="AA49" s="20">
        <v>3.69</v>
      </c>
      <c r="AB49" s="20">
        <v>49.53</v>
      </c>
      <c r="AC49" s="17">
        <v>1832.79</v>
      </c>
      <c r="AD49" s="17">
        <v>318.2</v>
      </c>
      <c r="AE49" s="17">
        <v>0</v>
      </c>
      <c r="AF49" s="17">
        <v>0</v>
      </c>
      <c r="AG49" s="17">
        <v>0.51</v>
      </c>
      <c r="AH49" s="17">
        <v>28.08</v>
      </c>
      <c r="AI49" s="17">
        <v>62.89</v>
      </c>
      <c r="AJ49" s="17">
        <v>108.35</v>
      </c>
      <c r="AK49" s="17">
        <v>80.47</v>
      </c>
      <c r="AL49" s="17">
        <v>4120.99</v>
      </c>
      <c r="AM49" s="17">
        <v>24.19</v>
      </c>
      <c r="AN49" s="17">
        <v>321.89999999999998</v>
      </c>
      <c r="AO49" s="20">
        <v>7045.05</v>
      </c>
      <c r="AP49" s="20">
        <v>1235.22</v>
      </c>
      <c r="AQ49" s="20">
        <v>0</v>
      </c>
      <c r="AR49" s="20">
        <v>0</v>
      </c>
      <c r="AS49" s="20">
        <v>2.0199999999999996</v>
      </c>
      <c r="AT49" s="20">
        <v>112.95000000000002</v>
      </c>
      <c r="AU49" s="20">
        <v>255.10000000000008</v>
      </c>
      <c r="AV49" s="20">
        <v>443.43999999999983</v>
      </c>
      <c r="AW49" s="20">
        <v>332.32999999999987</v>
      </c>
      <c r="AX49" s="20">
        <v>17170.379999999997</v>
      </c>
      <c r="AY49" s="20">
        <v>101.58999999999999</v>
      </c>
      <c r="AZ49" s="20">
        <v>1362.12</v>
      </c>
      <c r="BA49" s="17">
        <f t="shared" si="5"/>
        <v>20154.129999999997</v>
      </c>
      <c r="BB49" s="17">
        <f t="shared" si="6"/>
        <v>1007.7</v>
      </c>
      <c r="BC49" s="17">
        <f t="shared" si="3"/>
        <v>6898.3699999999981</v>
      </c>
      <c r="BD49" s="17">
        <f t="shared" si="4"/>
        <v>28060.199999999997</v>
      </c>
    </row>
    <row r="50" spans="1:56" x14ac:dyDescent="0.25">
      <c r="A50" t="str">
        <f t="shared" si="7"/>
        <v>ENCR.SPCIMP</v>
      </c>
      <c r="B50" s="1" t="s">
        <v>86</v>
      </c>
      <c r="C50" s="1" t="s">
        <v>88</v>
      </c>
      <c r="D50" s="1" t="s">
        <v>73</v>
      </c>
      <c r="E50" s="17">
        <v>92.82</v>
      </c>
      <c r="F50" s="17">
        <v>261.13</v>
      </c>
      <c r="G50" s="17">
        <v>0</v>
      </c>
      <c r="H50" s="17">
        <v>0</v>
      </c>
      <c r="I50" s="17">
        <v>587.18000000000006</v>
      </c>
      <c r="J50" s="17">
        <v>3675.9900000000002</v>
      </c>
      <c r="K50" s="17">
        <v>0</v>
      </c>
      <c r="L50" s="17">
        <v>0</v>
      </c>
      <c r="M50" s="17">
        <v>12106.33</v>
      </c>
      <c r="N50" s="17">
        <v>2054.9899999999998</v>
      </c>
      <c r="O50" s="17">
        <v>0</v>
      </c>
      <c r="P50" s="17">
        <v>2540.31</v>
      </c>
      <c r="Q50" s="20">
        <v>4.6399999999999997</v>
      </c>
      <c r="R50" s="20">
        <v>13.06</v>
      </c>
      <c r="S50" s="20">
        <v>0</v>
      </c>
      <c r="T50" s="20">
        <v>0</v>
      </c>
      <c r="U50" s="20">
        <v>29.36</v>
      </c>
      <c r="V50" s="20">
        <v>183.8</v>
      </c>
      <c r="W50" s="20">
        <v>0</v>
      </c>
      <c r="X50" s="20">
        <v>0</v>
      </c>
      <c r="Y50" s="20">
        <v>605.32000000000005</v>
      </c>
      <c r="Z50" s="20">
        <v>102.75</v>
      </c>
      <c r="AA50" s="20">
        <v>0</v>
      </c>
      <c r="AB50" s="20">
        <v>127.02</v>
      </c>
      <c r="AC50" s="17">
        <v>34.270000000000003</v>
      </c>
      <c r="AD50" s="17">
        <v>95.14</v>
      </c>
      <c r="AE50" s="17">
        <v>0</v>
      </c>
      <c r="AF50" s="17">
        <v>0</v>
      </c>
      <c r="AG50" s="17">
        <v>206.36</v>
      </c>
      <c r="AH50" s="17">
        <v>1277.1199999999999</v>
      </c>
      <c r="AI50" s="17">
        <v>0</v>
      </c>
      <c r="AJ50" s="17">
        <v>0</v>
      </c>
      <c r="AK50" s="17">
        <v>4061.47</v>
      </c>
      <c r="AL50" s="17">
        <v>681.41</v>
      </c>
      <c r="AM50" s="17">
        <v>0</v>
      </c>
      <c r="AN50" s="17">
        <v>825.4</v>
      </c>
      <c r="AO50" s="20">
        <v>131.72999999999999</v>
      </c>
      <c r="AP50" s="20">
        <v>369.33</v>
      </c>
      <c r="AQ50" s="20">
        <v>0</v>
      </c>
      <c r="AR50" s="20">
        <v>0</v>
      </c>
      <c r="AS50" s="20">
        <v>822.90000000000009</v>
      </c>
      <c r="AT50" s="20">
        <v>5136.91</v>
      </c>
      <c r="AU50" s="20">
        <v>0</v>
      </c>
      <c r="AV50" s="20">
        <v>0</v>
      </c>
      <c r="AW50" s="20">
        <v>16773.12</v>
      </c>
      <c r="AX50" s="20">
        <v>2839.1499999999996</v>
      </c>
      <c r="AY50" s="20">
        <v>0</v>
      </c>
      <c r="AZ50" s="20">
        <v>3492.73</v>
      </c>
      <c r="BA50" s="17">
        <f t="shared" si="5"/>
        <v>21318.750000000004</v>
      </c>
      <c r="BB50" s="17">
        <f t="shared" si="6"/>
        <v>1065.95</v>
      </c>
      <c r="BC50" s="17">
        <f t="shared" si="3"/>
        <v>7181.1699999999992</v>
      </c>
      <c r="BD50" s="17">
        <f t="shared" si="4"/>
        <v>29565.87</v>
      </c>
    </row>
    <row r="51" spans="1:56" x14ac:dyDescent="0.25">
      <c r="A51" t="str">
        <f t="shared" si="7"/>
        <v>EEMI.BCHIMP</v>
      </c>
      <c r="B51" s="1" t="s">
        <v>89</v>
      </c>
      <c r="C51" s="1" t="s">
        <v>90</v>
      </c>
      <c r="D51" s="1" t="s">
        <v>21</v>
      </c>
      <c r="E51" s="17">
        <v>1040.0999999999999</v>
      </c>
      <c r="F51" s="17">
        <v>1370.34</v>
      </c>
      <c r="G51" s="17">
        <v>642.16</v>
      </c>
      <c r="H51" s="17">
        <v>381.13999999999965</v>
      </c>
      <c r="I51" s="17">
        <v>422.95000000000005</v>
      </c>
      <c r="J51" s="17">
        <v>7.5499999999999918</v>
      </c>
      <c r="K51" s="17">
        <v>792.12999999999965</v>
      </c>
      <c r="L51" s="17">
        <v>620.98</v>
      </c>
      <c r="M51" s="17">
        <v>231.65999999999997</v>
      </c>
      <c r="N51" s="17">
        <v>1498.4999999999998</v>
      </c>
      <c r="O51" s="17">
        <v>1114.3</v>
      </c>
      <c r="P51" s="17">
        <v>0</v>
      </c>
      <c r="Q51" s="20">
        <v>52.01</v>
      </c>
      <c r="R51" s="20">
        <v>68.52</v>
      </c>
      <c r="S51" s="20">
        <v>32.11</v>
      </c>
      <c r="T51" s="20">
        <v>19.059999999999999</v>
      </c>
      <c r="U51" s="20">
        <v>21.15</v>
      </c>
      <c r="V51" s="20">
        <v>0.38</v>
      </c>
      <c r="W51" s="20">
        <v>39.61</v>
      </c>
      <c r="X51" s="20">
        <v>31.05</v>
      </c>
      <c r="Y51" s="20">
        <v>11.58</v>
      </c>
      <c r="Z51" s="20">
        <v>74.930000000000007</v>
      </c>
      <c r="AA51" s="20">
        <v>55.72</v>
      </c>
      <c r="AB51" s="20">
        <v>0</v>
      </c>
      <c r="AC51" s="17">
        <v>384.02</v>
      </c>
      <c r="AD51" s="17">
        <v>499.27</v>
      </c>
      <c r="AE51" s="17">
        <v>231.04</v>
      </c>
      <c r="AF51" s="17">
        <v>135.43</v>
      </c>
      <c r="AG51" s="17">
        <v>148.63999999999999</v>
      </c>
      <c r="AH51" s="17">
        <v>2.62</v>
      </c>
      <c r="AI51" s="17">
        <v>272.12</v>
      </c>
      <c r="AJ51" s="17">
        <v>210.83</v>
      </c>
      <c r="AK51" s="17">
        <v>77.72</v>
      </c>
      <c r="AL51" s="17">
        <v>496.89</v>
      </c>
      <c r="AM51" s="17">
        <v>365.72</v>
      </c>
      <c r="AN51" s="17">
        <v>0</v>
      </c>
      <c r="AO51" s="20">
        <v>1476.1299999999999</v>
      </c>
      <c r="AP51" s="20">
        <v>1938.1299999999999</v>
      </c>
      <c r="AQ51" s="20">
        <v>905.31</v>
      </c>
      <c r="AR51" s="20">
        <v>535.62999999999965</v>
      </c>
      <c r="AS51" s="20">
        <v>592.74</v>
      </c>
      <c r="AT51" s="20">
        <v>10.549999999999992</v>
      </c>
      <c r="AU51" s="20">
        <v>1103.8599999999997</v>
      </c>
      <c r="AV51" s="20">
        <v>862.86</v>
      </c>
      <c r="AW51" s="20">
        <v>320.95999999999998</v>
      </c>
      <c r="AX51" s="20">
        <v>2070.3199999999997</v>
      </c>
      <c r="AY51" s="20">
        <v>1535.74</v>
      </c>
      <c r="AZ51" s="20">
        <v>0</v>
      </c>
      <c r="BA51" s="17">
        <f t="shared" si="5"/>
        <v>8121.8099999999986</v>
      </c>
      <c r="BB51" s="17">
        <f t="shared" si="6"/>
        <v>406.12</v>
      </c>
      <c r="BC51" s="17">
        <f t="shared" si="3"/>
        <v>2824.3</v>
      </c>
      <c r="BD51" s="17">
        <f t="shared" si="4"/>
        <v>11352.229999999998</v>
      </c>
    </row>
    <row r="52" spans="1:56" x14ac:dyDescent="0.25">
      <c r="A52" t="str">
        <f t="shared" si="7"/>
        <v>EEMI.BCHEXP</v>
      </c>
      <c r="B52" s="1" t="s">
        <v>89</v>
      </c>
      <c r="C52" s="1" t="s">
        <v>91</v>
      </c>
      <c r="D52" s="1" t="s">
        <v>28</v>
      </c>
      <c r="E52" s="17">
        <v>-1752.43</v>
      </c>
      <c r="F52" s="17">
        <v>-357.53999999999996</v>
      </c>
      <c r="G52" s="17">
        <v>-621.62000000000012</v>
      </c>
      <c r="H52" s="17">
        <v>-1017.9199999999998</v>
      </c>
      <c r="I52" s="17">
        <v>0</v>
      </c>
      <c r="J52" s="17">
        <v>0</v>
      </c>
      <c r="K52" s="17">
        <v>-1480.73</v>
      </c>
      <c r="L52" s="17">
        <v>-240.01999999999998</v>
      </c>
      <c r="M52" s="17">
        <v>0</v>
      </c>
      <c r="N52" s="17">
        <v>-599.26</v>
      </c>
      <c r="O52" s="17">
        <v>0</v>
      </c>
      <c r="P52" s="17">
        <v>-1711.6</v>
      </c>
      <c r="Q52" s="20">
        <v>-87.62</v>
      </c>
      <c r="R52" s="20">
        <v>-17.88</v>
      </c>
      <c r="S52" s="20">
        <v>-31.08</v>
      </c>
      <c r="T52" s="20">
        <v>-50.9</v>
      </c>
      <c r="U52" s="20">
        <v>0</v>
      </c>
      <c r="V52" s="20">
        <v>0</v>
      </c>
      <c r="W52" s="20">
        <v>-74.040000000000006</v>
      </c>
      <c r="X52" s="20">
        <v>-12</v>
      </c>
      <c r="Y52" s="20">
        <v>0</v>
      </c>
      <c r="Z52" s="20">
        <v>-29.96</v>
      </c>
      <c r="AA52" s="20">
        <v>0</v>
      </c>
      <c r="AB52" s="20">
        <v>-85.58</v>
      </c>
      <c r="AC52" s="17">
        <v>-647.02</v>
      </c>
      <c r="AD52" s="17">
        <v>-130.27000000000001</v>
      </c>
      <c r="AE52" s="17">
        <v>-223.65</v>
      </c>
      <c r="AF52" s="17">
        <v>-361.71</v>
      </c>
      <c r="AG52" s="17">
        <v>0</v>
      </c>
      <c r="AH52" s="17">
        <v>0</v>
      </c>
      <c r="AI52" s="17">
        <v>-508.67</v>
      </c>
      <c r="AJ52" s="17">
        <v>-81.489999999999995</v>
      </c>
      <c r="AK52" s="17">
        <v>0</v>
      </c>
      <c r="AL52" s="17">
        <v>-198.71</v>
      </c>
      <c r="AM52" s="17">
        <v>0</v>
      </c>
      <c r="AN52" s="17">
        <v>-556.14</v>
      </c>
      <c r="AO52" s="20">
        <v>-2487.0700000000002</v>
      </c>
      <c r="AP52" s="20">
        <v>-505.68999999999994</v>
      </c>
      <c r="AQ52" s="20">
        <v>-876.35000000000014</v>
      </c>
      <c r="AR52" s="20">
        <v>-1430.53</v>
      </c>
      <c r="AS52" s="20">
        <v>0</v>
      </c>
      <c r="AT52" s="20">
        <v>0</v>
      </c>
      <c r="AU52" s="20">
        <v>-2063.44</v>
      </c>
      <c r="AV52" s="20">
        <v>-333.51</v>
      </c>
      <c r="AW52" s="20">
        <v>0</v>
      </c>
      <c r="AX52" s="20">
        <v>-827.93000000000006</v>
      </c>
      <c r="AY52" s="20">
        <v>0</v>
      </c>
      <c r="AZ52" s="20">
        <v>-2353.3199999999997</v>
      </c>
      <c r="BA52" s="17">
        <f t="shared" si="5"/>
        <v>-7781.1200000000008</v>
      </c>
      <c r="BB52" s="17">
        <f t="shared" si="6"/>
        <v>-389.05999999999995</v>
      </c>
      <c r="BC52" s="17">
        <f t="shared" si="3"/>
        <v>-2707.66</v>
      </c>
      <c r="BD52" s="17">
        <f t="shared" si="4"/>
        <v>-10877.84</v>
      </c>
    </row>
    <row r="53" spans="1:56" x14ac:dyDescent="0.25">
      <c r="A53" t="str">
        <f t="shared" si="7"/>
        <v>ENCR.BCHEXP</v>
      </c>
      <c r="B53" s="1" t="s">
        <v>86</v>
      </c>
      <c r="C53" s="1" t="s">
        <v>94</v>
      </c>
      <c r="D53" s="1" t="s">
        <v>28</v>
      </c>
      <c r="E53" s="17">
        <v>-26758.1</v>
      </c>
      <c r="F53" s="17">
        <v>-17983.760000000002</v>
      </c>
      <c r="G53" s="17">
        <v>-50683.899999999994</v>
      </c>
      <c r="H53" s="17">
        <v>-29580.14</v>
      </c>
      <c r="I53" s="17">
        <v>-12322.099999999999</v>
      </c>
      <c r="J53" s="17">
        <v>0</v>
      </c>
      <c r="K53" s="17">
        <v>-11196.4</v>
      </c>
      <c r="L53" s="17">
        <v>-6962.6100000000006</v>
      </c>
      <c r="M53" s="17">
        <v>-5457.41</v>
      </c>
      <c r="N53" s="17">
        <v>-167.16000000000003</v>
      </c>
      <c r="O53" s="17">
        <v>-12855.139999999998</v>
      </c>
      <c r="P53" s="17">
        <v>-7639.73</v>
      </c>
      <c r="Q53" s="20">
        <v>-1337.91</v>
      </c>
      <c r="R53" s="20">
        <v>-899.19</v>
      </c>
      <c r="S53" s="20">
        <v>-2534.1999999999998</v>
      </c>
      <c r="T53" s="20">
        <v>-1479.01</v>
      </c>
      <c r="U53" s="20">
        <v>-616.11</v>
      </c>
      <c r="V53" s="20">
        <v>0</v>
      </c>
      <c r="W53" s="20">
        <v>-559.82000000000005</v>
      </c>
      <c r="X53" s="20">
        <v>-348.13</v>
      </c>
      <c r="Y53" s="20">
        <v>-272.87</v>
      </c>
      <c r="Z53" s="20">
        <v>-8.36</v>
      </c>
      <c r="AA53" s="20">
        <v>-642.76</v>
      </c>
      <c r="AB53" s="20">
        <v>-381.99</v>
      </c>
      <c r="AC53" s="17">
        <v>-9879.43</v>
      </c>
      <c r="AD53" s="17">
        <v>-6552.24</v>
      </c>
      <c r="AE53" s="17">
        <v>-18235.37</v>
      </c>
      <c r="AF53" s="17">
        <v>-10510.99</v>
      </c>
      <c r="AG53" s="17">
        <v>-4330.55</v>
      </c>
      <c r="AH53" s="17">
        <v>0</v>
      </c>
      <c r="AI53" s="17">
        <v>-3846.29</v>
      </c>
      <c r="AJ53" s="17">
        <v>-2363.85</v>
      </c>
      <c r="AK53" s="17">
        <v>-1830.87</v>
      </c>
      <c r="AL53" s="17">
        <v>-55.43</v>
      </c>
      <c r="AM53" s="17">
        <v>-4219.08</v>
      </c>
      <c r="AN53" s="17">
        <v>-2482.3200000000002</v>
      </c>
      <c r="AO53" s="20">
        <v>-37975.440000000002</v>
      </c>
      <c r="AP53" s="20">
        <v>-25435.190000000002</v>
      </c>
      <c r="AQ53" s="20">
        <v>-71453.469999999987</v>
      </c>
      <c r="AR53" s="20">
        <v>-41570.14</v>
      </c>
      <c r="AS53" s="20">
        <v>-17268.759999999998</v>
      </c>
      <c r="AT53" s="20">
        <v>0</v>
      </c>
      <c r="AU53" s="20">
        <v>-15602.509999999998</v>
      </c>
      <c r="AV53" s="20">
        <v>-9674.59</v>
      </c>
      <c r="AW53" s="20">
        <v>-7561.15</v>
      </c>
      <c r="AX53" s="20">
        <v>-230.95000000000005</v>
      </c>
      <c r="AY53" s="20">
        <v>-17716.979999999996</v>
      </c>
      <c r="AZ53" s="20">
        <v>-10504.039999999999</v>
      </c>
      <c r="BA53" s="17">
        <f t="shared" si="5"/>
        <v>-181606.45</v>
      </c>
      <c r="BB53" s="17">
        <f t="shared" si="6"/>
        <v>-9080.3499999999985</v>
      </c>
      <c r="BC53" s="17">
        <f t="shared" si="3"/>
        <v>-64306.42</v>
      </c>
      <c r="BD53" s="17">
        <f t="shared" si="4"/>
        <v>-254993.22</v>
      </c>
    </row>
    <row r="54" spans="1:56" x14ac:dyDescent="0.25">
      <c r="A54" t="str">
        <f t="shared" si="7"/>
        <v>ENCR.SPCEXP</v>
      </c>
      <c r="B54" s="1" t="s">
        <v>86</v>
      </c>
      <c r="C54" s="1" t="s">
        <v>726</v>
      </c>
      <c r="D54" s="1" t="s">
        <v>74</v>
      </c>
      <c r="E54" s="17">
        <v>-255.46999999999997</v>
      </c>
      <c r="F54" s="17">
        <v>0</v>
      </c>
      <c r="G54" s="17">
        <v>-47.149999999999991</v>
      </c>
      <c r="H54" s="17">
        <v>0</v>
      </c>
      <c r="I54" s="17">
        <v>-395.07000000000005</v>
      </c>
      <c r="J54" s="17">
        <v>-60.009999999999991</v>
      </c>
      <c r="K54" s="17">
        <v>-311.95</v>
      </c>
      <c r="L54" s="17">
        <v>0</v>
      </c>
      <c r="M54" s="17">
        <v>0</v>
      </c>
      <c r="N54" s="17">
        <v>0</v>
      </c>
      <c r="O54" s="17">
        <v>0</v>
      </c>
      <c r="P54" s="17">
        <v>0</v>
      </c>
      <c r="Q54" s="20">
        <v>-12.77</v>
      </c>
      <c r="R54" s="20">
        <v>0</v>
      </c>
      <c r="S54" s="20">
        <v>-2.36</v>
      </c>
      <c r="T54" s="20">
        <v>0</v>
      </c>
      <c r="U54" s="20">
        <v>-19.75</v>
      </c>
      <c r="V54" s="20">
        <v>-3</v>
      </c>
      <c r="W54" s="20">
        <v>-15.6</v>
      </c>
      <c r="X54" s="20">
        <v>0</v>
      </c>
      <c r="Y54" s="20">
        <v>0</v>
      </c>
      <c r="Z54" s="20">
        <v>0</v>
      </c>
      <c r="AA54" s="20">
        <v>0</v>
      </c>
      <c r="AB54" s="20">
        <v>0</v>
      </c>
      <c r="AC54" s="17">
        <v>-94.32</v>
      </c>
      <c r="AD54" s="17">
        <v>0</v>
      </c>
      <c r="AE54" s="17">
        <v>-16.96</v>
      </c>
      <c r="AF54" s="17">
        <v>0</v>
      </c>
      <c r="AG54" s="17">
        <v>-138.85</v>
      </c>
      <c r="AH54" s="17">
        <v>-20.85</v>
      </c>
      <c r="AI54" s="17">
        <v>-107.16</v>
      </c>
      <c r="AJ54" s="17">
        <v>0</v>
      </c>
      <c r="AK54" s="17">
        <v>0</v>
      </c>
      <c r="AL54" s="17">
        <v>0</v>
      </c>
      <c r="AM54" s="17">
        <v>0</v>
      </c>
      <c r="AN54" s="17">
        <v>0</v>
      </c>
      <c r="AO54" s="20">
        <v>-362.55999999999995</v>
      </c>
      <c r="AP54" s="20">
        <v>0</v>
      </c>
      <c r="AQ54" s="20">
        <v>-66.47</v>
      </c>
      <c r="AR54" s="20">
        <v>0</v>
      </c>
      <c r="AS54" s="20">
        <v>-553.67000000000007</v>
      </c>
      <c r="AT54" s="20">
        <v>-83.859999999999985</v>
      </c>
      <c r="AU54" s="20">
        <v>-434.71000000000004</v>
      </c>
      <c r="AV54" s="20">
        <v>0</v>
      </c>
      <c r="AW54" s="20">
        <v>0</v>
      </c>
      <c r="AX54" s="20">
        <v>0</v>
      </c>
      <c r="AY54" s="20">
        <v>0</v>
      </c>
      <c r="AZ54" s="20">
        <v>0</v>
      </c>
      <c r="BA54" s="17">
        <f t="shared" si="5"/>
        <v>-1069.6500000000001</v>
      </c>
      <c r="BB54" s="17">
        <f t="shared" si="6"/>
        <v>-53.48</v>
      </c>
      <c r="BC54" s="17">
        <f t="shared" si="3"/>
        <v>-378.14</v>
      </c>
      <c r="BD54" s="17">
        <f t="shared" si="4"/>
        <v>-1501.27</v>
      </c>
    </row>
    <row r="55" spans="1:56" x14ac:dyDescent="0.25">
      <c r="A55" t="str">
        <f t="shared" si="7"/>
        <v>ENCR.ENC1</v>
      </c>
      <c r="B55" s="1" t="s">
        <v>86</v>
      </c>
      <c r="C55" s="1" t="s">
        <v>96</v>
      </c>
      <c r="D55" s="1" t="s">
        <v>96</v>
      </c>
      <c r="E55" s="17">
        <v>0</v>
      </c>
      <c r="F55" s="17">
        <v>16.720000000000113</v>
      </c>
      <c r="G55" s="17">
        <v>16.889999999999375</v>
      </c>
      <c r="H55" s="17">
        <v>2944.0999999999967</v>
      </c>
      <c r="I55" s="17">
        <v>3106.8899999999985</v>
      </c>
      <c r="J55" s="17">
        <v>2955.0000000000036</v>
      </c>
      <c r="K55" s="17">
        <v>9.6100000000000012</v>
      </c>
      <c r="L55" s="17">
        <v>872.57000000000119</v>
      </c>
      <c r="M55" s="17">
        <v>1223.6299999999985</v>
      </c>
      <c r="N55" s="17">
        <v>17957.450000000008</v>
      </c>
      <c r="O55" s="17">
        <v>6243.4799999999977</v>
      </c>
      <c r="P55" s="17">
        <v>17208.87999999999</v>
      </c>
      <c r="Q55" s="20">
        <v>0</v>
      </c>
      <c r="R55" s="20">
        <v>0.84</v>
      </c>
      <c r="S55" s="20">
        <v>0.84</v>
      </c>
      <c r="T55" s="20">
        <v>147.21</v>
      </c>
      <c r="U55" s="20">
        <v>155.34</v>
      </c>
      <c r="V55" s="20">
        <v>147.75</v>
      </c>
      <c r="W55" s="20">
        <v>0.48</v>
      </c>
      <c r="X55" s="20">
        <v>43.63</v>
      </c>
      <c r="Y55" s="20">
        <v>61.18</v>
      </c>
      <c r="Z55" s="20">
        <v>897.87</v>
      </c>
      <c r="AA55" s="20">
        <v>312.17</v>
      </c>
      <c r="AB55" s="20">
        <v>860.44</v>
      </c>
      <c r="AC55" s="17">
        <v>0</v>
      </c>
      <c r="AD55" s="17">
        <v>6.09</v>
      </c>
      <c r="AE55" s="17">
        <v>6.08</v>
      </c>
      <c r="AF55" s="17">
        <v>1046.1600000000001</v>
      </c>
      <c r="AG55" s="17">
        <v>1091.9000000000001</v>
      </c>
      <c r="AH55" s="17">
        <v>1026.6300000000001</v>
      </c>
      <c r="AI55" s="17">
        <v>3.3</v>
      </c>
      <c r="AJ55" s="17">
        <v>296.24</v>
      </c>
      <c r="AK55" s="17">
        <v>410.51</v>
      </c>
      <c r="AL55" s="17">
        <v>5954.5</v>
      </c>
      <c r="AM55" s="17">
        <v>2049.12</v>
      </c>
      <c r="AN55" s="17">
        <v>5591.56</v>
      </c>
      <c r="AO55" s="20">
        <v>0</v>
      </c>
      <c r="AP55" s="20">
        <v>23.650000000000112</v>
      </c>
      <c r="AQ55" s="20">
        <v>23.809999999999377</v>
      </c>
      <c r="AR55" s="20">
        <v>4137.4699999999966</v>
      </c>
      <c r="AS55" s="20">
        <v>4354.1299999999992</v>
      </c>
      <c r="AT55" s="20">
        <v>4129.3800000000037</v>
      </c>
      <c r="AU55" s="20">
        <v>13.39</v>
      </c>
      <c r="AV55" s="20">
        <v>1212.4400000000012</v>
      </c>
      <c r="AW55" s="20">
        <v>1695.3199999999986</v>
      </c>
      <c r="AX55" s="20">
        <v>24809.820000000007</v>
      </c>
      <c r="AY55" s="20">
        <v>8604.7699999999968</v>
      </c>
      <c r="AZ55" s="20">
        <v>23660.87999999999</v>
      </c>
      <c r="BA55" s="17">
        <f t="shared" si="5"/>
        <v>52555.219999999994</v>
      </c>
      <c r="BB55" s="17">
        <f t="shared" si="6"/>
        <v>2627.75</v>
      </c>
      <c r="BC55" s="17">
        <f t="shared" si="3"/>
        <v>17482.09</v>
      </c>
      <c r="BD55" s="17">
        <f t="shared" si="4"/>
        <v>72665.06</v>
      </c>
    </row>
    <row r="56" spans="1:56" x14ac:dyDescent="0.25">
      <c r="A56" t="str">
        <f t="shared" si="7"/>
        <v>ENCR.ENC2</v>
      </c>
      <c r="B56" s="1" t="s">
        <v>86</v>
      </c>
      <c r="C56" s="1" t="s">
        <v>55</v>
      </c>
      <c r="D56" s="1" t="s">
        <v>55</v>
      </c>
      <c r="E56" s="17">
        <v>0</v>
      </c>
      <c r="F56" s="17">
        <v>0</v>
      </c>
      <c r="G56" s="17">
        <v>0</v>
      </c>
      <c r="H56" s="17">
        <v>0</v>
      </c>
      <c r="I56" s="17">
        <v>0</v>
      </c>
      <c r="J56" s="17">
        <v>0</v>
      </c>
      <c r="K56" s="17">
        <v>0</v>
      </c>
      <c r="L56" s="17">
        <v>0</v>
      </c>
      <c r="M56" s="17">
        <v>0</v>
      </c>
      <c r="N56" s="17">
        <v>0</v>
      </c>
      <c r="O56" s="17">
        <v>0</v>
      </c>
      <c r="P56" s="17">
        <v>0</v>
      </c>
      <c r="Q56" s="20">
        <v>0</v>
      </c>
      <c r="R56" s="20">
        <v>0</v>
      </c>
      <c r="S56" s="20">
        <v>0</v>
      </c>
      <c r="T56" s="20">
        <v>0</v>
      </c>
      <c r="U56" s="20">
        <v>0</v>
      </c>
      <c r="V56" s="20">
        <v>0</v>
      </c>
      <c r="W56" s="20">
        <v>0</v>
      </c>
      <c r="X56" s="20">
        <v>0</v>
      </c>
      <c r="Y56" s="20">
        <v>0</v>
      </c>
      <c r="Z56" s="20">
        <v>0</v>
      </c>
      <c r="AA56" s="20">
        <v>0</v>
      </c>
      <c r="AB56" s="20">
        <v>0</v>
      </c>
      <c r="AC56" s="17">
        <v>0</v>
      </c>
      <c r="AD56" s="17">
        <v>0</v>
      </c>
      <c r="AE56" s="17">
        <v>0</v>
      </c>
      <c r="AF56" s="17">
        <v>0</v>
      </c>
      <c r="AG56" s="17">
        <v>0</v>
      </c>
      <c r="AH56" s="17">
        <v>0</v>
      </c>
      <c r="AI56" s="17">
        <v>0</v>
      </c>
      <c r="AJ56" s="17">
        <v>0</v>
      </c>
      <c r="AK56" s="17">
        <v>0</v>
      </c>
      <c r="AL56" s="17">
        <v>0</v>
      </c>
      <c r="AM56" s="17">
        <v>0</v>
      </c>
      <c r="AN56" s="17">
        <v>0</v>
      </c>
      <c r="AO56" s="20">
        <v>0</v>
      </c>
      <c r="AP56" s="20">
        <v>0</v>
      </c>
      <c r="AQ56" s="20">
        <v>0</v>
      </c>
      <c r="AR56" s="20">
        <v>0</v>
      </c>
      <c r="AS56" s="20">
        <v>0</v>
      </c>
      <c r="AT56" s="20">
        <v>0</v>
      </c>
      <c r="AU56" s="20">
        <v>0</v>
      </c>
      <c r="AV56" s="20">
        <v>0</v>
      </c>
      <c r="AW56" s="20">
        <v>0</v>
      </c>
      <c r="AX56" s="20">
        <v>0</v>
      </c>
      <c r="AY56" s="20">
        <v>0</v>
      </c>
      <c r="AZ56" s="20">
        <v>0</v>
      </c>
      <c r="BA56" s="17">
        <f t="shared" si="5"/>
        <v>0</v>
      </c>
      <c r="BB56" s="17">
        <f t="shared" si="6"/>
        <v>0</v>
      </c>
      <c r="BC56" s="17">
        <f t="shared" si="3"/>
        <v>0</v>
      </c>
      <c r="BD56" s="17">
        <f t="shared" si="4"/>
        <v>0</v>
      </c>
    </row>
    <row r="57" spans="1:56" x14ac:dyDescent="0.25">
      <c r="A57" t="str">
        <f t="shared" si="7"/>
        <v>PWX.FNG1</v>
      </c>
      <c r="B57" s="1" t="s">
        <v>101</v>
      </c>
      <c r="C57" s="1" t="s">
        <v>102</v>
      </c>
      <c r="D57" s="1" t="s">
        <v>102</v>
      </c>
      <c r="E57" s="17">
        <v>-52487.380000000005</v>
      </c>
      <c r="F57" s="17">
        <v>-44567.649999999994</v>
      </c>
      <c r="G57" s="17">
        <v>-56969.57</v>
      </c>
      <c r="H57" s="17">
        <v>-63889.67</v>
      </c>
      <c r="I57" s="17">
        <v>-54944.93</v>
      </c>
      <c r="J57" s="17">
        <v>-58007.950000000012</v>
      </c>
      <c r="K57" s="17">
        <v>-48700.720000000008</v>
      </c>
      <c r="L57" s="17">
        <v>-59790.469999999994</v>
      </c>
      <c r="M57" s="17">
        <v>-39780.26</v>
      </c>
      <c r="N57" s="17">
        <v>-64626.06</v>
      </c>
      <c r="O57" s="17">
        <v>-59391.5</v>
      </c>
      <c r="P57" s="17">
        <v>-49703.479999999996</v>
      </c>
      <c r="Q57" s="20">
        <v>-2624.37</v>
      </c>
      <c r="R57" s="20">
        <v>-2228.38</v>
      </c>
      <c r="S57" s="20">
        <v>-2848.48</v>
      </c>
      <c r="T57" s="20">
        <v>-3194.48</v>
      </c>
      <c r="U57" s="20">
        <v>-2747.25</v>
      </c>
      <c r="V57" s="20">
        <v>-2900.4</v>
      </c>
      <c r="W57" s="20">
        <v>-2435.04</v>
      </c>
      <c r="X57" s="20">
        <v>-2989.52</v>
      </c>
      <c r="Y57" s="20">
        <v>-1989.01</v>
      </c>
      <c r="Z57" s="20">
        <v>-3231.3</v>
      </c>
      <c r="AA57" s="20">
        <v>-2969.58</v>
      </c>
      <c r="AB57" s="20">
        <v>-2485.17</v>
      </c>
      <c r="AC57" s="17">
        <v>-19379</v>
      </c>
      <c r="AD57" s="17">
        <v>-16237.88</v>
      </c>
      <c r="AE57" s="17">
        <v>-20496.87</v>
      </c>
      <c r="AF57" s="17">
        <v>-22702.53</v>
      </c>
      <c r="AG57" s="17">
        <v>-19310.18</v>
      </c>
      <c r="AH57" s="17">
        <v>-20153.29</v>
      </c>
      <c r="AI57" s="17">
        <v>-16730.13</v>
      </c>
      <c r="AJ57" s="17">
        <v>-20299.240000000002</v>
      </c>
      <c r="AK57" s="17">
        <v>-13345.6</v>
      </c>
      <c r="AL57" s="17">
        <v>-21429.33</v>
      </c>
      <c r="AM57" s="17">
        <v>-19492.39</v>
      </c>
      <c r="AN57" s="17">
        <v>-16149.8</v>
      </c>
      <c r="AO57" s="20">
        <v>-74490.75</v>
      </c>
      <c r="AP57" s="20">
        <v>-63033.909999999989</v>
      </c>
      <c r="AQ57" s="20">
        <v>-80314.92</v>
      </c>
      <c r="AR57" s="20">
        <v>-89786.68</v>
      </c>
      <c r="AS57" s="20">
        <v>-77002.36</v>
      </c>
      <c r="AT57" s="20">
        <v>-81061.640000000014</v>
      </c>
      <c r="AU57" s="20">
        <v>-67865.890000000014</v>
      </c>
      <c r="AV57" s="20">
        <v>-83079.23</v>
      </c>
      <c r="AW57" s="20">
        <v>-55114.87</v>
      </c>
      <c r="AX57" s="20">
        <v>-89286.69</v>
      </c>
      <c r="AY57" s="20">
        <v>-81853.47</v>
      </c>
      <c r="AZ57" s="20">
        <v>-68338.45</v>
      </c>
      <c r="BA57" s="17">
        <f t="shared" si="5"/>
        <v>-652859.64</v>
      </c>
      <c r="BB57" s="17">
        <f t="shared" si="6"/>
        <v>-32642.979999999996</v>
      </c>
      <c r="BC57" s="17">
        <f t="shared" si="3"/>
        <v>-225726.24</v>
      </c>
      <c r="BD57" s="17">
        <f t="shared" si="4"/>
        <v>-911228.85999999987</v>
      </c>
    </row>
    <row r="58" spans="1:56" x14ac:dyDescent="0.25">
      <c r="A58" t="str">
        <f t="shared" si="7"/>
        <v>TAU.GHO</v>
      </c>
      <c r="B58" s="1" t="s">
        <v>31</v>
      </c>
      <c r="C58" s="1" t="s">
        <v>103</v>
      </c>
      <c r="D58" s="1" t="s">
        <v>103</v>
      </c>
      <c r="E58" s="17">
        <v>-32484.780000000002</v>
      </c>
      <c r="F58" s="17">
        <v>-23077.46</v>
      </c>
      <c r="G58" s="17">
        <v>-5722.14</v>
      </c>
      <c r="H58" s="17">
        <v>-40636.26</v>
      </c>
      <c r="I58" s="17">
        <v>-71585.029999999984</v>
      </c>
      <c r="J58" s="17">
        <v>-91433.179999999978</v>
      </c>
      <c r="K58" s="17">
        <v>-62767.61</v>
      </c>
      <c r="L58" s="17">
        <v>-59918.23</v>
      </c>
      <c r="M58" s="17">
        <v>-62729.969999999994</v>
      </c>
      <c r="N58" s="17">
        <v>-40382.210000000006</v>
      </c>
      <c r="O58" s="17">
        <v>-34041.839999999997</v>
      </c>
      <c r="P58" s="17">
        <v>-30839.450000000004</v>
      </c>
      <c r="Q58" s="20">
        <v>-1624.24</v>
      </c>
      <c r="R58" s="20">
        <v>-1153.8699999999999</v>
      </c>
      <c r="S58" s="20">
        <v>-286.11</v>
      </c>
      <c r="T58" s="20">
        <v>-2031.81</v>
      </c>
      <c r="U58" s="20">
        <v>-3579.25</v>
      </c>
      <c r="V58" s="20">
        <v>-4571.66</v>
      </c>
      <c r="W58" s="20">
        <v>-3138.38</v>
      </c>
      <c r="X58" s="20">
        <v>-2995.91</v>
      </c>
      <c r="Y58" s="20">
        <v>-3136.5</v>
      </c>
      <c r="Z58" s="20">
        <v>-2019.11</v>
      </c>
      <c r="AA58" s="20">
        <v>-1702.09</v>
      </c>
      <c r="AB58" s="20">
        <v>-1541.97</v>
      </c>
      <c r="AC58" s="17">
        <v>-11993.79</v>
      </c>
      <c r="AD58" s="17">
        <v>-8408.1</v>
      </c>
      <c r="AE58" s="17">
        <v>-2058.75</v>
      </c>
      <c r="AF58" s="17">
        <v>-14439.67</v>
      </c>
      <c r="AG58" s="17">
        <v>-25158.28</v>
      </c>
      <c r="AH58" s="17">
        <v>-31765.98</v>
      </c>
      <c r="AI58" s="17">
        <v>-21562.52</v>
      </c>
      <c r="AJ58" s="17">
        <v>-20342.61</v>
      </c>
      <c r="AK58" s="17">
        <v>-21044.84</v>
      </c>
      <c r="AL58" s="17">
        <v>-13390.32</v>
      </c>
      <c r="AM58" s="17">
        <v>-11172.59</v>
      </c>
      <c r="AN58" s="17">
        <v>-10020.44</v>
      </c>
      <c r="AO58" s="20">
        <v>-46102.810000000005</v>
      </c>
      <c r="AP58" s="20">
        <v>-32639.43</v>
      </c>
      <c r="AQ58" s="20">
        <v>-8067</v>
      </c>
      <c r="AR58" s="20">
        <v>-57107.74</v>
      </c>
      <c r="AS58" s="20">
        <v>-100322.55999999998</v>
      </c>
      <c r="AT58" s="20">
        <v>-127770.81999999998</v>
      </c>
      <c r="AU58" s="20">
        <v>-87468.510000000009</v>
      </c>
      <c r="AV58" s="20">
        <v>-83256.75</v>
      </c>
      <c r="AW58" s="20">
        <v>-86911.31</v>
      </c>
      <c r="AX58" s="20">
        <v>-55791.640000000007</v>
      </c>
      <c r="AY58" s="20">
        <v>-46916.51999999999</v>
      </c>
      <c r="AZ58" s="20">
        <v>-42401.860000000008</v>
      </c>
      <c r="BA58" s="17">
        <f t="shared" si="5"/>
        <v>-555618.15999999992</v>
      </c>
      <c r="BB58" s="17">
        <f t="shared" si="6"/>
        <v>-27780.9</v>
      </c>
      <c r="BC58" s="17">
        <f t="shared" si="3"/>
        <v>-191357.89</v>
      </c>
      <c r="BD58" s="17">
        <f t="shared" si="4"/>
        <v>-774756.95</v>
      </c>
    </row>
    <row r="59" spans="1:56" x14ac:dyDescent="0.25">
      <c r="A59" t="str">
        <f t="shared" si="7"/>
        <v>EPDC.GN1</v>
      </c>
      <c r="B59" s="1" t="s">
        <v>710</v>
      </c>
      <c r="C59" s="1" t="s">
        <v>105</v>
      </c>
      <c r="D59" s="1" t="s">
        <v>105</v>
      </c>
      <c r="E59" s="17">
        <v>-10457.899999999814</v>
      </c>
      <c r="F59" s="17">
        <v>-8017.6600000000562</v>
      </c>
      <c r="G59" s="17">
        <v>-2867.4899999999907</v>
      </c>
      <c r="H59" s="17">
        <v>-47147.24</v>
      </c>
      <c r="I59" s="17">
        <v>-79015.060000000041</v>
      </c>
      <c r="J59" s="17">
        <v>-70098.31</v>
      </c>
      <c r="K59" s="17">
        <v>-56691.929999999789</v>
      </c>
      <c r="L59" s="17">
        <v>-73127.799999999901</v>
      </c>
      <c r="M59" s="17">
        <v>-74113.300000000061</v>
      </c>
      <c r="N59" s="17">
        <v>139379.49</v>
      </c>
      <c r="O59" s="17">
        <v>130748.07</v>
      </c>
      <c r="P59" s="17">
        <v>113354.54999999996</v>
      </c>
      <c r="Q59" s="20">
        <v>-522.89</v>
      </c>
      <c r="R59" s="20">
        <v>-400.88</v>
      </c>
      <c r="S59" s="20">
        <v>-143.37</v>
      </c>
      <c r="T59" s="20">
        <v>-2357.36</v>
      </c>
      <c r="U59" s="20">
        <v>-3950.75</v>
      </c>
      <c r="V59" s="20">
        <v>-3504.92</v>
      </c>
      <c r="W59" s="20">
        <v>-2834.6</v>
      </c>
      <c r="X59" s="20">
        <v>-3656.39</v>
      </c>
      <c r="Y59" s="20">
        <v>-3705.67</v>
      </c>
      <c r="Z59" s="20">
        <v>6968.97</v>
      </c>
      <c r="AA59" s="20">
        <v>6537.4</v>
      </c>
      <c r="AB59" s="20">
        <v>5667.73</v>
      </c>
      <c r="AC59" s="17">
        <v>-3861.19</v>
      </c>
      <c r="AD59" s="17">
        <v>-2921.17</v>
      </c>
      <c r="AE59" s="17">
        <v>-1031.68</v>
      </c>
      <c r="AF59" s="17">
        <v>-16753.28</v>
      </c>
      <c r="AG59" s="17">
        <v>-27769.54</v>
      </c>
      <c r="AH59" s="17">
        <v>-24353.759999999998</v>
      </c>
      <c r="AI59" s="17">
        <v>-19475.349999999999</v>
      </c>
      <c r="AJ59" s="17">
        <v>-24827.35</v>
      </c>
      <c r="AK59" s="17">
        <v>-24863.75</v>
      </c>
      <c r="AL59" s="17">
        <v>46216.79</v>
      </c>
      <c r="AM59" s="17">
        <v>42911.73</v>
      </c>
      <c r="AN59" s="17">
        <v>36831.49</v>
      </c>
      <c r="AO59" s="20">
        <v>-14841.979999999814</v>
      </c>
      <c r="AP59" s="20">
        <v>-11339.710000000056</v>
      </c>
      <c r="AQ59" s="20">
        <v>-4042.5399999999909</v>
      </c>
      <c r="AR59" s="20">
        <v>-66257.88</v>
      </c>
      <c r="AS59" s="20">
        <v>-110735.35000000003</v>
      </c>
      <c r="AT59" s="20">
        <v>-97956.989999999991</v>
      </c>
      <c r="AU59" s="20">
        <v>-79001.879999999786</v>
      </c>
      <c r="AV59" s="20">
        <v>-101611.53999999989</v>
      </c>
      <c r="AW59" s="20">
        <v>-102682.72000000006</v>
      </c>
      <c r="AX59" s="20">
        <v>192565.25</v>
      </c>
      <c r="AY59" s="20">
        <v>180197.2</v>
      </c>
      <c r="AZ59" s="20">
        <v>155853.76999999996</v>
      </c>
      <c r="BA59" s="17">
        <f t="shared" si="5"/>
        <v>-38054.579999999754</v>
      </c>
      <c r="BB59" s="17">
        <f t="shared" si="6"/>
        <v>-1902.7300000000014</v>
      </c>
      <c r="BC59" s="17">
        <f t="shared" si="3"/>
        <v>-19897.059999999998</v>
      </c>
      <c r="BD59" s="17">
        <f t="shared" si="4"/>
        <v>-59854.369999999646</v>
      </c>
    </row>
    <row r="60" spans="1:56" x14ac:dyDescent="0.25">
      <c r="A60" t="str">
        <f t="shared" si="7"/>
        <v>EPDC.GN2</v>
      </c>
      <c r="B60" s="1" t="s">
        <v>710</v>
      </c>
      <c r="C60" s="1" t="s">
        <v>106</v>
      </c>
      <c r="D60" s="1" t="s">
        <v>106</v>
      </c>
      <c r="E60" s="17">
        <v>-11361.650000000056</v>
      </c>
      <c r="F60" s="17">
        <v>-8550.2200000001776</v>
      </c>
      <c r="G60" s="17">
        <v>-10198.160000000056</v>
      </c>
      <c r="H60" s="17">
        <v>-52228.759999999733</v>
      </c>
      <c r="I60" s="17">
        <v>-69259.910000000164</v>
      </c>
      <c r="J60" s="17">
        <v>-68037.69</v>
      </c>
      <c r="K60" s="17">
        <v>-56896.679999999942</v>
      </c>
      <c r="L60" s="17">
        <v>-73411.939999999959</v>
      </c>
      <c r="M60" s="17">
        <v>-58036.91000000004</v>
      </c>
      <c r="N60" s="17">
        <v>118832.82999999993</v>
      </c>
      <c r="O60" s="17">
        <v>130560.43000000005</v>
      </c>
      <c r="P60" s="17">
        <v>122929.34999999983</v>
      </c>
      <c r="Q60" s="20">
        <v>-568.08000000000004</v>
      </c>
      <c r="R60" s="20">
        <v>-427.51</v>
      </c>
      <c r="S60" s="20">
        <v>-509.91</v>
      </c>
      <c r="T60" s="20">
        <v>-2611.44</v>
      </c>
      <c r="U60" s="20">
        <v>-3463</v>
      </c>
      <c r="V60" s="20">
        <v>-3401.88</v>
      </c>
      <c r="W60" s="20">
        <v>-2844.83</v>
      </c>
      <c r="X60" s="20">
        <v>-3670.6</v>
      </c>
      <c r="Y60" s="20">
        <v>-2901.85</v>
      </c>
      <c r="Z60" s="20">
        <v>5941.64</v>
      </c>
      <c r="AA60" s="20">
        <v>6528.02</v>
      </c>
      <c r="AB60" s="20">
        <v>6146.47</v>
      </c>
      <c r="AC60" s="17">
        <v>-4194.8599999999997</v>
      </c>
      <c r="AD60" s="17">
        <v>-3115.21</v>
      </c>
      <c r="AE60" s="17">
        <v>-3669.16</v>
      </c>
      <c r="AF60" s="17">
        <v>-18558.95</v>
      </c>
      <c r="AG60" s="17">
        <v>-24341.13</v>
      </c>
      <c r="AH60" s="17">
        <v>-23637.85</v>
      </c>
      <c r="AI60" s="17">
        <v>-19545.689999999999</v>
      </c>
      <c r="AJ60" s="17">
        <v>-24923.81</v>
      </c>
      <c r="AK60" s="17">
        <v>-19470.400000000001</v>
      </c>
      <c r="AL60" s="17">
        <v>39403.730000000003</v>
      </c>
      <c r="AM60" s="17">
        <v>42850.14</v>
      </c>
      <c r="AN60" s="17">
        <v>39942.559999999998</v>
      </c>
      <c r="AO60" s="20">
        <v>-16124.590000000055</v>
      </c>
      <c r="AP60" s="20">
        <v>-12092.940000000177</v>
      </c>
      <c r="AQ60" s="20">
        <v>-14377.230000000056</v>
      </c>
      <c r="AR60" s="20">
        <v>-73399.149999999732</v>
      </c>
      <c r="AS60" s="20">
        <v>-97064.040000000168</v>
      </c>
      <c r="AT60" s="20">
        <v>-95077.420000000013</v>
      </c>
      <c r="AU60" s="20">
        <v>-79287.199999999939</v>
      </c>
      <c r="AV60" s="20">
        <v>-102006.34999999996</v>
      </c>
      <c r="AW60" s="20">
        <v>-80409.160000000033</v>
      </c>
      <c r="AX60" s="20">
        <v>164178.19999999992</v>
      </c>
      <c r="AY60" s="20">
        <v>179938.59000000003</v>
      </c>
      <c r="AZ60" s="20">
        <v>169018.37999999983</v>
      </c>
      <c r="BA60" s="17">
        <f t="shared" si="5"/>
        <v>-35659.310000000318</v>
      </c>
      <c r="BB60" s="17">
        <f t="shared" si="6"/>
        <v>-1782.9699999999984</v>
      </c>
      <c r="BC60" s="17">
        <f t="shared" si="3"/>
        <v>-19260.62999999999</v>
      </c>
      <c r="BD60" s="17">
        <f t="shared" si="4"/>
        <v>-56702.910000000382</v>
      </c>
    </row>
    <row r="61" spans="1:56" x14ac:dyDescent="0.25">
      <c r="A61" t="str">
        <f t="shared" si="7"/>
        <v>EPDC.GN3</v>
      </c>
      <c r="B61" s="1" t="s">
        <v>710</v>
      </c>
      <c r="C61" s="1" t="s">
        <v>108</v>
      </c>
      <c r="D61" s="1" t="s">
        <v>108</v>
      </c>
      <c r="E61" s="17">
        <v>62082.030000000166</v>
      </c>
      <c r="F61" s="17">
        <v>49647.499999999905</v>
      </c>
      <c r="G61" s="17">
        <v>62417.440000000082</v>
      </c>
      <c r="H61" s="17">
        <v>-9.9999997200939106E-3</v>
      </c>
      <c r="I61" s="17">
        <v>-1.0000000070249371E-2</v>
      </c>
      <c r="J61" s="17">
        <v>-7.0031092036515474E-11</v>
      </c>
      <c r="K61" s="17">
        <v>1.4006218407303095E-10</v>
      </c>
      <c r="L61" s="17">
        <v>1.0000000120271579E-2</v>
      </c>
      <c r="M61" s="17">
        <v>7.4578565545380116E-11</v>
      </c>
      <c r="N61" s="17">
        <v>90905.359999999986</v>
      </c>
      <c r="O61" s="17">
        <v>57175.339999999989</v>
      </c>
      <c r="P61" s="17">
        <v>207350.33999999997</v>
      </c>
      <c r="Q61" s="20">
        <v>3104.1</v>
      </c>
      <c r="R61" s="20">
        <v>2482.38</v>
      </c>
      <c r="S61" s="20">
        <v>3120.87</v>
      </c>
      <c r="T61" s="20">
        <v>0</v>
      </c>
      <c r="U61" s="20">
        <v>0</v>
      </c>
      <c r="V61" s="20">
        <v>0</v>
      </c>
      <c r="W61" s="20">
        <v>0</v>
      </c>
      <c r="X61" s="20">
        <v>0</v>
      </c>
      <c r="Y61" s="20">
        <v>0</v>
      </c>
      <c r="Z61" s="20">
        <v>4545.2700000000004</v>
      </c>
      <c r="AA61" s="20">
        <v>2858.77</v>
      </c>
      <c r="AB61" s="20">
        <v>10367.52</v>
      </c>
      <c r="AC61" s="17">
        <v>22921.46</v>
      </c>
      <c r="AD61" s="17">
        <v>18088.689999999999</v>
      </c>
      <c r="AE61" s="17">
        <v>22456.94</v>
      </c>
      <c r="AF61" s="17">
        <v>0</v>
      </c>
      <c r="AG61" s="17">
        <v>0</v>
      </c>
      <c r="AH61" s="17">
        <v>0</v>
      </c>
      <c r="AI61" s="17">
        <v>0</v>
      </c>
      <c r="AJ61" s="17">
        <v>0</v>
      </c>
      <c r="AK61" s="17">
        <v>0</v>
      </c>
      <c r="AL61" s="17">
        <v>30143.27</v>
      </c>
      <c r="AM61" s="17">
        <v>18765.04</v>
      </c>
      <c r="AN61" s="17">
        <v>67372.88</v>
      </c>
      <c r="AO61" s="20">
        <v>88107.590000000171</v>
      </c>
      <c r="AP61" s="20">
        <v>70218.569999999905</v>
      </c>
      <c r="AQ61" s="20">
        <v>87995.250000000087</v>
      </c>
      <c r="AR61" s="20">
        <v>-9.9999997200939106E-3</v>
      </c>
      <c r="AS61" s="20">
        <v>-1.0000000070249371E-2</v>
      </c>
      <c r="AT61" s="20">
        <v>-7.0031092036515474E-11</v>
      </c>
      <c r="AU61" s="20">
        <v>1.4006218407303095E-10</v>
      </c>
      <c r="AV61" s="20">
        <v>1.0000000120271579E-2</v>
      </c>
      <c r="AW61" s="20">
        <v>7.4578565545380116E-11</v>
      </c>
      <c r="AX61" s="20">
        <v>125593.9</v>
      </c>
      <c r="AY61" s="20">
        <v>78799.149999999994</v>
      </c>
      <c r="AZ61" s="20">
        <v>285090.74</v>
      </c>
      <c r="BA61" s="17">
        <f t="shared" si="5"/>
        <v>529578.00000000058</v>
      </c>
      <c r="BB61" s="17">
        <f t="shared" si="6"/>
        <v>26478.91</v>
      </c>
      <c r="BC61" s="17">
        <f t="shared" si="3"/>
        <v>179748.28</v>
      </c>
      <c r="BD61" s="17">
        <f t="shared" si="4"/>
        <v>735805.19000000064</v>
      </c>
    </row>
    <row r="62" spans="1:56" x14ac:dyDescent="0.25">
      <c r="A62" t="str">
        <f t="shared" si="7"/>
        <v>CGEI.GPEC</v>
      </c>
      <c r="B62" s="1" t="s">
        <v>672</v>
      </c>
      <c r="C62" s="1" t="s">
        <v>110</v>
      </c>
      <c r="D62" s="1" t="s">
        <v>110</v>
      </c>
      <c r="E62" s="17">
        <v>-20162.29</v>
      </c>
      <c r="F62" s="17">
        <v>-14818.550000000001</v>
      </c>
      <c r="G62" s="17">
        <v>-28662.010000000002</v>
      </c>
      <c r="H62" s="17">
        <v>-39645.829999999994</v>
      </c>
      <c r="I62" s="17">
        <v>-29571.27</v>
      </c>
      <c r="J62" s="17">
        <v>-20284.429999999997</v>
      </c>
      <c r="K62" s="17">
        <v>-19349.580000000002</v>
      </c>
      <c r="L62" s="17">
        <v>-23090.880000000005</v>
      </c>
      <c r="M62" s="17">
        <v>-28095.93</v>
      </c>
      <c r="N62" s="17">
        <v>-18180.159999999996</v>
      </c>
      <c r="O62" s="17">
        <v>-19505.309999999998</v>
      </c>
      <c r="P62" s="17">
        <v>-16852.29</v>
      </c>
      <c r="Q62" s="20">
        <v>-1008.11</v>
      </c>
      <c r="R62" s="20">
        <v>-740.93</v>
      </c>
      <c r="S62" s="20">
        <v>-1433.1</v>
      </c>
      <c r="T62" s="20">
        <v>-1982.29</v>
      </c>
      <c r="U62" s="20">
        <v>-1478.56</v>
      </c>
      <c r="V62" s="20">
        <v>-1014.22</v>
      </c>
      <c r="W62" s="20">
        <v>-967.48</v>
      </c>
      <c r="X62" s="20">
        <v>-1154.54</v>
      </c>
      <c r="Y62" s="20">
        <v>-1404.8</v>
      </c>
      <c r="Z62" s="20">
        <v>-909.01</v>
      </c>
      <c r="AA62" s="20">
        <v>-975.27</v>
      </c>
      <c r="AB62" s="20">
        <v>-842.61</v>
      </c>
      <c r="AC62" s="17">
        <v>-7444.17</v>
      </c>
      <c r="AD62" s="17">
        <v>-5399.02</v>
      </c>
      <c r="AE62" s="17">
        <v>-10312.200000000001</v>
      </c>
      <c r="AF62" s="17">
        <v>-14087.73</v>
      </c>
      <c r="AG62" s="17">
        <v>-10392.709999999999</v>
      </c>
      <c r="AH62" s="17">
        <v>-7047.28</v>
      </c>
      <c r="AI62" s="17">
        <v>-6647.15</v>
      </c>
      <c r="AJ62" s="17">
        <v>-7839.5</v>
      </c>
      <c r="AK62" s="17">
        <v>-9425.7099999999991</v>
      </c>
      <c r="AL62" s="17">
        <v>-6028.35</v>
      </c>
      <c r="AM62" s="17">
        <v>-6401.67</v>
      </c>
      <c r="AN62" s="17">
        <v>-5475.7</v>
      </c>
      <c r="AO62" s="20">
        <v>-28614.57</v>
      </c>
      <c r="AP62" s="20">
        <v>-20958.5</v>
      </c>
      <c r="AQ62" s="20">
        <v>-40407.31</v>
      </c>
      <c r="AR62" s="20">
        <v>-55715.849999999991</v>
      </c>
      <c r="AS62" s="20">
        <v>-41442.54</v>
      </c>
      <c r="AT62" s="20">
        <v>-28345.929999999997</v>
      </c>
      <c r="AU62" s="20">
        <v>-26964.21</v>
      </c>
      <c r="AV62" s="20">
        <v>-32084.920000000006</v>
      </c>
      <c r="AW62" s="20">
        <v>-38926.44</v>
      </c>
      <c r="AX62" s="20">
        <v>-25117.519999999997</v>
      </c>
      <c r="AY62" s="20">
        <v>-26882.25</v>
      </c>
      <c r="AZ62" s="20">
        <v>-23170.600000000002</v>
      </c>
      <c r="BA62" s="17">
        <f t="shared" si="5"/>
        <v>-278218.52999999997</v>
      </c>
      <c r="BB62" s="17">
        <f t="shared" si="6"/>
        <v>-13910.92</v>
      </c>
      <c r="BC62" s="17">
        <f t="shared" si="3"/>
        <v>-96501.19</v>
      </c>
      <c r="BD62" s="17">
        <f t="shared" si="4"/>
        <v>-388630.63999999996</v>
      </c>
    </row>
    <row r="63" spans="1:56" x14ac:dyDescent="0.25">
      <c r="A63" t="str">
        <f t="shared" si="7"/>
        <v>NXI.GWW1</v>
      </c>
      <c r="B63" s="1" t="s">
        <v>153</v>
      </c>
      <c r="C63" s="1" t="s">
        <v>112</v>
      </c>
      <c r="D63" s="1" t="s">
        <v>112</v>
      </c>
      <c r="E63" s="17">
        <v>6506.6500000000015</v>
      </c>
      <c r="F63" s="17">
        <v>4441.9299999999994</v>
      </c>
      <c r="G63" s="17">
        <v>5857.9799999999977</v>
      </c>
      <c r="H63" s="17">
        <v>7529.1499999999978</v>
      </c>
      <c r="I63" s="17">
        <v>4271.3900000000003</v>
      </c>
      <c r="J63" s="17">
        <v>2618.9</v>
      </c>
      <c r="K63" s="17">
        <v>2048.88</v>
      </c>
      <c r="L63" s="17">
        <v>2680.8999999999996</v>
      </c>
      <c r="M63" s="17">
        <v>2321.4999999999995</v>
      </c>
      <c r="N63" s="17">
        <v>19765.71</v>
      </c>
      <c r="O63" s="17">
        <v>24926.590000000004</v>
      </c>
      <c r="P63" s="17">
        <v>12753.37</v>
      </c>
      <c r="Q63" s="20">
        <v>325.33</v>
      </c>
      <c r="R63" s="20">
        <v>222.1</v>
      </c>
      <c r="S63" s="20">
        <v>292.89999999999998</v>
      </c>
      <c r="T63" s="20">
        <v>376.46</v>
      </c>
      <c r="U63" s="20">
        <v>213.57</v>
      </c>
      <c r="V63" s="20">
        <v>130.94999999999999</v>
      </c>
      <c r="W63" s="20">
        <v>102.44</v>
      </c>
      <c r="X63" s="20">
        <v>134.05000000000001</v>
      </c>
      <c r="Y63" s="20">
        <v>116.08</v>
      </c>
      <c r="Z63" s="20">
        <v>988.29</v>
      </c>
      <c r="AA63" s="20">
        <v>1246.33</v>
      </c>
      <c r="AB63" s="20">
        <v>637.66999999999996</v>
      </c>
      <c r="AC63" s="17">
        <v>2402.34</v>
      </c>
      <c r="AD63" s="17">
        <v>1618.38</v>
      </c>
      <c r="AE63" s="17">
        <v>2107.62</v>
      </c>
      <c r="AF63" s="17">
        <v>2675.41</v>
      </c>
      <c r="AG63" s="17">
        <v>1501.16</v>
      </c>
      <c r="AH63" s="17">
        <v>909.87</v>
      </c>
      <c r="AI63" s="17">
        <v>703.85</v>
      </c>
      <c r="AJ63" s="17">
        <v>910.18</v>
      </c>
      <c r="AK63" s="17">
        <v>778.82</v>
      </c>
      <c r="AL63" s="17">
        <v>6554.1</v>
      </c>
      <c r="AM63" s="17">
        <v>8180.95</v>
      </c>
      <c r="AN63" s="17">
        <v>4143.8599999999997</v>
      </c>
      <c r="AO63" s="20">
        <v>9234.3200000000015</v>
      </c>
      <c r="AP63" s="20">
        <v>6282.41</v>
      </c>
      <c r="AQ63" s="20">
        <v>8258.4999999999964</v>
      </c>
      <c r="AR63" s="20">
        <v>10581.019999999997</v>
      </c>
      <c r="AS63" s="20">
        <v>5986.12</v>
      </c>
      <c r="AT63" s="20">
        <v>3659.72</v>
      </c>
      <c r="AU63" s="20">
        <v>2855.17</v>
      </c>
      <c r="AV63" s="20">
        <v>3725.1299999999997</v>
      </c>
      <c r="AW63" s="20">
        <v>3216.3999999999996</v>
      </c>
      <c r="AX63" s="20">
        <v>27308.1</v>
      </c>
      <c r="AY63" s="20">
        <v>34353.870000000003</v>
      </c>
      <c r="AZ63" s="20">
        <v>17534.900000000001</v>
      </c>
      <c r="BA63" s="17">
        <f t="shared" si="5"/>
        <v>95722.95</v>
      </c>
      <c r="BB63" s="17">
        <f t="shared" si="6"/>
        <v>4786.17</v>
      </c>
      <c r="BC63" s="17">
        <f t="shared" si="3"/>
        <v>32486.540000000005</v>
      </c>
      <c r="BD63" s="17">
        <f t="shared" si="4"/>
        <v>132995.65999999997</v>
      </c>
    </row>
    <row r="64" spans="1:56" x14ac:dyDescent="0.25">
      <c r="A64" t="str">
        <f t="shared" si="7"/>
        <v>MPLP.HRM</v>
      </c>
      <c r="B64" s="1" t="s">
        <v>115</v>
      </c>
      <c r="C64" s="1" t="s">
        <v>116</v>
      </c>
      <c r="D64" s="1" t="s">
        <v>116</v>
      </c>
      <c r="E64" s="17">
        <v>-459866.78</v>
      </c>
      <c r="F64" s="17">
        <v>-436385.85</v>
      </c>
      <c r="G64" s="17">
        <v>-449917.15</v>
      </c>
      <c r="H64" s="17">
        <v>0</v>
      </c>
      <c r="I64" s="17">
        <v>-152022.92000000001</v>
      </c>
      <c r="J64" s="17">
        <v>-327953.64999999997</v>
      </c>
      <c r="K64" s="17">
        <v>-335953.55000000005</v>
      </c>
      <c r="L64" s="17">
        <v>-319054.68000000005</v>
      </c>
      <c r="M64" s="17">
        <v>-603491.89</v>
      </c>
      <c r="N64" s="17">
        <v>-605291.17999999993</v>
      </c>
      <c r="O64" s="17">
        <v>-479763.26000000007</v>
      </c>
      <c r="P64" s="17">
        <v>-451459.02999999997</v>
      </c>
      <c r="Q64" s="20">
        <v>-22993.34</v>
      </c>
      <c r="R64" s="20">
        <v>-21819.29</v>
      </c>
      <c r="S64" s="20">
        <v>-22495.86</v>
      </c>
      <c r="T64" s="20">
        <v>0</v>
      </c>
      <c r="U64" s="20">
        <v>-7601.15</v>
      </c>
      <c r="V64" s="20">
        <v>-16397.68</v>
      </c>
      <c r="W64" s="20">
        <v>-16797.68</v>
      </c>
      <c r="X64" s="20">
        <v>-15952.73</v>
      </c>
      <c r="Y64" s="20">
        <v>-30174.59</v>
      </c>
      <c r="Z64" s="20">
        <v>-30264.560000000001</v>
      </c>
      <c r="AA64" s="20">
        <v>-23988.16</v>
      </c>
      <c r="AB64" s="20">
        <v>-22572.95</v>
      </c>
      <c r="AC64" s="17">
        <v>-169788.58</v>
      </c>
      <c r="AD64" s="17">
        <v>-158993.82999999999</v>
      </c>
      <c r="AE64" s="17">
        <v>-161874.03</v>
      </c>
      <c r="AF64" s="17">
        <v>0</v>
      </c>
      <c r="AG64" s="17">
        <v>-53427.87</v>
      </c>
      <c r="AH64" s="17">
        <v>-113938.61</v>
      </c>
      <c r="AI64" s="17">
        <v>-115409.95</v>
      </c>
      <c r="AJ64" s="17">
        <v>-108321.06</v>
      </c>
      <c r="AK64" s="17">
        <v>-202461.29</v>
      </c>
      <c r="AL64" s="17">
        <v>-200708.25</v>
      </c>
      <c r="AM64" s="17">
        <v>-157459.07</v>
      </c>
      <c r="AN64" s="17">
        <v>-146689.38</v>
      </c>
      <c r="AO64" s="20">
        <v>-652648.70000000007</v>
      </c>
      <c r="AP64" s="20">
        <v>-617198.97</v>
      </c>
      <c r="AQ64" s="20">
        <v>-634287.04</v>
      </c>
      <c r="AR64" s="20">
        <v>0</v>
      </c>
      <c r="AS64" s="20">
        <v>-213051.94</v>
      </c>
      <c r="AT64" s="20">
        <v>-458289.93999999994</v>
      </c>
      <c r="AU64" s="20">
        <v>-468161.18000000005</v>
      </c>
      <c r="AV64" s="20">
        <v>-443328.47000000003</v>
      </c>
      <c r="AW64" s="20">
        <v>-836127.77</v>
      </c>
      <c r="AX64" s="20">
        <v>-836263.99</v>
      </c>
      <c r="AY64" s="20">
        <v>-661210.49</v>
      </c>
      <c r="AZ64" s="20">
        <v>-620721.36</v>
      </c>
      <c r="BA64" s="17">
        <f t="shared" si="5"/>
        <v>-4621159.9400000004</v>
      </c>
      <c r="BB64" s="17">
        <f t="shared" si="6"/>
        <v>-231057.99000000002</v>
      </c>
      <c r="BC64" s="17">
        <f t="shared" si="3"/>
        <v>-1589071.92</v>
      </c>
      <c r="BD64" s="17">
        <f t="shared" si="4"/>
        <v>-6441289.8500000006</v>
      </c>
    </row>
    <row r="65" spans="1:56" x14ac:dyDescent="0.25">
      <c r="A65" t="str">
        <f t="shared" si="7"/>
        <v>TAU.HSH</v>
      </c>
      <c r="B65" s="1" t="s">
        <v>31</v>
      </c>
      <c r="C65" s="1" t="s">
        <v>117</v>
      </c>
      <c r="D65" s="1" t="s">
        <v>117</v>
      </c>
      <c r="E65" s="17">
        <v>-14325.209999999997</v>
      </c>
      <c r="F65" s="17">
        <v>-10967.380000000001</v>
      </c>
      <c r="G65" s="17">
        <v>-13673.619999999999</v>
      </c>
      <c r="H65" s="17">
        <v>-18637.72</v>
      </c>
      <c r="I65" s="17">
        <v>-24995.890000000003</v>
      </c>
      <c r="J65" s="17">
        <v>-24165.339999999997</v>
      </c>
      <c r="K65" s="17">
        <v>-19595.75</v>
      </c>
      <c r="L65" s="17">
        <v>-21839.109999999997</v>
      </c>
      <c r="M65" s="17">
        <v>-24682.889999999996</v>
      </c>
      <c r="N65" s="17">
        <v>-15365.059999999998</v>
      </c>
      <c r="O65" s="17">
        <v>-13211.970000000001</v>
      </c>
      <c r="P65" s="17">
        <v>-12826.21</v>
      </c>
      <c r="Q65" s="20">
        <v>-716.26</v>
      </c>
      <c r="R65" s="20">
        <v>-548.37</v>
      </c>
      <c r="S65" s="20">
        <v>-683.68</v>
      </c>
      <c r="T65" s="20">
        <v>-931.89</v>
      </c>
      <c r="U65" s="20">
        <v>-1249.79</v>
      </c>
      <c r="V65" s="20">
        <v>-1208.27</v>
      </c>
      <c r="W65" s="20">
        <v>-979.79</v>
      </c>
      <c r="X65" s="20">
        <v>-1091.96</v>
      </c>
      <c r="Y65" s="20">
        <v>-1234.1400000000001</v>
      </c>
      <c r="Z65" s="20">
        <v>-768.25</v>
      </c>
      <c r="AA65" s="20">
        <v>-660.6</v>
      </c>
      <c r="AB65" s="20">
        <v>-641.30999999999995</v>
      </c>
      <c r="AC65" s="17">
        <v>-5289.05</v>
      </c>
      <c r="AD65" s="17">
        <v>-3995.88</v>
      </c>
      <c r="AE65" s="17">
        <v>-4919.58</v>
      </c>
      <c r="AF65" s="17">
        <v>-6622.72</v>
      </c>
      <c r="AG65" s="17">
        <v>-8784.7099999999991</v>
      </c>
      <c r="AH65" s="17">
        <v>-8395.59</v>
      </c>
      <c r="AI65" s="17">
        <v>-6731.72</v>
      </c>
      <c r="AJ65" s="17">
        <v>-7414.51</v>
      </c>
      <c r="AK65" s="17">
        <v>-8280.69</v>
      </c>
      <c r="AL65" s="17">
        <v>-5094.8900000000003</v>
      </c>
      <c r="AM65" s="17">
        <v>-4336.1899999999996</v>
      </c>
      <c r="AN65" s="17">
        <v>-4167.53</v>
      </c>
      <c r="AO65" s="20">
        <v>-20330.519999999997</v>
      </c>
      <c r="AP65" s="20">
        <v>-15511.630000000001</v>
      </c>
      <c r="AQ65" s="20">
        <v>-19276.879999999997</v>
      </c>
      <c r="AR65" s="20">
        <v>-26192.33</v>
      </c>
      <c r="AS65" s="20">
        <v>-35030.39</v>
      </c>
      <c r="AT65" s="20">
        <v>-33769.199999999997</v>
      </c>
      <c r="AU65" s="20">
        <v>-27307.260000000002</v>
      </c>
      <c r="AV65" s="20">
        <v>-30345.579999999994</v>
      </c>
      <c r="AW65" s="20">
        <v>-34197.719999999994</v>
      </c>
      <c r="AX65" s="20">
        <v>-21228.199999999997</v>
      </c>
      <c r="AY65" s="20">
        <v>-18208.760000000002</v>
      </c>
      <c r="AZ65" s="20">
        <v>-17635.05</v>
      </c>
      <c r="BA65" s="17">
        <f t="shared" si="5"/>
        <v>-214286.14999999997</v>
      </c>
      <c r="BB65" s="17">
        <f t="shared" si="6"/>
        <v>-10714.31</v>
      </c>
      <c r="BC65" s="17">
        <f t="shared" si="3"/>
        <v>-74033.06</v>
      </c>
      <c r="BD65" s="17">
        <f t="shared" si="4"/>
        <v>-299033.51999999996</v>
      </c>
    </row>
    <row r="66" spans="1:56" x14ac:dyDescent="0.25">
      <c r="A66" t="str">
        <f t="shared" si="7"/>
        <v>VQW.IEW1</v>
      </c>
      <c r="B66" s="1" t="s">
        <v>29</v>
      </c>
      <c r="C66" s="1" t="s">
        <v>118</v>
      </c>
      <c r="D66" s="1" t="s">
        <v>118</v>
      </c>
      <c r="E66" s="17">
        <v>36528.400000000001</v>
      </c>
      <c r="F66" s="17">
        <v>26922.27</v>
      </c>
      <c r="G66" s="17">
        <v>36318.21</v>
      </c>
      <c r="H66" s="17">
        <v>49801.43</v>
      </c>
      <c r="I66" s="17">
        <v>30091.439999999999</v>
      </c>
      <c r="J66" s="17">
        <v>17127.68</v>
      </c>
      <c r="K66" s="17">
        <v>10871.65</v>
      </c>
      <c r="L66" s="17">
        <v>14308.569999999996</v>
      </c>
      <c r="M66" s="17">
        <v>15184.509999999998</v>
      </c>
      <c r="N66" s="17">
        <v>19595.36</v>
      </c>
      <c r="O66" s="17">
        <v>48316.179999999993</v>
      </c>
      <c r="P66" s="17">
        <v>26536.560000000001</v>
      </c>
      <c r="Q66" s="20">
        <v>1826.42</v>
      </c>
      <c r="R66" s="20">
        <v>1346.11</v>
      </c>
      <c r="S66" s="20">
        <v>1815.91</v>
      </c>
      <c r="T66" s="20">
        <v>2490.0700000000002</v>
      </c>
      <c r="U66" s="20">
        <v>1504.57</v>
      </c>
      <c r="V66" s="20">
        <v>856.38</v>
      </c>
      <c r="W66" s="20">
        <v>543.58000000000004</v>
      </c>
      <c r="X66" s="20">
        <v>715.43</v>
      </c>
      <c r="Y66" s="20">
        <v>759.23</v>
      </c>
      <c r="Z66" s="20">
        <v>979.77</v>
      </c>
      <c r="AA66" s="20">
        <v>2415.81</v>
      </c>
      <c r="AB66" s="20">
        <v>1326.83</v>
      </c>
      <c r="AC66" s="17">
        <v>13486.74</v>
      </c>
      <c r="AD66" s="17">
        <v>9808.92</v>
      </c>
      <c r="AE66" s="17">
        <v>13066.79</v>
      </c>
      <c r="AF66" s="17">
        <v>17696.419999999998</v>
      </c>
      <c r="AG66" s="17">
        <v>10575.52</v>
      </c>
      <c r="AH66" s="17">
        <v>5950.55</v>
      </c>
      <c r="AI66" s="17">
        <v>3734.73</v>
      </c>
      <c r="AJ66" s="17">
        <v>4857.8500000000004</v>
      </c>
      <c r="AK66" s="17">
        <v>5094.1499999999996</v>
      </c>
      <c r="AL66" s="17">
        <v>6497.62</v>
      </c>
      <c r="AM66" s="17">
        <v>15857.45</v>
      </c>
      <c r="AN66" s="17">
        <v>8622.34</v>
      </c>
      <c r="AO66" s="20">
        <v>51841.56</v>
      </c>
      <c r="AP66" s="20">
        <v>38077.300000000003</v>
      </c>
      <c r="AQ66" s="20">
        <v>51200.91</v>
      </c>
      <c r="AR66" s="20">
        <v>69987.92</v>
      </c>
      <c r="AS66" s="20">
        <v>42171.53</v>
      </c>
      <c r="AT66" s="20">
        <v>23934.61</v>
      </c>
      <c r="AU66" s="20">
        <v>15149.96</v>
      </c>
      <c r="AV66" s="20">
        <v>19881.849999999999</v>
      </c>
      <c r="AW66" s="20">
        <v>21037.89</v>
      </c>
      <c r="AX66" s="20">
        <v>27072.75</v>
      </c>
      <c r="AY66" s="20">
        <v>66589.439999999988</v>
      </c>
      <c r="AZ66" s="20">
        <v>36485.729999999996</v>
      </c>
      <c r="BA66" s="17">
        <f t="shared" si="5"/>
        <v>331602.26</v>
      </c>
      <c r="BB66" s="17">
        <f t="shared" si="6"/>
        <v>16580.11</v>
      </c>
      <c r="BC66" s="17">
        <f t="shared" si="3"/>
        <v>115249.07999999999</v>
      </c>
      <c r="BD66" s="17">
        <f t="shared" si="4"/>
        <v>463431.45</v>
      </c>
    </row>
    <row r="67" spans="1:56" x14ac:dyDescent="0.25">
      <c r="A67" t="str">
        <f t="shared" si="7"/>
        <v>TAU.INT</v>
      </c>
      <c r="B67" s="1" t="s">
        <v>31</v>
      </c>
      <c r="C67" s="1" t="s">
        <v>120</v>
      </c>
      <c r="D67" s="1" t="s">
        <v>120</v>
      </c>
      <c r="E67" s="17">
        <v>1020.9000000000001</v>
      </c>
      <c r="F67" s="17">
        <v>716.08999999999992</v>
      </c>
      <c r="G67" s="17">
        <v>601.2700000000001</v>
      </c>
      <c r="H67" s="17">
        <v>448.99</v>
      </c>
      <c r="I67" s="17">
        <v>144.44</v>
      </c>
      <c r="J67" s="17">
        <v>177</v>
      </c>
      <c r="K67" s="17">
        <v>304.33000000000004</v>
      </c>
      <c r="L67" s="17">
        <v>551.65</v>
      </c>
      <c r="M67" s="17">
        <v>570.88999999999987</v>
      </c>
      <c r="N67" s="17">
        <v>1106.8999999999999</v>
      </c>
      <c r="O67" s="17">
        <v>1126.8800000000001</v>
      </c>
      <c r="P67" s="17">
        <v>1795.84</v>
      </c>
      <c r="Q67" s="20">
        <v>51.05</v>
      </c>
      <c r="R67" s="20">
        <v>35.799999999999997</v>
      </c>
      <c r="S67" s="20">
        <v>30.06</v>
      </c>
      <c r="T67" s="20">
        <v>22.45</v>
      </c>
      <c r="U67" s="20">
        <v>7.22</v>
      </c>
      <c r="V67" s="20">
        <v>8.85</v>
      </c>
      <c r="W67" s="20">
        <v>15.22</v>
      </c>
      <c r="X67" s="20">
        <v>27.58</v>
      </c>
      <c r="Y67" s="20">
        <v>28.54</v>
      </c>
      <c r="Z67" s="20">
        <v>55.35</v>
      </c>
      <c r="AA67" s="20">
        <v>56.34</v>
      </c>
      <c r="AB67" s="20">
        <v>89.79</v>
      </c>
      <c r="AC67" s="17">
        <v>376.93</v>
      </c>
      <c r="AD67" s="17">
        <v>260.89999999999998</v>
      </c>
      <c r="AE67" s="17">
        <v>216.33</v>
      </c>
      <c r="AF67" s="17">
        <v>159.54</v>
      </c>
      <c r="AG67" s="17">
        <v>50.76</v>
      </c>
      <c r="AH67" s="17">
        <v>61.49</v>
      </c>
      <c r="AI67" s="17">
        <v>104.55</v>
      </c>
      <c r="AJ67" s="17">
        <v>187.29</v>
      </c>
      <c r="AK67" s="17">
        <v>191.52</v>
      </c>
      <c r="AL67" s="17">
        <v>367.04</v>
      </c>
      <c r="AM67" s="17">
        <v>369.84</v>
      </c>
      <c r="AN67" s="17">
        <v>583.51</v>
      </c>
      <c r="AO67" s="20">
        <v>1448.88</v>
      </c>
      <c r="AP67" s="20">
        <v>1012.7899999999998</v>
      </c>
      <c r="AQ67" s="20">
        <v>847.66000000000008</v>
      </c>
      <c r="AR67" s="20">
        <v>630.98</v>
      </c>
      <c r="AS67" s="20">
        <v>202.42</v>
      </c>
      <c r="AT67" s="20">
        <v>247.34</v>
      </c>
      <c r="AU67" s="20">
        <v>424.10000000000008</v>
      </c>
      <c r="AV67" s="20">
        <v>766.52</v>
      </c>
      <c r="AW67" s="20">
        <v>790.94999999999982</v>
      </c>
      <c r="AX67" s="20">
        <v>1529.2899999999997</v>
      </c>
      <c r="AY67" s="20">
        <v>1553.06</v>
      </c>
      <c r="AZ67" s="20">
        <v>2469.14</v>
      </c>
      <c r="BA67" s="17">
        <f t="shared" si="5"/>
        <v>8565.1799999999985</v>
      </c>
      <c r="BB67" s="17">
        <f t="shared" si="6"/>
        <v>428.24999999999994</v>
      </c>
      <c r="BC67" s="17">
        <f t="shared" si="3"/>
        <v>2929.7</v>
      </c>
      <c r="BD67" s="17">
        <f t="shared" si="4"/>
        <v>11923.13</v>
      </c>
    </row>
    <row r="68" spans="1:56" x14ac:dyDescent="0.25">
      <c r="A68" t="str">
        <f t="shared" si="7"/>
        <v>ESSO.IOR1</v>
      </c>
      <c r="B68" s="1" t="s">
        <v>121</v>
      </c>
      <c r="C68" s="1" t="s">
        <v>122</v>
      </c>
      <c r="D68" s="1" t="s">
        <v>122</v>
      </c>
      <c r="E68" s="17">
        <v>-47572.119999999988</v>
      </c>
      <c r="F68" s="17">
        <v>-40547.650000000016</v>
      </c>
      <c r="G68" s="17">
        <v>-33069.46</v>
      </c>
      <c r="H68" s="17">
        <v>-3687.8700000000013</v>
      </c>
      <c r="I68" s="17">
        <v>-16833.330000000005</v>
      </c>
      <c r="J68" s="17">
        <v>-44111.589999999989</v>
      </c>
      <c r="K68" s="17">
        <v>-34684.180000000008</v>
      </c>
      <c r="L68" s="17">
        <v>-43332.960000000006</v>
      </c>
      <c r="M68" s="17">
        <v>-53826.100000000006</v>
      </c>
      <c r="N68" s="17">
        <v>-34390.660000000003</v>
      </c>
      <c r="O68" s="17">
        <v>-30979.759999999991</v>
      </c>
      <c r="P68" s="17">
        <v>-31256.529999999992</v>
      </c>
      <c r="Q68" s="20">
        <v>-2378.61</v>
      </c>
      <c r="R68" s="20">
        <v>-2027.38</v>
      </c>
      <c r="S68" s="20">
        <v>-1653.47</v>
      </c>
      <c r="T68" s="20">
        <v>-184.39</v>
      </c>
      <c r="U68" s="20">
        <v>-841.67</v>
      </c>
      <c r="V68" s="20">
        <v>-2205.58</v>
      </c>
      <c r="W68" s="20">
        <v>-1734.21</v>
      </c>
      <c r="X68" s="20">
        <v>-2166.65</v>
      </c>
      <c r="Y68" s="20">
        <v>-2691.31</v>
      </c>
      <c r="Z68" s="20">
        <v>-1719.53</v>
      </c>
      <c r="AA68" s="20">
        <v>-1548.99</v>
      </c>
      <c r="AB68" s="20">
        <v>-1562.83</v>
      </c>
      <c r="AC68" s="17">
        <v>-17564.22</v>
      </c>
      <c r="AD68" s="17">
        <v>-14773.22</v>
      </c>
      <c r="AE68" s="17">
        <v>-11897.94</v>
      </c>
      <c r="AF68" s="17">
        <v>-1310.45</v>
      </c>
      <c r="AG68" s="17">
        <v>-5916.01</v>
      </c>
      <c r="AH68" s="17">
        <v>-15325.38</v>
      </c>
      <c r="AI68" s="17">
        <v>-11915.04</v>
      </c>
      <c r="AJ68" s="17">
        <v>-14711.81</v>
      </c>
      <c r="AK68" s="17">
        <v>-18057.740000000002</v>
      </c>
      <c r="AL68" s="17">
        <v>-11403.58</v>
      </c>
      <c r="AM68" s="17">
        <v>-10167.61</v>
      </c>
      <c r="AN68" s="17">
        <v>-10155.959999999999</v>
      </c>
      <c r="AO68" s="20">
        <v>-67514.949999999983</v>
      </c>
      <c r="AP68" s="20">
        <v>-57348.250000000015</v>
      </c>
      <c r="AQ68" s="20">
        <v>-46620.87</v>
      </c>
      <c r="AR68" s="20">
        <v>-5182.7100000000009</v>
      </c>
      <c r="AS68" s="20">
        <v>-23591.010000000002</v>
      </c>
      <c r="AT68" s="20">
        <v>-61642.549999999988</v>
      </c>
      <c r="AU68" s="20">
        <v>-48333.430000000008</v>
      </c>
      <c r="AV68" s="20">
        <v>-60211.420000000006</v>
      </c>
      <c r="AW68" s="20">
        <v>-74575.150000000009</v>
      </c>
      <c r="AX68" s="20">
        <v>-47513.770000000004</v>
      </c>
      <c r="AY68" s="20">
        <v>-42696.359999999993</v>
      </c>
      <c r="AZ68" s="20">
        <v>-42975.319999999992</v>
      </c>
      <c r="BA68" s="17">
        <f t="shared" si="5"/>
        <v>-414292.21</v>
      </c>
      <c r="BB68" s="17">
        <f t="shared" si="6"/>
        <v>-20714.620000000003</v>
      </c>
      <c r="BC68" s="17">
        <f t="shared" si="3"/>
        <v>-143198.96</v>
      </c>
      <c r="BD68" s="17">
        <f t="shared" si="4"/>
        <v>-578205.79</v>
      </c>
    </row>
    <row r="69" spans="1:56" x14ac:dyDescent="0.25">
      <c r="A69" t="str">
        <f t="shared" si="7"/>
        <v>TAU.KAN</v>
      </c>
      <c r="B69" s="1" t="s">
        <v>31</v>
      </c>
      <c r="C69" s="1" t="s">
        <v>125</v>
      </c>
      <c r="D69" s="1" t="s">
        <v>125</v>
      </c>
      <c r="E69" s="17">
        <v>-15429.630000000001</v>
      </c>
      <c r="F69" s="17">
        <v>-11650.429999999997</v>
      </c>
      <c r="G69" s="17">
        <v>-14693.86</v>
      </c>
      <c r="H69" s="17">
        <v>-20147.400000000005</v>
      </c>
      <c r="I69" s="17">
        <v>-30410.09</v>
      </c>
      <c r="J69" s="17">
        <v>-33363.420000000006</v>
      </c>
      <c r="K69" s="17">
        <v>-26175.91</v>
      </c>
      <c r="L69" s="17">
        <v>-27670.830000000005</v>
      </c>
      <c r="M69" s="17">
        <v>-7464.4900000000016</v>
      </c>
      <c r="N69" s="17">
        <v>-17089.769999999997</v>
      </c>
      <c r="O69" s="17">
        <v>-14206.470000000001</v>
      </c>
      <c r="P69" s="17">
        <v>-13083.399999999998</v>
      </c>
      <c r="Q69" s="20">
        <v>-771.48</v>
      </c>
      <c r="R69" s="20">
        <v>-582.52</v>
      </c>
      <c r="S69" s="20">
        <v>-734.69</v>
      </c>
      <c r="T69" s="20">
        <v>-1007.37</v>
      </c>
      <c r="U69" s="20">
        <v>-1520.5</v>
      </c>
      <c r="V69" s="20">
        <v>-1668.17</v>
      </c>
      <c r="W69" s="20">
        <v>-1308.8</v>
      </c>
      <c r="X69" s="20">
        <v>-1383.54</v>
      </c>
      <c r="Y69" s="20">
        <v>-373.22</v>
      </c>
      <c r="Z69" s="20">
        <v>-854.49</v>
      </c>
      <c r="AA69" s="20">
        <v>-710.32</v>
      </c>
      <c r="AB69" s="20">
        <v>-654.16999999999996</v>
      </c>
      <c r="AC69" s="17">
        <v>-5696.81</v>
      </c>
      <c r="AD69" s="17">
        <v>-4244.74</v>
      </c>
      <c r="AE69" s="17">
        <v>-5286.65</v>
      </c>
      <c r="AF69" s="17">
        <v>-7159.17</v>
      </c>
      <c r="AG69" s="17">
        <v>-10687.51</v>
      </c>
      <c r="AH69" s="17">
        <v>-11591.22</v>
      </c>
      <c r="AI69" s="17">
        <v>-8992.2000000000007</v>
      </c>
      <c r="AJ69" s="17">
        <v>-9394.42</v>
      </c>
      <c r="AK69" s="17">
        <v>-2504.21</v>
      </c>
      <c r="AL69" s="17">
        <v>-5666.79</v>
      </c>
      <c r="AM69" s="17">
        <v>-4662.59</v>
      </c>
      <c r="AN69" s="17">
        <v>-4251.1000000000004</v>
      </c>
      <c r="AO69" s="20">
        <v>-21897.920000000002</v>
      </c>
      <c r="AP69" s="20">
        <v>-16477.689999999995</v>
      </c>
      <c r="AQ69" s="20">
        <v>-20715.2</v>
      </c>
      <c r="AR69" s="20">
        <v>-28313.940000000002</v>
      </c>
      <c r="AS69" s="20">
        <v>-42618.1</v>
      </c>
      <c r="AT69" s="20">
        <v>-46622.810000000005</v>
      </c>
      <c r="AU69" s="20">
        <v>-36476.910000000003</v>
      </c>
      <c r="AV69" s="20">
        <v>-38448.790000000008</v>
      </c>
      <c r="AW69" s="20">
        <v>-10341.920000000002</v>
      </c>
      <c r="AX69" s="20">
        <v>-23611.05</v>
      </c>
      <c r="AY69" s="20">
        <v>-19579.38</v>
      </c>
      <c r="AZ69" s="20">
        <v>-17988.669999999998</v>
      </c>
      <c r="BA69" s="17">
        <f t="shared" ref="BA69:BA100" si="8">SUM(E69:P69)</f>
        <v>-231385.7</v>
      </c>
      <c r="BB69" s="17">
        <f t="shared" ref="BB69:BB100" si="9">SUM(Q69:AB69)</f>
        <v>-11569.269999999999</v>
      </c>
      <c r="BC69" s="17">
        <f t="shared" si="3"/>
        <v>-80137.41</v>
      </c>
      <c r="BD69" s="17">
        <f t="shared" si="4"/>
        <v>-323092.38</v>
      </c>
    </row>
    <row r="70" spans="1:56" x14ac:dyDescent="0.25">
      <c r="A70" t="str">
        <f t="shared" si="7"/>
        <v>EEC.KH1</v>
      </c>
      <c r="B70" s="1" t="s">
        <v>24</v>
      </c>
      <c r="C70" s="1" t="s">
        <v>126</v>
      </c>
      <c r="D70" s="1" t="s">
        <v>126</v>
      </c>
      <c r="E70" s="17">
        <v>32365.640000000083</v>
      </c>
      <c r="F70" s="17">
        <v>23988.929999999997</v>
      </c>
      <c r="G70" s="17">
        <v>33966.359999999993</v>
      </c>
      <c r="H70" s="17">
        <v>-9535.9299999997857</v>
      </c>
      <c r="I70" s="17">
        <v>-7784.5000000000746</v>
      </c>
      <c r="J70" s="17">
        <v>-6087.3399999998137</v>
      </c>
      <c r="K70" s="17">
        <v>-4344.609999999916</v>
      </c>
      <c r="L70" s="17">
        <v>-4199.0099999999538</v>
      </c>
      <c r="M70" s="17">
        <v>-5368.7700000001305</v>
      </c>
      <c r="N70" s="17">
        <v>212484.65999999997</v>
      </c>
      <c r="O70" s="17">
        <v>164113.96000000005</v>
      </c>
      <c r="P70" s="17">
        <v>165059.68000000008</v>
      </c>
      <c r="Q70" s="20">
        <v>1618.28</v>
      </c>
      <c r="R70" s="20">
        <v>1199.45</v>
      </c>
      <c r="S70" s="20">
        <v>1698.32</v>
      </c>
      <c r="T70" s="20">
        <v>-476.8</v>
      </c>
      <c r="U70" s="20">
        <v>-389.23</v>
      </c>
      <c r="V70" s="20">
        <v>-304.37</v>
      </c>
      <c r="W70" s="20">
        <v>-217.23</v>
      </c>
      <c r="X70" s="20">
        <v>-209.95</v>
      </c>
      <c r="Y70" s="20">
        <v>-268.44</v>
      </c>
      <c r="Z70" s="20">
        <v>10624.23</v>
      </c>
      <c r="AA70" s="20">
        <v>8205.7000000000007</v>
      </c>
      <c r="AB70" s="20">
        <v>8252.98</v>
      </c>
      <c r="AC70" s="17">
        <v>11949.8</v>
      </c>
      <c r="AD70" s="17">
        <v>8740.18</v>
      </c>
      <c r="AE70" s="17">
        <v>12220.63</v>
      </c>
      <c r="AF70" s="17">
        <v>-3388.49</v>
      </c>
      <c r="AG70" s="17">
        <v>-2735.83</v>
      </c>
      <c r="AH70" s="17">
        <v>-2114.88</v>
      </c>
      <c r="AI70" s="17">
        <v>-1492.5</v>
      </c>
      <c r="AJ70" s="17">
        <v>-1425.59</v>
      </c>
      <c r="AK70" s="17">
        <v>-1801.13</v>
      </c>
      <c r="AL70" s="17">
        <v>70457.7</v>
      </c>
      <c r="AM70" s="17">
        <v>53862.47</v>
      </c>
      <c r="AN70" s="17">
        <v>53631.67</v>
      </c>
      <c r="AO70" s="20">
        <v>45933.720000000088</v>
      </c>
      <c r="AP70" s="20">
        <v>33928.559999999998</v>
      </c>
      <c r="AQ70" s="20">
        <v>47885.30999999999</v>
      </c>
      <c r="AR70" s="20">
        <v>-13401.219999999785</v>
      </c>
      <c r="AS70" s="20">
        <v>-10909.560000000074</v>
      </c>
      <c r="AT70" s="20">
        <v>-8506.5899999998146</v>
      </c>
      <c r="AU70" s="20">
        <v>-6054.3399999999156</v>
      </c>
      <c r="AV70" s="20">
        <v>-5834.5499999999538</v>
      </c>
      <c r="AW70" s="20">
        <v>-7438.3400000001302</v>
      </c>
      <c r="AX70" s="20">
        <v>293566.58999999997</v>
      </c>
      <c r="AY70" s="20">
        <v>226182.13000000006</v>
      </c>
      <c r="AZ70" s="20">
        <v>226944.33000000007</v>
      </c>
      <c r="BA70" s="17">
        <f t="shared" si="8"/>
        <v>594659.07000000053</v>
      </c>
      <c r="BB70" s="17">
        <f t="shared" si="9"/>
        <v>29732.94</v>
      </c>
      <c r="BC70" s="17">
        <f t="shared" ref="BC70:BC136" si="10">SUM(AC70:AN70)</f>
        <v>197904.02999999997</v>
      </c>
      <c r="BD70" s="17">
        <f t="shared" ref="BD70:BD136" si="11">SUM(AO70:AZ70)</f>
        <v>822296.0400000005</v>
      </c>
    </row>
    <row r="71" spans="1:56" x14ac:dyDescent="0.25">
      <c r="A71" t="str">
        <f t="shared" si="7"/>
        <v>EEC.KH2</v>
      </c>
      <c r="B71" s="1" t="s">
        <v>24</v>
      </c>
      <c r="C71" s="1" t="s">
        <v>127</v>
      </c>
      <c r="D71" s="1" t="s">
        <v>127</v>
      </c>
      <c r="E71" s="17">
        <v>39595.559999999816</v>
      </c>
      <c r="F71" s="17">
        <v>33501.209999999977</v>
      </c>
      <c r="G71" s="17">
        <v>44641.560000000114</v>
      </c>
      <c r="H71" s="17">
        <v>6330.5900000000474</v>
      </c>
      <c r="I71" s="17">
        <v>7272.6000000000458</v>
      </c>
      <c r="J71" s="17">
        <v>6363.5299999998424</v>
      </c>
      <c r="K71" s="17">
        <v>5080.6100000002052</v>
      </c>
      <c r="L71" s="17">
        <v>6659.4999999999163</v>
      </c>
      <c r="M71" s="17">
        <v>5637.1999999999352</v>
      </c>
      <c r="N71" s="17">
        <v>167759.79000000004</v>
      </c>
      <c r="O71" s="17">
        <v>113903.18000000005</v>
      </c>
      <c r="P71" s="17">
        <v>206335.43000000002</v>
      </c>
      <c r="Q71" s="20">
        <v>1979.78</v>
      </c>
      <c r="R71" s="20">
        <v>1675.06</v>
      </c>
      <c r="S71" s="20">
        <v>2232.08</v>
      </c>
      <c r="T71" s="20">
        <v>316.52999999999997</v>
      </c>
      <c r="U71" s="20">
        <v>363.63</v>
      </c>
      <c r="V71" s="20">
        <v>318.18</v>
      </c>
      <c r="W71" s="20">
        <v>254.03</v>
      </c>
      <c r="X71" s="20">
        <v>332.97</v>
      </c>
      <c r="Y71" s="20">
        <v>281.86</v>
      </c>
      <c r="Z71" s="20">
        <v>8387.99</v>
      </c>
      <c r="AA71" s="20">
        <v>5695.16</v>
      </c>
      <c r="AB71" s="20">
        <v>10316.77</v>
      </c>
      <c r="AC71" s="17">
        <v>14619.18</v>
      </c>
      <c r="AD71" s="17">
        <v>12205.91</v>
      </c>
      <c r="AE71" s="17">
        <v>16061.42</v>
      </c>
      <c r="AF71" s="17">
        <v>2249.5100000000002</v>
      </c>
      <c r="AG71" s="17">
        <v>2555.9299999999998</v>
      </c>
      <c r="AH71" s="17">
        <v>2210.84</v>
      </c>
      <c r="AI71" s="17">
        <v>1745.34</v>
      </c>
      <c r="AJ71" s="17">
        <v>2260.94</v>
      </c>
      <c r="AK71" s="17">
        <v>1891.18</v>
      </c>
      <c r="AL71" s="17">
        <v>55627.4</v>
      </c>
      <c r="AM71" s="17">
        <v>37383.21</v>
      </c>
      <c r="AN71" s="17">
        <v>67043.11</v>
      </c>
      <c r="AO71" s="20">
        <v>56194.519999999815</v>
      </c>
      <c r="AP71" s="20">
        <v>47382.179999999978</v>
      </c>
      <c r="AQ71" s="20">
        <v>62935.060000000114</v>
      </c>
      <c r="AR71" s="20">
        <v>8896.6300000000483</v>
      </c>
      <c r="AS71" s="20">
        <v>10192.160000000045</v>
      </c>
      <c r="AT71" s="20">
        <v>8892.5499999998428</v>
      </c>
      <c r="AU71" s="20">
        <v>7079.9800000002051</v>
      </c>
      <c r="AV71" s="20">
        <v>9253.4099999999162</v>
      </c>
      <c r="AW71" s="20">
        <v>7810.2399999999352</v>
      </c>
      <c r="AX71" s="20">
        <v>231775.18000000002</v>
      </c>
      <c r="AY71" s="20">
        <v>156981.55000000005</v>
      </c>
      <c r="AZ71" s="20">
        <v>283695.31</v>
      </c>
      <c r="BA71" s="17">
        <f t="shared" si="8"/>
        <v>643080.76</v>
      </c>
      <c r="BB71" s="17">
        <f t="shared" si="9"/>
        <v>32154.04</v>
      </c>
      <c r="BC71" s="17">
        <f t="shared" si="10"/>
        <v>215853.97000000003</v>
      </c>
      <c r="BD71" s="17">
        <f t="shared" si="11"/>
        <v>891088.77</v>
      </c>
    </row>
    <row r="72" spans="1:56" x14ac:dyDescent="0.25">
      <c r="A72" t="str">
        <f t="shared" si="7"/>
        <v>KHW.KHW1</v>
      </c>
      <c r="B72" s="1" t="s">
        <v>130</v>
      </c>
      <c r="C72" s="1" t="s">
        <v>131</v>
      </c>
      <c r="D72" s="1" t="s">
        <v>131</v>
      </c>
      <c r="E72" s="17">
        <v>24307.870000000003</v>
      </c>
      <c r="F72" s="17">
        <v>18378.88</v>
      </c>
      <c r="G72" s="17">
        <v>25338.1</v>
      </c>
      <c r="H72" s="17">
        <v>38654.730000000003</v>
      </c>
      <c r="I72" s="17">
        <v>20817.100000000006</v>
      </c>
      <c r="J72" s="17">
        <v>14028.339999999997</v>
      </c>
      <c r="K72" s="17">
        <v>9811.9999999999964</v>
      </c>
      <c r="L72" s="17">
        <v>11536.12</v>
      </c>
      <c r="M72" s="17">
        <v>13574.36</v>
      </c>
      <c r="N72" s="17">
        <v>31963.72</v>
      </c>
      <c r="O72" s="17">
        <v>51294.28</v>
      </c>
      <c r="P72" s="17">
        <v>22193.260000000002</v>
      </c>
      <c r="Q72" s="20">
        <v>1215.3900000000001</v>
      </c>
      <c r="R72" s="20">
        <v>918.94</v>
      </c>
      <c r="S72" s="20">
        <v>1266.9100000000001</v>
      </c>
      <c r="T72" s="20">
        <v>1932.74</v>
      </c>
      <c r="U72" s="20">
        <v>1040.8599999999999</v>
      </c>
      <c r="V72" s="20">
        <v>701.42</v>
      </c>
      <c r="W72" s="20">
        <v>490.6</v>
      </c>
      <c r="X72" s="20">
        <v>576.80999999999995</v>
      </c>
      <c r="Y72" s="20">
        <v>678.72</v>
      </c>
      <c r="Z72" s="20">
        <v>1598.19</v>
      </c>
      <c r="AA72" s="20">
        <v>2564.71</v>
      </c>
      <c r="AB72" s="20">
        <v>1109.6600000000001</v>
      </c>
      <c r="AC72" s="17">
        <v>8974.77</v>
      </c>
      <c r="AD72" s="17">
        <v>6696.2</v>
      </c>
      <c r="AE72" s="17">
        <v>9116.2999999999993</v>
      </c>
      <c r="AF72" s="17">
        <v>13735.56</v>
      </c>
      <c r="AG72" s="17">
        <v>7316.09</v>
      </c>
      <c r="AH72" s="17">
        <v>4873.7700000000004</v>
      </c>
      <c r="AI72" s="17">
        <v>3370.71</v>
      </c>
      <c r="AJ72" s="17">
        <v>3916.58</v>
      </c>
      <c r="AK72" s="17">
        <v>4553.97</v>
      </c>
      <c r="AL72" s="17">
        <v>10598.84</v>
      </c>
      <c r="AM72" s="17">
        <v>16834.87</v>
      </c>
      <c r="AN72" s="17">
        <v>7211.1</v>
      </c>
      <c r="AO72" s="20">
        <v>34498.03</v>
      </c>
      <c r="AP72" s="20">
        <v>25994.02</v>
      </c>
      <c r="AQ72" s="20">
        <v>35721.31</v>
      </c>
      <c r="AR72" s="20">
        <v>54323.03</v>
      </c>
      <c r="AS72" s="20">
        <v>29174.050000000007</v>
      </c>
      <c r="AT72" s="20">
        <v>19603.53</v>
      </c>
      <c r="AU72" s="20">
        <v>13673.309999999998</v>
      </c>
      <c r="AV72" s="20">
        <v>16029.51</v>
      </c>
      <c r="AW72" s="20">
        <v>18807.05</v>
      </c>
      <c r="AX72" s="20">
        <v>44160.75</v>
      </c>
      <c r="AY72" s="20">
        <v>70693.86</v>
      </c>
      <c r="AZ72" s="20">
        <v>30514.020000000004</v>
      </c>
      <c r="BA72" s="17">
        <f t="shared" si="8"/>
        <v>281898.76</v>
      </c>
      <c r="BB72" s="17">
        <f t="shared" si="9"/>
        <v>14094.95</v>
      </c>
      <c r="BC72" s="17">
        <f t="shared" si="10"/>
        <v>97198.760000000009</v>
      </c>
      <c r="BD72" s="17">
        <f t="shared" si="11"/>
        <v>393192.47000000003</v>
      </c>
    </row>
    <row r="73" spans="1:56" x14ac:dyDescent="0.25">
      <c r="A73" t="str">
        <f t="shared" si="7"/>
        <v>MANH.SPCIMP</v>
      </c>
      <c r="B73" s="1" t="s">
        <v>132</v>
      </c>
      <c r="C73" s="1" t="s">
        <v>133</v>
      </c>
      <c r="D73" s="1" t="s">
        <v>73</v>
      </c>
      <c r="E73" s="17">
        <v>46892.9</v>
      </c>
      <c r="F73" s="17">
        <v>12852.42</v>
      </c>
      <c r="G73" s="17">
        <v>31106.29</v>
      </c>
      <c r="H73" s="17">
        <v>13019.04</v>
      </c>
      <c r="I73" s="17">
        <v>2656.23</v>
      </c>
      <c r="J73" s="17">
        <v>3908.2699999999995</v>
      </c>
      <c r="K73" s="17">
        <v>368.48</v>
      </c>
      <c r="L73" s="17">
        <v>2388.5499999999997</v>
      </c>
      <c r="M73" s="17">
        <v>4168.92</v>
      </c>
      <c r="N73" s="17">
        <v>7612.6399999999994</v>
      </c>
      <c r="O73" s="17">
        <v>2192.6</v>
      </c>
      <c r="P73" s="17">
        <v>17418.169999999998</v>
      </c>
      <c r="Q73" s="20">
        <v>2344.65</v>
      </c>
      <c r="R73" s="20">
        <v>642.62</v>
      </c>
      <c r="S73" s="20">
        <v>1555.31</v>
      </c>
      <c r="T73" s="20">
        <v>650.95000000000005</v>
      </c>
      <c r="U73" s="20">
        <v>132.81</v>
      </c>
      <c r="V73" s="20">
        <v>195.41</v>
      </c>
      <c r="W73" s="20">
        <v>18.420000000000002</v>
      </c>
      <c r="X73" s="20">
        <v>119.43</v>
      </c>
      <c r="Y73" s="20">
        <v>208.45</v>
      </c>
      <c r="Z73" s="20">
        <v>380.63</v>
      </c>
      <c r="AA73" s="20">
        <v>109.63</v>
      </c>
      <c r="AB73" s="20">
        <v>870.91</v>
      </c>
      <c r="AC73" s="17">
        <v>17313.45</v>
      </c>
      <c r="AD73" s="17">
        <v>4682.68</v>
      </c>
      <c r="AE73" s="17">
        <v>11191.62</v>
      </c>
      <c r="AF73" s="17">
        <v>4626.18</v>
      </c>
      <c r="AG73" s="17">
        <v>933.52</v>
      </c>
      <c r="AH73" s="17">
        <v>1357.82</v>
      </c>
      <c r="AI73" s="17">
        <v>126.58</v>
      </c>
      <c r="AJ73" s="17">
        <v>810.93</v>
      </c>
      <c r="AK73" s="17">
        <v>1398.6</v>
      </c>
      <c r="AL73" s="17">
        <v>2524.27</v>
      </c>
      <c r="AM73" s="17">
        <v>719.61</v>
      </c>
      <c r="AN73" s="17">
        <v>5659.56</v>
      </c>
      <c r="AO73" s="20">
        <v>66551</v>
      </c>
      <c r="AP73" s="20">
        <v>18177.72</v>
      </c>
      <c r="AQ73" s="20">
        <v>43853.22</v>
      </c>
      <c r="AR73" s="20">
        <v>18296.170000000002</v>
      </c>
      <c r="AS73" s="20">
        <v>3722.56</v>
      </c>
      <c r="AT73" s="20">
        <v>5461.4999999999991</v>
      </c>
      <c r="AU73" s="20">
        <v>513.48</v>
      </c>
      <c r="AV73" s="20">
        <v>3318.9099999999994</v>
      </c>
      <c r="AW73" s="20">
        <v>5775.9699999999993</v>
      </c>
      <c r="AX73" s="20">
        <v>10517.539999999999</v>
      </c>
      <c r="AY73" s="20">
        <v>3021.84</v>
      </c>
      <c r="AZ73" s="20">
        <v>23948.639999999999</v>
      </c>
      <c r="BA73" s="17">
        <f t="shared" si="8"/>
        <v>144584.51</v>
      </c>
      <c r="BB73" s="17">
        <f t="shared" si="9"/>
        <v>7229.22</v>
      </c>
      <c r="BC73" s="17">
        <f t="shared" si="10"/>
        <v>51344.819999999992</v>
      </c>
      <c r="BD73" s="17">
        <f t="shared" si="11"/>
        <v>203158.55000000005</v>
      </c>
    </row>
    <row r="74" spans="1:56" x14ac:dyDescent="0.25">
      <c r="A74" t="str">
        <f t="shared" si="7"/>
        <v>ASEI.MKR1</v>
      </c>
      <c r="B74" s="1" t="s">
        <v>711</v>
      </c>
      <c r="C74" s="1" t="s">
        <v>138</v>
      </c>
      <c r="D74" s="1" t="s">
        <v>138</v>
      </c>
      <c r="E74" s="17">
        <v>83653.460000000021</v>
      </c>
      <c r="F74" s="17">
        <v>65260.310000000012</v>
      </c>
      <c r="G74" s="17">
        <v>94929.109999999986</v>
      </c>
      <c r="H74" s="17">
        <v>176678.33999999994</v>
      </c>
      <c r="I74" s="17">
        <v>131468.51000000007</v>
      </c>
      <c r="J74" s="17">
        <v>68834.420000000013</v>
      </c>
      <c r="K74" s="17">
        <v>57763.130000000005</v>
      </c>
      <c r="L74" s="17">
        <v>82796.879999999976</v>
      </c>
      <c r="M74" s="17">
        <v>25987.179999999997</v>
      </c>
      <c r="N74" s="17">
        <v>57455.91</v>
      </c>
      <c r="O74" s="17">
        <v>92706.919999999984</v>
      </c>
      <c r="P74" s="17">
        <v>168367.21</v>
      </c>
      <c r="Q74" s="20">
        <v>4182.67</v>
      </c>
      <c r="R74" s="20">
        <v>3263.02</v>
      </c>
      <c r="S74" s="20">
        <v>4746.46</v>
      </c>
      <c r="T74" s="20">
        <v>8833.92</v>
      </c>
      <c r="U74" s="20">
        <v>6573.43</v>
      </c>
      <c r="V74" s="20">
        <v>3441.72</v>
      </c>
      <c r="W74" s="20">
        <v>2888.16</v>
      </c>
      <c r="X74" s="20">
        <v>4139.84</v>
      </c>
      <c r="Y74" s="20">
        <v>1299.3599999999999</v>
      </c>
      <c r="Z74" s="20">
        <v>2872.8</v>
      </c>
      <c r="AA74" s="20">
        <v>4635.3500000000004</v>
      </c>
      <c r="AB74" s="20">
        <v>8418.36</v>
      </c>
      <c r="AC74" s="17">
        <v>30885.91</v>
      </c>
      <c r="AD74" s="17">
        <v>23777.09</v>
      </c>
      <c r="AE74" s="17">
        <v>34154.19</v>
      </c>
      <c r="AF74" s="17">
        <v>62780.81</v>
      </c>
      <c r="AG74" s="17">
        <v>46204.1</v>
      </c>
      <c r="AH74" s="17">
        <v>23914.65</v>
      </c>
      <c r="AI74" s="17">
        <v>19843.34</v>
      </c>
      <c r="AJ74" s="17">
        <v>28110.06</v>
      </c>
      <c r="AK74" s="17">
        <v>8718.26</v>
      </c>
      <c r="AL74" s="17">
        <v>19051.78</v>
      </c>
      <c r="AM74" s="17">
        <v>30426.560000000001</v>
      </c>
      <c r="AN74" s="17">
        <v>54706.37</v>
      </c>
      <c r="AO74" s="20">
        <v>118722.04000000002</v>
      </c>
      <c r="AP74" s="20">
        <v>92300.420000000013</v>
      </c>
      <c r="AQ74" s="20">
        <v>133829.76000000001</v>
      </c>
      <c r="AR74" s="20">
        <v>248293.06999999995</v>
      </c>
      <c r="AS74" s="20">
        <v>184246.04000000007</v>
      </c>
      <c r="AT74" s="20">
        <v>96190.790000000008</v>
      </c>
      <c r="AU74" s="20">
        <v>80494.63</v>
      </c>
      <c r="AV74" s="20">
        <v>115046.77999999997</v>
      </c>
      <c r="AW74" s="20">
        <v>36004.799999999996</v>
      </c>
      <c r="AX74" s="20">
        <v>79380.490000000005</v>
      </c>
      <c r="AY74" s="20">
        <v>127768.82999999999</v>
      </c>
      <c r="AZ74" s="20">
        <v>231491.94</v>
      </c>
      <c r="BA74" s="17">
        <f t="shared" si="8"/>
        <v>1105901.3800000001</v>
      </c>
      <c r="BB74" s="17">
        <f t="shared" si="9"/>
        <v>55295.090000000004</v>
      </c>
      <c r="BC74" s="17">
        <f t="shared" si="10"/>
        <v>382573.12000000005</v>
      </c>
      <c r="BD74" s="17">
        <f t="shared" si="11"/>
        <v>1543769.59</v>
      </c>
    </row>
    <row r="75" spans="1:56" x14ac:dyDescent="0.25">
      <c r="A75" t="str">
        <f t="shared" si="7"/>
        <v>TCN.MKRC</v>
      </c>
      <c r="B75" s="1" t="s">
        <v>33</v>
      </c>
      <c r="C75" s="1" t="s">
        <v>139</v>
      </c>
      <c r="D75" s="1" t="s">
        <v>139</v>
      </c>
      <c r="E75" s="17">
        <v>50524.040000000081</v>
      </c>
      <c r="F75" s="17">
        <v>39663.310000000012</v>
      </c>
      <c r="G75" s="17">
        <v>61101.029999999984</v>
      </c>
      <c r="H75" s="17">
        <v>150959.70999999996</v>
      </c>
      <c r="I75" s="17">
        <v>41193.499999999985</v>
      </c>
      <c r="J75" s="17">
        <v>82871.929999999964</v>
      </c>
      <c r="K75" s="17">
        <v>68324.240000000063</v>
      </c>
      <c r="L75" s="17">
        <v>85184.68999999993</v>
      </c>
      <c r="M75" s="17">
        <v>100116.88999999998</v>
      </c>
      <c r="N75" s="17">
        <v>159940.57</v>
      </c>
      <c r="O75" s="17">
        <v>194766.65999999992</v>
      </c>
      <c r="P75" s="17">
        <v>194379.84000000003</v>
      </c>
      <c r="Q75" s="20">
        <v>2526.1999999999998</v>
      </c>
      <c r="R75" s="20">
        <v>1983.17</v>
      </c>
      <c r="S75" s="20">
        <v>3055.05</v>
      </c>
      <c r="T75" s="20">
        <v>7547.99</v>
      </c>
      <c r="U75" s="20">
        <v>2059.6799999999998</v>
      </c>
      <c r="V75" s="20">
        <v>4143.6000000000004</v>
      </c>
      <c r="W75" s="20">
        <v>3416.21</v>
      </c>
      <c r="X75" s="20">
        <v>4259.2299999999996</v>
      </c>
      <c r="Y75" s="20">
        <v>5005.84</v>
      </c>
      <c r="Z75" s="20">
        <v>7997.03</v>
      </c>
      <c r="AA75" s="20">
        <v>9738.33</v>
      </c>
      <c r="AB75" s="20">
        <v>9718.99</v>
      </c>
      <c r="AC75" s="17">
        <v>18654.11</v>
      </c>
      <c r="AD75" s="17">
        <v>14451.02</v>
      </c>
      <c r="AE75" s="17">
        <v>21983.31</v>
      </c>
      <c r="AF75" s="17">
        <v>53641.96</v>
      </c>
      <c r="AG75" s="17">
        <v>14477.3</v>
      </c>
      <c r="AH75" s="17">
        <v>28791.61</v>
      </c>
      <c r="AI75" s="17">
        <v>23471.39</v>
      </c>
      <c r="AJ75" s="17">
        <v>28920.73</v>
      </c>
      <c r="AK75" s="17">
        <v>33587.519999999997</v>
      </c>
      <c r="AL75" s="17">
        <v>53034.63</v>
      </c>
      <c r="AM75" s="17">
        <v>63922.73</v>
      </c>
      <c r="AN75" s="17">
        <v>63158.46</v>
      </c>
      <c r="AO75" s="20">
        <v>71704.350000000079</v>
      </c>
      <c r="AP75" s="20">
        <v>56097.500000000015</v>
      </c>
      <c r="AQ75" s="20">
        <v>86139.389999999985</v>
      </c>
      <c r="AR75" s="20">
        <v>212149.65999999995</v>
      </c>
      <c r="AS75" s="20">
        <v>57730.479999999981</v>
      </c>
      <c r="AT75" s="20">
        <v>115807.13999999997</v>
      </c>
      <c r="AU75" s="20">
        <v>95211.840000000069</v>
      </c>
      <c r="AV75" s="20">
        <v>118364.64999999992</v>
      </c>
      <c r="AW75" s="20">
        <v>138710.24999999997</v>
      </c>
      <c r="AX75" s="20">
        <v>220972.23</v>
      </c>
      <c r="AY75" s="20">
        <v>268427.71999999991</v>
      </c>
      <c r="AZ75" s="20">
        <v>267257.29000000004</v>
      </c>
      <c r="BA75" s="17">
        <f t="shared" si="8"/>
        <v>1229026.4099999999</v>
      </c>
      <c r="BB75" s="17">
        <f t="shared" si="9"/>
        <v>61451.32</v>
      </c>
      <c r="BC75" s="17">
        <f t="shared" si="10"/>
        <v>418094.77</v>
      </c>
      <c r="BD75" s="17">
        <f t="shared" si="11"/>
        <v>1708572.5</v>
      </c>
    </row>
    <row r="76" spans="1:56" x14ac:dyDescent="0.25">
      <c r="A76" t="str">
        <f t="shared" si="7"/>
        <v>MSCG.BCHIMP</v>
      </c>
      <c r="B76" s="1" t="s">
        <v>140</v>
      </c>
      <c r="C76" s="1" t="s">
        <v>141</v>
      </c>
      <c r="D76" s="1" t="s">
        <v>21</v>
      </c>
      <c r="E76" s="17">
        <v>0</v>
      </c>
      <c r="F76" s="17">
        <v>9.7099999999999991</v>
      </c>
      <c r="G76" s="17">
        <v>0</v>
      </c>
      <c r="H76" s="17">
        <v>185.26</v>
      </c>
      <c r="I76" s="17">
        <v>0</v>
      </c>
      <c r="J76" s="17">
        <v>0</v>
      </c>
      <c r="K76" s="17">
        <v>0</v>
      </c>
      <c r="L76" s="17">
        <v>0</v>
      </c>
      <c r="M76" s="17">
        <v>0</v>
      </c>
      <c r="N76" s="17">
        <v>0</v>
      </c>
      <c r="O76" s="17">
        <v>0</v>
      </c>
      <c r="P76" s="17">
        <v>0</v>
      </c>
      <c r="Q76" s="20">
        <v>0</v>
      </c>
      <c r="R76" s="20">
        <v>0.49</v>
      </c>
      <c r="S76" s="20">
        <v>0</v>
      </c>
      <c r="T76" s="20">
        <v>9.26</v>
      </c>
      <c r="U76" s="20">
        <v>0</v>
      </c>
      <c r="V76" s="20">
        <v>0</v>
      </c>
      <c r="W76" s="20">
        <v>0</v>
      </c>
      <c r="X76" s="20">
        <v>0</v>
      </c>
      <c r="Y76" s="20">
        <v>0</v>
      </c>
      <c r="Z76" s="20">
        <v>0</v>
      </c>
      <c r="AA76" s="20">
        <v>0</v>
      </c>
      <c r="AB76" s="20">
        <v>0</v>
      </c>
      <c r="AC76" s="17">
        <v>0</v>
      </c>
      <c r="AD76" s="17">
        <v>3.54</v>
      </c>
      <c r="AE76" s="17">
        <v>0</v>
      </c>
      <c r="AF76" s="17">
        <v>65.83</v>
      </c>
      <c r="AG76" s="17">
        <v>0</v>
      </c>
      <c r="AH76" s="17">
        <v>0</v>
      </c>
      <c r="AI76" s="17">
        <v>0</v>
      </c>
      <c r="AJ76" s="17">
        <v>0</v>
      </c>
      <c r="AK76" s="17">
        <v>0</v>
      </c>
      <c r="AL76" s="17">
        <v>0</v>
      </c>
      <c r="AM76" s="17">
        <v>0</v>
      </c>
      <c r="AN76" s="17">
        <v>0</v>
      </c>
      <c r="AO76" s="20">
        <v>0</v>
      </c>
      <c r="AP76" s="20">
        <v>13.739999999999998</v>
      </c>
      <c r="AQ76" s="20">
        <v>0</v>
      </c>
      <c r="AR76" s="20">
        <v>260.34999999999997</v>
      </c>
      <c r="AS76" s="20">
        <v>0</v>
      </c>
      <c r="AT76" s="20">
        <v>0</v>
      </c>
      <c r="AU76" s="20">
        <v>0</v>
      </c>
      <c r="AV76" s="20">
        <v>0</v>
      </c>
      <c r="AW76" s="20">
        <v>0</v>
      </c>
      <c r="AX76" s="20">
        <v>0</v>
      </c>
      <c r="AY76" s="20">
        <v>0</v>
      </c>
      <c r="AZ76" s="20">
        <v>0</v>
      </c>
      <c r="BA76" s="17">
        <f t="shared" si="8"/>
        <v>194.97</v>
      </c>
      <c r="BB76" s="17">
        <f t="shared" si="9"/>
        <v>9.75</v>
      </c>
      <c r="BC76" s="17">
        <f t="shared" si="10"/>
        <v>69.37</v>
      </c>
      <c r="BD76" s="17">
        <f t="shared" si="11"/>
        <v>274.08999999999997</v>
      </c>
    </row>
    <row r="77" spans="1:56" x14ac:dyDescent="0.25">
      <c r="A77" t="str">
        <f t="shared" si="7"/>
        <v>APNC.NOVAGEN15M</v>
      </c>
      <c r="B77" s="1" t="s">
        <v>145</v>
      </c>
      <c r="C77" s="1" t="s">
        <v>146</v>
      </c>
      <c r="D77" s="1" t="s">
        <v>146</v>
      </c>
      <c r="E77" s="17">
        <v>-106282.87999999999</v>
      </c>
      <c r="F77" s="17">
        <v>-59943.15</v>
      </c>
      <c r="G77" s="17">
        <v>-78894.87</v>
      </c>
      <c r="H77" s="17">
        <v>-154977.26000000004</v>
      </c>
      <c r="I77" s="17">
        <v>-158666.62</v>
      </c>
      <c r="J77" s="17">
        <v>-16486.550000000003</v>
      </c>
      <c r="K77" s="17">
        <v>-35947.230000000003</v>
      </c>
      <c r="L77" s="17">
        <v>-102020.91000000002</v>
      </c>
      <c r="M77" s="17">
        <v>-23572.97</v>
      </c>
      <c r="N77" s="17">
        <v>-78791.28</v>
      </c>
      <c r="O77" s="17">
        <v>-87054.8</v>
      </c>
      <c r="P77" s="17">
        <v>-87321.65</v>
      </c>
      <c r="Q77" s="20">
        <v>-5314.14</v>
      </c>
      <c r="R77" s="20">
        <v>-2997.16</v>
      </c>
      <c r="S77" s="20">
        <v>-3944.74</v>
      </c>
      <c r="T77" s="20">
        <v>-7748.86</v>
      </c>
      <c r="U77" s="20">
        <v>-7933.33</v>
      </c>
      <c r="V77" s="20">
        <v>-824.33</v>
      </c>
      <c r="W77" s="20">
        <v>-1797.36</v>
      </c>
      <c r="X77" s="20">
        <v>-5101.05</v>
      </c>
      <c r="Y77" s="20">
        <v>-1178.6500000000001</v>
      </c>
      <c r="Z77" s="20">
        <v>-3939.56</v>
      </c>
      <c r="AA77" s="20">
        <v>-4352.74</v>
      </c>
      <c r="AB77" s="20">
        <v>-4366.08</v>
      </c>
      <c r="AC77" s="17">
        <v>-39240.97</v>
      </c>
      <c r="AD77" s="17">
        <v>-21839.83</v>
      </c>
      <c r="AE77" s="17">
        <v>-28385.29</v>
      </c>
      <c r="AF77" s="17">
        <v>-55069.56</v>
      </c>
      <c r="AG77" s="17">
        <v>-55762.77</v>
      </c>
      <c r="AH77" s="17">
        <v>-5727.81</v>
      </c>
      <c r="AI77" s="17">
        <v>-12348.93</v>
      </c>
      <c r="AJ77" s="17">
        <v>-34636.74</v>
      </c>
      <c r="AK77" s="17">
        <v>-7908.33</v>
      </c>
      <c r="AL77" s="17">
        <v>-26126.37</v>
      </c>
      <c r="AM77" s="17">
        <v>-28571.53</v>
      </c>
      <c r="AN77" s="17">
        <v>-28372.81</v>
      </c>
      <c r="AO77" s="20">
        <v>-150837.99</v>
      </c>
      <c r="AP77" s="20">
        <v>-84780.14</v>
      </c>
      <c r="AQ77" s="20">
        <v>-111224.9</v>
      </c>
      <c r="AR77" s="20">
        <v>-217795.68000000002</v>
      </c>
      <c r="AS77" s="20">
        <v>-222362.71999999997</v>
      </c>
      <c r="AT77" s="20">
        <v>-23038.690000000006</v>
      </c>
      <c r="AU77" s="20">
        <v>-50093.520000000004</v>
      </c>
      <c r="AV77" s="20">
        <v>-141758.70000000001</v>
      </c>
      <c r="AW77" s="20">
        <v>-32659.950000000004</v>
      </c>
      <c r="AX77" s="20">
        <v>-108857.20999999999</v>
      </c>
      <c r="AY77" s="20">
        <v>-119979.07</v>
      </c>
      <c r="AZ77" s="20">
        <v>-120060.54</v>
      </c>
      <c r="BA77" s="17">
        <f t="shared" si="8"/>
        <v>-989960.17000000016</v>
      </c>
      <c r="BB77" s="17">
        <f t="shared" si="9"/>
        <v>-49498</v>
      </c>
      <c r="BC77" s="17">
        <f t="shared" si="10"/>
        <v>-343990.94</v>
      </c>
      <c r="BD77" s="17">
        <f t="shared" si="11"/>
        <v>-1383449.11</v>
      </c>
    </row>
    <row r="78" spans="1:56" x14ac:dyDescent="0.25">
      <c r="A78" t="str">
        <f t="shared" si="7"/>
        <v>NPC.NPC1</v>
      </c>
      <c r="B78" s="1" t="s">
        <v>147</v>
      </c>
      <c r="C78" s="1" t="s">
        <v>148</v>
      </c>
      <c r="D78" s="1" t="s">
        <v>148</v>
      </c>
      <c r="E78" s="17">
        <v>-2374.42</v>
      </c>
      <c r="F78" s="17">
        <v>-826.05</v>
      </c>
      <c r="G78" s="17">
        <v>-4332.670000000001</v>
      </c>
      <c r="H78" s="17">
        <v>-2383.3099999999995</v>
      </c>
      <c r="I78" s="17">
        <v>-1449.4199999999992</v>
      </c>
      <c r="J78" s="17">
        <v>-708.96</v>
      </c>
      <c r="K78" s="17">
        <v>-187.03000000000009</v>
      </c>
      <c r="L78" s="17">
        <v>-651.5200000000001</v>
      </c>
      <c r="M78" s="17">
        <v>-1509.0899999999995</v>
      </c>
      <c r="N78" s="17">
        <v>-134.28999999999974</v>
      </c>
      <c r="O78" s="17">
        <v>-120.95999999999981</v>
      </c>
      <c r="P78" s="17">
        <v>-128.1099999999999</v>
      </c>
      <c r="Q78" s="20">
        <v>-118.72</v>
      </c>
      <c r="R78" s="20">
        <v>-41.3</v>
      </c>
      <c r="S78" s="20">
        <v>-216.63</v>
      </c>
      <c r="T78" s="20">
        <v>-119.17</v>
      </c>
      <c r="U78" s="20">
        <v>-72.47</v>
      </c>
      <c r="V78" s="20">
        <v>-35.450000000000003</v>
      </c>
      <c r="W78" s="20">
        <v>-9.35</v>
      </c>
      <c r="X78" s="20">
        <v>-32.58</v>
      </c>
      <c r="Y78" s="20">
        <v>-75.45</v>
      </c>
      <c r="Z78" s="20">
        <v>-6.71</v>
      </c>
      <c r="AA78" s="20">
        <v>-6.05</v>
      </c>
      <c r="AB78" s="20">
        <v>-6.41</v>
      </c>
      <c r="AC78" s="17">
        <v>-876.67</v>
      </c>
      <c r="AD78" s="17">
        <v>-300.95999999999998</v>
      </c>
      <c r="AE78" s="17">
        <v>-1558.84</v>
      </c>
      <c r="AF78" s="17">
        <v>-846.88</v>
      </c>
      <c r="AG78" s="17">
        <v>-509.39</v>
      </c>
      <c r="AH78" s="17">
        <v>-246.31</v>
      </c>
      <c r="AI78" s="17">
        <v>-64.25</v>
      </c>
      <c r="AJ78" s="17">
        <v>-221.2</v>
      </c>
      <c r="AK78" s="17">
        <v>-506.27</v>
      </c>
      <c r="AL78" s="17">
        <v>-44.53</v>
      </c>
      <c r="AM78" s="17">
        <v>-39.700000000000003</v>
      </c>
      <c r="AN78" s="17">
        <v>-41.63</v>
      </c>
      <c r="AO78" s="20">
        <v>-3369.81</v>
      </c>
      <c r="AP78" s="20">
        <v>-1168.31</v>
      </c>
      <c r="AQ78" s="20">
        <v>-6108.1400000000012</v>
      </c>
      <c r="AR78" s="20">
        <v>-3349.3599999999997</v>
      </c>
      <c r="AS78" s="20">
        <v>-2031.2799999999993</v>
      </c>
      <c r="AT78" s="20">
        <v>-990.72</v>
      </c>
      <c r="AU78" s="20">
        <v>-260.63000000000011</v>
      </c>
      <c r="AV78" s="20">
        <v>-905.30000000000018</v>
      </c>
      <c r="AW78" s="20">
        <v>-2090.8099999999995</v>
      </c>
      <c r="AX78" s="20">
        <v>-185.52999999999975</v>
      </c>
      <c r="AY78" s="20">
        <v>-166.70999999999981</v>
      </c>
      <c r="AZ78" s="20">
        <v>-176.14999999999989</v>
      </c>
      <c r="BA78" s="17">
        <f t="shared" si="8"/>
        <v>-14805.829999999998</v>
      </c>
      <c r="BB78" s="17">
        <f t="shared" si="9"/>
        <v>-740.29000000000008</v>
      </c>
      <c r="BC78" s="17">
        <f t="shared" si="10"/>
        <v>-5256.63</v>
      </c>
      <c r="BD78" s="17">
        <f t="shared" si="11"/>
        <v>-20802.75</v>
      </c>
    </row>
    <row r="79" spans="1:56" x14ac:dyDescent="0.25">
      <c r="A79" t="str">
        <f t="shared" si="7"/>
        <v>GPI.NPP1</v>
      </c>
      <c r="B79" s="1" t="s">
        <v>149</v>
      </c>
      <c r="C79" s="1" t="s">
        <v>150</v>
      </c>
      <c r="D79" s="1" t="s">
        <v>150</v>
      </c>
      <c r="E79" s="17">
        <v>0</v>
      </c>
      <c r="F79" s="17">
        <v>0</v>
      </c>
      <c r="G79" s="17">
        <v>0</v>
      </c>
      <c r="H79" s="17">
        <v>0</v>
      </c>
      <c r="I79" s="17">
        <v>0</v>
      </c>
      <c r="J79" s="17">
        <v>0</v>
      </c>
      <c r="K79" s="17">
        <v>0</v>
      </c>
      <c r="L79" s="17">
        <v>0</v>
      </c>
      <c r="M79" s="17">
        <v>0</v>
      </c>
      <c r="N79" s="17">
        <v>0</v>
      </c>
      <c r="O79" s="17">
        <v>0</v>
      </c>
      <c r="P79" s="17">
        <v>-326.19999999999959</v>
      </c>
      <c r="Q79" s="20">
        <v>0</v>
      </c>
      <c r="R79" s="20">
        <v>0</v>
      </c>
      <c r="S79" s="20">
        <v>0</v>
      </c>
      <c r="T79" s="20">
        <v>0</v>
      </c>
      <c r="U79" s="20">
        <v>0</v>
      </c>
      <c r="V79" s="20">
        <v>0</v>
      </c>
      <c r="W79" s="20">
        <v>0</v>
      </c>
      <c r="X79" s="20">
        <v>0</v>
      </c>
      <c r="Y79" s="20">
        <v>0</v>
      </c>
      <c r="Z79" s="20">
        <v>0</v>
      </c>
      <c r="AA79" s="20">
        <v>0</v>
      </c>
      <c r="AB79" s="20">
        <v>-16.309999999999999</v>
      </c>
      <c r="AC79" s="17">
        <v>0</v>
      </c>
      <c r="AD79" s="17">
        <v>0</v>
      </c>
      <c r="AE79" s="17">
        <v>0</v>
      </c>
      <c r="AF79" s="17">
        <v>0</v>
      </c>
      <c r="AG79" s="17">
        <v>0</v>
      </c>
      <c r="AH79" s="17">
        <v>0</v>
      </c>
      <c r="AI79" s="17">
        <v>0</v>
      </c>
      <c r="AJ79" s="17">
        <v>0</v>
      </c>
      <c r="AK79" s="17">
        <v>0</v>
      </c>
      <c r="AL79" s="17">
        <v>0</v>
      </c>
      <c r="AM79" s="17">
        <v>0</v>
      </c>
      <c r="AN79" s="17">
        <v>-105.99</v>
      </c>
      <c r="AO79" s="20">
        <v>0</v>
      </c>
      <c r="AP79" s="20">
        <v>0</v>
      </c>
      <c r="AQ79" s="20">
        <v>0</v>
      </c>
      <c r="AR79" s="20">
        <v>0</v>
      </c>
      <c r="AS79" s="20">
        <v>0</v>
      </c>
      <c r="AT79" s="20">
        <v>0</v>
      </c>
      <c r="AU79" s="20">
        <v>0</v>
      </c>
      <c r="AV79" s="20">
        <v>0</v>
      </c>
      <c r="AW79" s="20">
        <v>0</v>
      </c>
      <c r="AX79" s="20">
        <v>0</v>
      </c>
      <c r="AY79" s="20">
        <v>0</v>
      </c>
      <c r="AZ79" s="20">
        <v>-448.4999999999996</v>
      </c>
      <c r="BA79" s="17">
        <f t="shared" si="8"/>
        <v>-326.19999999999959</v>
      </c>
      <c r="BB79" s="17">
        <f t="shared" si="9"/>
        <v>-16.309999999999999</v>
      </c>
      <c r="BC79" s="17">
        <f t="shared" si="10"/>
        <v>-105.99</v>
      </c>
      <c r="BD79" s="17">
        <f t="shared" si="11"/>
        <v>-448.4999999999996</v>
      </c>
    </row>
    <row r="80" spans="1:56" x14ac:dyDescent="0.25">
      <c r="A80" t="str">
        <f t="shared" si="7"/>
        <v>NXI.NX01</v>
      </c>
      <c r="B80" s="1" t="s">
        <v>153</v>
      </c>
      <c r="C80" s="1" t="s">
        <v>154</v>
      </c>
      <c r="D80" s="1" t="s">
        <v>154</v>
      </c>
      <c r="E80" s="17">
        <v>-100853.03</v>
      </c>
      <c r="F80" s="17">
        <v>-77843.529999999984</v>
      </c>
      <c r="G80" s="17">
        <v>-104130.16</v>
      </c>
      <c r="H80" s="17">
        <v>-322003.75</v>
      </c>
      <c r="I80" s="17">
        <v>-195788.48</v>
      </c>
      <c r="J80" s="17">
        <v>-114354.92</v>
      </c>
      <c r="K80" s="17">
        <v>-67857.94</v>
      </c>
      <c r="L80" s="17">
        <v>-148617.77999999997</v>
      </c>
      <c r="M80" s="17">
        <v>-184459.80000000002</v>
      </c>
      <c r="N80" s="17">
        <v>-172949.38</v>
      </c>
      <c r="O80" s="17">
        <v>-163342.84</v>
      </c>
      <c r="P80" s="17">
        <v>-146850.55000000002</v>
      </c>
      <c r="Q80" s="20">
        <v>-5042.6499999999996</v>
      </c>
      <c r="R80" s="20">
        <v>-3892.18</v>
      </c>
      <c r="S80" s="20">
        <v>-5206.51</v>
      </c>
      <c r="T80" s="20">
        <v>-16100.19</v>
      </c>
      <c r="U80" s="20">
        <v>-9789.42</v>
      </c>
      <c r="V80" s="20">
        <v>-5717.75</v>
      </c>
      <c r="W80" s="20">
        <v>-3392.9</v>
      </c>
      <c r="X80" s="20">
        <v>-7430.89</v>
      </c>
      <c r="Y80" s="20">
        <v>-9222.99</v>
      </c>
      <c r="Z80" s="20">
        <v>-8647.4699999999993</v>
      </c>
      <c r="AA80" s="20">
        <v>-8167.14</v>
      </c>
      <c r="AB80" s="20">
        <v>-7342.53</v>
      </c>
      <c r="AC80" s="17">
        <v>-37236.199999999997</v>
      </c>
      <c r="AD80" s="17">
        <v>-28361.69</v>
      </c>
      <c r="AE80" s="17">
        <v>-37464.61</v>
      </c>
      <c r="AF80" s="17">
        <v>-114420.68</v>
      </c>
      <c r="AG80" s="17">
        <v>-68809.11</v>
      </c>
      <c r="AH80" s="17">
        <v>-39729.519999999997</v>
      </c>
      <c r="AI80" s="17">
        <v>-23311.200000000001</v>
      </c>
      <c r="AJ80" s="17">
        <v>-50456.67</v>
      </c>
      <c r="AK80" s="17">
        <v>-61883.13</v>
      </c>
      <c r="AL80" s="17">
        <v>-57348.21</v>
      </c>
      <c r="AM80" s="17">
        <v>-53609.38</v>
      </c>
      <c r="AN80" s="17">
        <v>-47715.11</v>
      </c>
      <c r="AO80" s="20">
        <v>-143131.88</v>
      </c>
      <c r="AP80" s="20">
        <v>-110097.39999999998</v>
      </c>
      <c r="AQ80" s="20">
        <v>-146801.28</v>
      </c>
      <c r="AR80" s="20">
        <v>-452524.62</v>
      </c>
      <c r="AS80" s="20">
        <v>-274387.01</v>
      </c>
      <c r="AT80" s="20">
        <v>-159802.19</v>
      </c>
      <c r="AU80" s="20">
        <v>-94562.04</v>
      </c>
      <c r="AV80" s="20">
        <v>-206505.33999999997</v>
      </c>
      <c r="AW80" s="20">
        <v>-255565.92</v>
      </c>
      <c r="AX80" s="20">
        <v>-238945.06</v>
      </c>
      <c r="AY80" s="20">
        <v>-225119.36000000002</v>
      </c>
      <c r="AZ80" s="20">
        <v>-201908.19</v>
      </c>
      <c r="BA80" s="17">
        <f t="shared" si="8"/>
        <v>-1799052.1600000001</v>
      </c>
      <c r="BB80" s="17">
        <f t="shared" si="9"/>
        <v>-89952.62</v>
      </c>
      <c r="BC80" s="17">
        <f t="shared" si="10"/>
        <v>-620345.51</v>
      </c>
      <c r="BD80" s="17">
        <f t="shared" si="11"/>
        <v>-2509350.2899999996</v>
      </c>
    </row>
    <row r="81" spans="1:56" x14ac:dyDescent="0.25">
      <c r="A81" t="str">
        <f t="shared" si="7"/>
        <v>NXI.NX02</v>
      </c>
      <c r="B81" s="1" t="s">
        <v>153</v>
      </c>
      <c r="C81" s="1" t="s">
        <v>155</v>
      </c>
      <c r="D81" s="1" t="s">
        <v>155</v>
      </c>
      <c r="E81" s="17">
        <v>0</v>
      </c>
      <c r="F81" s="17">
        <v>2400.7199999999998</v>
      </c>
      <c r="G81" s="17">
        <v>42432.2</v>
      </c>
      <c r="H81" s="17">
        <v>132001.00999999998</v>
      </c>
      <c r="I81" s="17">
        <v>115565.80999999998</v>
      </c>
      <c r="J81" s="17">
        <v>81723.200000000012</v>
      </c>
      <c r="K81" s="17">
        <v>84774.3</v>
      </c>
      <c r="L81" s="17">
        <v>128819.25000000001</v>
      </c>
      <c r="M81" s="17">
        <v>85202.540000000023</v>
      </c>
      <c r="N81" s="17">
        <v>243157.67999999996</v>
      </c>
      <c r="O81" s="17">
        <v>72912.52</v>
      </c>
      <c r="P81" s="17">
        <v>25417.579999999998</v>
      </c>
      <c r="Q81" s="20">
        <v>0</v>
      </c>
      <c r="R81" s="20">
        <v>120.04</v>
      </c>
      <c r="S81" s="20">
        <v>2121.61</v>
      </c>
      <c r="T81" s="20">
        <v>6600.05</v>
      </c>
      <c r="U81" s="20">
        <v>5778.29</v>
      </c>
      <c r="V81" s="20">
        <v>4086.16</v>
      </c>
      <c r="W81" s="20">
        <v>4238.72</v>
      </c>
      <c r="X81" s="20">
        <v>6440.96</v>
      </c>
      <c r="Y81" s="20">
        <v>4260.13</v>
      </c>
      <c r="Z81" s="20">
        <v>12157.88</v>
      </c>
      <c r="AA81" s="20">
        <v>3645.63</v>
      </c>
      <c r="AB81" s="20">
        <v>1270.8800000000001</v>
      </c>
      <c r="AC81" s="17">
        <v>0</v>
      </c>
      <c r="AD81" s="17">
        <v>874.68</v>
      </c>
      <c r="AE81" s="17">
        <v>15266.52</v>
      </c>
      <c r="AF81" s="17">
        <v>46905.18</v>
      </c>
      <c r="AG81" s="17">
        <v>40615.160000000003</v>
      </c>
      <c r="AH81" s="17">
        <v>28392.51</v>
      </c>
      <c r="AI81" s="17">
        <v>29122.47</v>
      </c>
      <c r="AJ81" s="17">
        <v>43734.94</v>
      </c>
      <c r="AK81" s="17">
        <v>28584.01</v>
      </c>
      <c r="AL81" s="17">
        <v>80628.55</v>
      </c>
      <c r="AM81" s="17">
        <v>23930.01</v>
      </c>
      <c r="AN81" s="17">
        <v>8258.75</v>
      </c>
      <c r="AO81" s="20">
        <v>0</v>
      </c>
      <c r="AP81" s="20">
        <v>3395.4399999999996</v>
      </c>
      <c r="AQ81" s="20">
        <v>59820.33</v>
      </c>
      <c r="AR81" s="20">
        <v>185506.23999999996</v>
      </c>
      <c r="AS81" s="20">
        <v>161959.25999999998</v>
      </c>
      <c r="AT81" s="20">
        <v>114201.87000000001</v>
      </c>
      <c r="AU81" s="20">
        <v>118135.49</v>
      </c>
      <c r="AV81" s="20">
        <v>178995.15000000002</v>
      </c>
      <c r="AW81" s="20">
        <v>118046.68000000002</v>
      </c>
      <c r="AX81" s="20">
        <v>335944.11</v>
      </c>
      <c r="AY81" s="20">
        <v>100488.16</v>
      </c>
      <c r="AZ81" s="20">
        <v>34947.21</v>
      </c>
      <c r="BA81" s="17">
        <f t="shared" si="8"/>
        <v>1014406.8099999999</v>
      </c>
      <c r="BB81" s="17">
        <f t="shared" si="9"/>
        <v>50720.349999999991</v>
      </c>
      <c r="BC81" s="17">
        <f t="shared" si="10"/>
        <v>346312.78</v>
      </c>
      <c r="BD81" s="17">
        <f t="shared" si="11"/>
        <v>1411439.9399999997</v>
      </c>
    </row>
    <row r="82" spans="1:56" x14ac:dyDescent="0.25">
      <c r="A82" t="str">
        <f t="shared" si="7"/>
        <v>CUPC.OMRH</v>
      </c>
      <c r="B82" s="1" t="s">
        <v>156</v>
      </c>
      <c r="C82" s="1" t="s">
        <v>157</v>
      </c>
      <c r="D82" s="1" t="s">
        <v>157</v>
      </c>
      <c r="E82" s="17">
        <v>-1765.3100000000002</v>
      </c>
      <c r="F82" s="17">
        <v>-1241.42</v>
      </c>
      <c r="G82" s="17">
        <v>-1805.0400000000002</v>
      </c>
      <c r="H82" s="17">
        <v>-6822.55</v>
      </c>
      <c r="I82" s="17">
        <v>-28082.97</v>
      </c>
      <c r="J82" s="17">
        <v>-30573.47</v>
      </c>
      <c r="K82" s="17">
        <v>-22108</v>
      </c>
      <c r="L82" s="17">
        <v>-19782.740000000002</v>
      </c>
      <c r="M82" s="17">
        <v>-12571.449999999999</v>
      </c>
      <c r="N82" s="17">
        <v>-3780.36</v>
      </c>
      <c r="O82" s="17">
        <v>-2333.79</v>
      </c>
      <c r="P82" s="17">
        <v>-962.15</v>
      </c>
      <c r="Q82" s="20">
        <v>-88.27</v>
      </c>
      <c r="R82" s="20">
        <v>-62.07</v>
      </c>
      <c r="S82" s="20">
        <v>-90.25</v>
      </c>
      <c r="T82" s="20">
        <v>-341.13</v>
      </c>
      <c r="U82" s="20">
        <v>-1404.15</v>
      </c>
      <c r="V82" s="20">
        <v>-1528.67</v>
      </c>
      <c r="W82" s="20">
        <v>-1105.4000000000001</v>
      </c>
      <c r="X82" s="20">
        <v>-989.14</v>
      </c>
      <c r="Y82" s="20">
        <v>-628.57000000000005</v>
      </c>
      <c r="Z82" s="20">
        <v>-189.02</v>
      </c>
      <c r="AA82" s="20">
        <v>-116.69</v>
      </c>
      <c r="AB82" s="20">
        <v>-48.11</v>
      </c>
      <c r="AC82" s="17">
        <v>-651.77</v>
      </c>
      <c r="AD82" s="17">
        <v>-452.3</v>
      </c>
      <c r="AE82" s="17">
        <v>-649.42999999999995</v>
      </c>
      <c r="AF82" s="17">
        <v>-2424.3200000000002</v>
      </c>
      <c r="AG82" s="17">
        <v>-9869.65</v>
      </c>
      <c r="AH82" s="17">
        <v>-10621.92</v>
      </c>
      <c r="AI82" s="17">
        <v>-7594.75</v>
      </c>
      <c r="AJ82" s="17">
        <v>-6716.36</v>
      </c>
      <c r="AK82" s="17">
        <v>-4217.51</v>
      </c>
      <c r="AL82" s="17">
        <v>-1253.53</v>
      </c>
      <c r="AM82" s="17">
        <v>-765.95</v>
      </c>
      <c r="AN82" s="17">
        <v>-312.62</v>
      </c>
      <c r="AO82" s="20">
        <v>-2505.3500000000004</v>
      </c>
      <c r="AP82" s="20">
        <v>-1755.79</v>
      </c>
      <c r="AQ82" s="20">
        <v>-2544.7200000000003</v>
      </c>
      <c r="AR82" s="20">
        <v>-9588</v>
      </c>
      <c r="AS82" s="20">
        <v>-39356.770000000004</v>
      </c>
      <c r="AT82" s="20">
        <v>-42724.06</v>
      </c>
      <c r="AU82" s="20">
        <v>-30808.15</v>
      </c>
      <c r="AV82" s="20">
        <v>-27488.240000000002</v>
      </c>
      <c r="AW82" s="20">
        <v>-17417.53</v>
      </c>
      <c r="AX82" s="20">
        <v>-5222.91</v>
      </c>
      <c r="AY82" s="20">
        <v>-3216.4300000000003</v>
      </c>
      <c r="AZ82" s="20">
        <v>-1322.88</v>
      </c>
      <c r="BA82" s="17">
        <f t="shared" si="8"/>
        <v>-131829.25</v>
      </c>
      <c r="BB82" s="17">
        <f t="shared" si="9"/>
        <v>-6591.47</v>
      </c>
      <c r="BC82" s="17">
        <f t="shared" si="10"/>
        <v>-45530.11</v>
      </c>
      <c r="BD82" s="17">
        <f t="shared" si="11"/>
        <v>-183950.83</v>
      </c>
    </row>
    <row r="83" spans="1:56" x14ac:dyDescent="0.25">
      <c r="A83" t="str">
        <f t="shared" si="7"/>
        <v>CUPC.PH1</v>
      </c>
      <c r="B83" s="1" t="s">
        <v>156</v>
      </c>
      <c r="C83" s="1" t="s">
        <v>160</v>
      </c>
      <c r="D83" s="1" t="s">
        <v>160</v>
      </c>
      <c r="E83" s="17">
        <v>-806.21000000000015</v>
      </c>
      <c r="F83" s="17">
        <v>-713.1599999999994</v>
      </c>
      <c r="G83" s="17">
        <v>-1945.3000000000018</v>
      </c>
      <c r="H83" s="17">
        <v>-587.04999999999825</v>
      </c>
      <c r="I83" s="17">
        <v>-79.660000000000224</v>
      </c>
      <c r="J83" s="17">
        <v>-108.36000000000058</v>
      </c>
      <c r="K83" s="17">
        <v>-81.000000000000227</v>
      </c>
      <c r="L83" s="17">
        <v>-119.08999999999796</v>
      </c>
      <c r="M83" s="17">
        <v>-173.16000000000037</v>
      </c>
      <c r="N83" s="17">
        <v>2752.2700000000018</v>
      </c>
      <c r="O83" s="17">
        <v>7165.4800000000005</v>
      </c>
      <c r="P83" s="17">
        <v>3778.8299999999981</v>
      </c>
      <c r="Q83" s="20">
        <v>-40.31</v>
      </c>
      <c r="R83" s="20">
        <v>-35.659999999999997</v>
      </c>
      <c r="S83" s="20">
        <v>-97.27</v>
      </c>
      <c r="T83" s="20">
        <v>-29.35</v>
      </c>
      <c r="U83" s="20">
        <v>-3.98</v>
      </c>
      <c r="V83" s="20">
        <v>-5.42</v>
      </c>
      <c r="W83" s="20">
        <v>-4.05</v>
      </c>
      <c r="X83" s="20">
        <v>-5.95</v>
      </c>
      <c r="Y83" s="20">
        <v>-8.66</v>
      </c>
      <c r="Z83" s="20">
        <v>137.61000000000001</v>
      </c>
      <c r="AA83" s="20">
        <v>358.27</v>
      </c>
      <c r="AB83" s="20">
        <v>188.94</v>
      </c>
      <c r="AC83" s="17">
        <v>-297.66000000000003</v>
      </c>
      <c r="AD83" s="17">
        <v>-259.83</v>
      </c>
      <c r="AE83" s="17">
        <v>-699.89</v>
      </c>
      <c r="AF83" s="17">
        <v>-208.6</v>
      </c>
      <c r="AG83" s="17">
        <v>-28</v>
      </c>
      <c r="AH83" s="17">
        <v>-37.65</v>
      </c>
      <c r="AI83" s="17">
        <v>-27.83</v>
      </c>
      <c r="AJ83" s="17">
        <v>-40.43</v>
      </c>
      <c r="AK83" s="17">
        <v>-58.09</v>
      </c>
      <c r="AL83" s="17">
        <v>912.62</v>
      </c>
      <c r="AM83" s="17">
        <v>2351.7199999999998</v>
      </c>
      <c r="AN83" s="17">
        <v>1227.83</v>
      </c>
      <c r="AO83" s="20">
        <v>-1144.1800000000003</v>
      </c>
      <c r="AP83" s="20">
        <v>-1008.6499999999994</v>
      </c>
      <c r="AQ83" s="20">
        <v>-2742.4600000000019</v>
      </c>
      <c r="AR83" s="20">
        <v>-824.99999999999829</v>
      </c>
      <c r="AS83" s="20">
        <v>-111.64000000000023</v>
      </c>
      <c r="AT83" s="20">
        <v>-151.43000000000058</v>
      </c>
      <c r="AU83" s="20">
        <v>-112.88000000000022</v>
      </c>
      <c r="AV83" s="20">
        <v>-165.46999999999795</v>
      </c>
      <c r="AW83" s="20">
        <v>-239.91000000000037</v>
      </c>
      <c r="AX83" s="20">
        <v>3802.5000000000018</v>
      </c>
      <c r="AY83" s="20">
        <v>9875.4699999999993</v>
      </c>
      <c r="AZ83" s="20">
        <v>5195.5999999999985</v>
      </c>
      <c r="BA83" s="17">
        <f t="shared" si="8"/>
        <v>9083.590000000002</v>
      </c>
      <c r="BB83" s="17">
        <f t="shared" si="9"/>
        <v>454.17</v>
      </c>
      <c r="BC83" s="17">
        <f t="shared" si="10"/>
        <v>2834.1899999999996</v>
      </c>
      <c r="BD83" s="17">
        <f t="shared" si="11"/>
        <v>12371.95</v>
      </c>
    </row>
    <row r="84" spans="1:56" x14ac:dyDescent="0.25">
      <c r="A84" t="str">
        <f t="shared" si="7"/>
        <v>TAU.POC</v>
      </c>
      <c r="B84" s="1" t="s">
        <v>31</v>
      </c>
      <c r="C84" s="1" t="s">
        <v>162</v>
      </c>
      <c r="D84" s="1" t="s">
        <v>162</v>
      </c>
      <c r="E84" s="17">
        <v>-477.21999999999809</v>
      </c>
      <c r="F84" s="17">
        <v>-291.74000000000058</v>
      </c>
      <c r="G84" s="17">
        <v>-318.5800000000001</v>
      </c>
      <c r="H84" s="17">
        <v>-734.45000000000027</v>
      </c>
      <c r="I84" s="17">
        <v>-316.48999999999938</v>
      </c>
      <c r="J84" s="17">
        <v>-146.10999999999979</v>
      </c>
      <c r="K84" s="17">
        <v>-180.66000000000008</v>
      </c>
      <c r="L84" s="17">
        <v>-418.2099999999997</v>
      </c>
      <c r="M84" s="17">
        <v>-525.46999999999969</v>
      </c>
      <c r="N84" s="17">
        <v>2322.1200000000013</v>
      </c>
      <c r="O84" s="17">
        <v>2156.94</v>
      </c>
      <c r="P84" s="17">
        <v>3041.6800000000007</v>
      </c>
      <c r="Q84" s="20">
        <v>-23.86</v>
      </c>
      <c r="R84" s="20">
        <v>-14.59</v>
      </c>
      <c r="S84" s="20">
        <v>-15.93</v>
      </c>
      <c r="T84" s="20">
        <v>-36.72</v>
      </c>
      <c r="U84" s="20">
        <v>-15.82</v>
      </c>
      <c r="V84" s="20">
        <v>-7.31</v>
      </c>
      <c r="W84" s="20">
        <v>-9.0299999999999994</v>
      </c>
      <c r="X84" s="20">
        <v>-20.91</v>
      </c>
      <c r="Y84" s="20">
        <v>-26.27</v>
      </c>
      <c r="Z84" s="20">
        <v>116.11</v>
      </c>
      <c r="AA84" s="20">
        <v>107.85</v>
      </c>
      <c r="AB84" s="20">
        <v>152.08000000000001</v>
      </c>
      <c r="AC84" s="17">
        <v>-176.2</v>
      </c>
      <c r="AD84" s="17">
        <v>-106.29</v>
      </c>
      <c r="AE84" s="17">
        <v>-114.62</v>
      </c>
      <c r="AF84" s="17">
        <v>-260.98</v>
      </c>
      <c r="AG84" s="17">
        <v>-111.23</v>
      </c>
      <c r="AH84" s="17">
        <v>-50.76</v>
      </c>
      <c r="AI84" s="17">
        <v>-62.06</v>
      </c>
      <c r="AJ84" s="17">
        <v>-141.97999999999999</v>
      </c>
      <c r="AK84" s="17">
        <v>-176.29</v>
      </c>
      <c r="AL84" s="17">
        <v>769.99</v>
      </c>
      <c r="AM84" s="17">
        <v>707.91</v>
      </c>
      <c r="AN84" s="17">
        <v>988.31</v>
      </c>
      <c r="AO84" s="20">
        <v>-677.27999999999815</v>
      </c>
      <c r="AP84" s="20">
        <v>-412.62000000000057</v>
      </c>
      <c r="AQ84" s="20">
        <v>-449.13000000000011</v>
      </c>
      <c r="AR84" s="20">
        <v>-1032.1500000000003</v>
      </c>
      <c r="AS84" s="20">
        <v>-443.5399999999994</v>
      </c>
      <c r="AT84" s="20">
        <v>-204.17999999999978</v>
      </c>
      <c r="AU84" s="20">
        <v>-251.75000000000009</v>
      </c>
      <c r="AV84" s="20">
        <v>-581.09999999999968</v>
      </c>
      <c r="AW84" s="20">
        <v>-728.02999999999963</v>
      </c>
      <c r="AX84" s="20">
        <v>3208.2200000000012</v>
      </c>
      <c r="AY84" s="20">
        <v>2972.7</v>
      </c>
      <c r="AZ84" s="20">
        <v>4182.0700000000006</v>
      </c>
      <c r="BA84" s="17">
        <f t="shared" si="8"/>
        <v>4111.8100000000049</v>
      </c>
      <c r="BB84" s="17">
        <f t="shared" si="9"/>
        <v>205.60000000000002</v>
      </c>
      <c r="BC84" s="17">
        <f t="shared" si="10"/>
        <v>1265.7999999999997</v>
      </c>
      <c r="BD84" s="17">
        <f t="shared" si="11"/>
        <v>5583.2100000000037</v>
      </c>
    </row>
    <row r="85" spans="1:56" x14ac:dyDescent="0.25">
      <c r="A85" t="str">
        <f t="shared" si="7"/>
        <v>ACRL.PR1</v>
      </c>
      <c r="B85" s="1" t="s">
        <v>163</v>
      </c>
      <c r="C85" s="1" t="s">
        <v>164</v>
      </c>
      <c r="D85" s="1" t="s">
        <v>164</v>
      </c>
      <c r="E85" s="17">
        <v>13744.180000000009</v>
      </c>
      <c r="F85" s="17">
        <v>11429.990000000002</v>
      </c>
      <c r="G85" s="17">
        <v>13432.630000000016</v>
      </c>
      <c r="H85" s="17">
        <v>3578.3600000000015</v>
      </c>
      <c r="I85" s="17">
        <v>17112.919999999998</v>
      </c>
      <c r="J85" s="17">
        <v>11555.759999999995</v>
      </c>
      <c r="K85" s="17">
        <v>10034.510000000002</v>
      </c>
      <c r="L85" s="17">
        <v>11727.119999999999</v>
      </c>
      <c r="M85" s="17">
        <v>12942.349999999993</v>
      </c>
      <c r="N85" s="17">
        <v>2400.1499999999996</v>
      </c>
      <c r="O85" s="17">
        <v>0</v>
      </c>
      <c r="P85" s="17">
        <v>15417.460000000003</v>
      </c>
      <c r="Q85" s="20">
        <v>687.21</v>
      </c>
      <c r="R85" s="20">
        <v>571.5</v>
      </c>
      <c r="S85" s="20">
        <v>671.63</v>
      </c>
      <c r="T85" s="20">
        <v>178.92</v>
      </c>
      <c r="U85" s="20">
        <v>855.65</v>
      </c>
      <c r="V85" s="20">
        <v>577.79</v>
      </c>
      <c r="W85" s="20">
        <v>501.73</v>
      </c>
      <c r="X85" s="20">
        <v>586.36</v>
      </c>
      <c r="Y85" s="20">
        <v>647.12</v>
      </c>
      <c r="Z85" s="20">
        <v>120.01</v>
      </c>
      <c r="AA85" s="20">
        <v>0</v>
      </c>
      <c r="AB85" s="20">
        <v>770.87</v>
      </c>
      <c r="AC85" s="17">
        <v>5074.5200000000004</v>
      </c>
      <c r="AD85" s="17">
        <v>4164.43</v>
      </c>
      <c r="AE85" s="17">
        <v>4832.88</v>
      </c>
      <c r="AF85" s="17">
        <v>1271.53</v>
      </c>
      <c r="AG85" s="17">
        <v>6014.27</v>
      </c>
      <c r="AH85" s="17">
        <v>4014.74</v>
      </c>
      <c r="AI85" s="17">
        <v>3447.15</v>
      </c>
      <c r="AJ85" s="17">
        <v>3981.43</v>
      </c>
      <c r="AK85" s="17">
        <v>4341.9399999999996</v>
      </c>
      <c r="AL85" s="17">
        <v>795.86</v>
      </c>
      <c r="AM85" s="17">
        <v>0</v>
      </c>
      <c r="AN85" s="17">
        <v>5009.49</v>
      </c>
      <c r="AO85" s="20">
        <v>19505.910000000011</v>
      </c>
      <c r="AP85" s="20">
        <v>16165.920000000002</v>
      </c>
      <c r="AQ85" s="20">
        <v>18937.140000000014</v>
      </c>
      <c r="AR85" s="20">
        <v>5028.8100000000013</v>
      </c>
      <c r="AS85" s="20">
        <v>23982.84</v>
      </c>
      <c r="AT85" s="20">
        <v>16148.289999999995</v>
      </c>
      <c r="AU85" s="20">
        <v>13983.390000000001</v>
      </c>
      <c r="AV85" s="20">
        <v>16294.91</v>
      </c>
      <c r="AW85" s="20">
        <v>17931.409999999993</v>
      </c>
      <c r="AX85" s="20">
        <v>3316.02</v>
      </c>
      <c r="AY85" s="20">
        <v>0</v>
      </c>
      <c r="AZ85" s="20">
        <v>21197.820000000003</v>
      </c>
      <c r="BA85" s="17">
        <f t="shared" si="8"/>
        <v>123375.43000000002</v>
      </c>
      <c r="BB85" s="17">
        <f t="shared" si="9"/>
        <v>6168.79</v>
      </c>
      <c r="BC85" s="17">
        <f t="shared" si="10"/>
        <v>42948.240000000005</v>
      </c>
      <c r="BD85" s="17">
        <f t="shared" si="11"/>
        <v>172492.46000000002</v>
      </c>
    </row>
    <row r="86" spans="1:56" x14ac:dyDescent="0.25">
      <c r="A86" t="str">
        <f t="shared" si="7"/>
        <v>PWX.BCHEXP</v>
      </c>
      <c r="B86" s="1" t="s">
        <v>101</v>
      </c>
      <c r="C86" s="1" t="s">
        <v>165</v>
      </c>
      <c r="D86" s="1" t="s">
        <v>28</v>
      </c>
      <c r="E86" s="17">
        <v>-105455.97</v>
      </c>
      <c r="F86" s="17">
        <v>-78902.23000000001</v>
      </c>
      <c r="G86" s="17">
        <v>-90338.42</v>
      </c>
      <c r="H86" s="17">
        <v>-48422.37</v>
      </c>
      <c r="I86" s="17">
        <v>-40868.01</v>
      </c>
      <c r="J86" s="17">
        <v>0</v>
      </c>
      <c r="K86" s="17">
        <v>-50024.200000000004</v>
      </c>
      <c r="L86" s="17">
        <v>-71381.209999999992</v>
      </c>
      <c r="M86" s="17">
        <v>-27727.11</v>
      </c>
      <c r="N86" s="17">
        <v>-24140.31</v>
      </c>
      <c r="O86" s="17">
        <v>-32503.730000000003</v>
      </c>
      <c r="P86" s="17">
        <v>-44258.45</v>
      </c>
      <c r="Q86" s="20">
        <v>-5272.8</v>
      </c>
      <c r="R86" s="20">
        <v>-3945.11</v>
      </c>
      <c r="S86" s="20">
        <v>-4516.92</v>
      </c>
      <c r="T86" s="20">
        <v>-2421.12</v>
      </c>
      <c r="U86" s="20">
        <v>-2043.4</v>
      </c>
      <c r="V86" s="20">
        <v>0</v>
      </c>
      <c r="W86" s="20">
        <v>-2501.21</v>
      </c>
      <c r="X86" s="20">
        <v>-3569.06</v>
      </c>
      <c r="Y86" s="20">
        <v>-1386.36</v>
      </c>
      <c r="Z86" s="20">
        <v>-1207.02</v>
      </c>
      <c r="AA86" s="20">
        <v>-1625.19</v>
      </c>
      <c r="AB86" s="20">
        <v>-2212.92</v>
      </c>
      <c r="AC86" s="17">
        <v>-38935.67</v>
      </c>
      <c r="AD86" s="17">
        <v>-28747.42</v>
      </c>
      <c r="AE86" s="17">
        <v>-32502.53</v>
      </c>
      <c r="AF86" s="17">
        <v>-17206.38</v>
      </c>
      <c r="AG86" s="17">
        <v>-14362.9</v>
      </c>
      <c r="AH86" s="17">
        <v>0</v>
      </c>
      <c r="AI86" s="17">
        <v>-17184.79</v>
      </c>
      <c r="AJ86" s="17">
        <v>-24234.37</v>
      </c>
      <c r="AK86" s="17">
        <v>-9301.9699999999993</v>
      </c>
      <c r="AL86" s="17">
        <v>-8004.68</v>
      </c>
      <c r="AM86" s="17">
        <v>-10667.78</v>
      </c>
      <c r="AN86" s="17">
        <v>-14380.58</v>
      </c>
      <c r="AO86" s="20">
        <v>-149664.44</v>
      </c>
      <c r="AP86" s="20">
        <v>-111594.76000000001</v>
      </c>
      <c r="AQ86" s="20">
        <v>-127357.87</v>
      </c>
      <c r="AR86" s="20">
        <v>-68049.87000000001</v>
      </c>
      <c r="AS86" s="20">
        <v>-57274.310000000005</v>
      </c>
      <c r="AT86" s="20">
        <v>0</v>
      </c>
      <c r="AU86" s="20">
        <v>-69710.200000000012</v>
      </c>
      <c r="AV86" s="20">
        <v>-99184.639999999985</v>
      </c>
      <c r="AW86" s="20">
        <v>-38415.440000000002</v>
      </c>
      <c r="AX86" s="20">
        <v>-33352.01</v>
      </c>
      <c r="AY86" s="20">
        <v>-44796.700000000004</v>
      </c>
      <c r="AZ86" s="20">
        <v>-60851.95</v>
      </c>
      <c r="BA86" s="17">
        <f t="shared" si="8"/>
        <v>-614022.01</v>
      </c>
      <c r="BB86" s="17">
        <f t="shared" si="9"/>
        <v>-30701.11</v>
      </c>
      <c r="BC86" s="17">
        <f t="shared" si="10"/>
        <v>-215529.06999999998</v>
      </c>
      <c r="BD86" s="17">
        <f t="shared" si="11"/>
        <v>-860252.19</v>
      </c>
    </row>
    <row r="87" spans="1:56" x14ac:dyDescent="0.25">
      <c r="A87" t="str">
        <f t="shared" si="7"/>
        <v>PWX.SPCEXP</v>
      </c>
      <c r="B87" s="1" t="s">
        <v>101</v>
      </c>
      <c r="C87" s="1" t="s">
        <v>226</v>
      </c>
      <c r="D87" s="1" t="s">
        <v>74</v>
      </c>
      <c r="E87" s="17">
        <v>-3467.05</v>
      </c>
      <c r="F87" s="17">
        <v>-4699.3999999999996</v>
      </c>
      <c r="G87" s="17">
        <v>-3503.2799999999997</v>
      </c>
      <c r="H87" s="17">
        <v>0</v>
      </c>
      <c r="I87" s="17">
        <v>0</v>
      </c>
      <c r="J87" s="17">
        <v>-1492.75</v>
      </c>
      <c r="K87" s="17">
        <v>-2387.89</v>
      </c>
      <c r="L87" s="17">
        <v>0</v>
      </c>
      <c r="M87" s="17">
        <v>-107.6</v>
      </c>
      <c r="N87" s="17">
        <v>0</v>
      </c>
      <c r="O87" s="17">
        <v>-227.88000000000002</v>
      </c>
      <c r="P87" s="17">
        <v>-1516.8100000000002</v>
      </c>
      <c r="Q87" s="20">
        <v>-173.35</v>
      </c>
      <c r="R87" s="20">
        <v>-234.97</v>
      </c>
      <c r="S87" s="20">
        <v>-175.16</v>
      </c>
      <c r="T87" s="20">
        <v>0</v>
      </c>
      <c r="U87" s="20">
        <v>0</v>
      </c>
      <c r="V87" s="20">
        <v>-74.64</v>
      </c>
      <c r="W87" s="20">
        <v>-119.39</v>
      </c>
      <c r="X87" s="20">
        <v>0</v>
      </c>
      <c r="Y87" s="20">
        <v>-5.38</v>
      </c>
      <c r="Z87" s="20">
        <v>0</v>
      </c>
      <c r="AA87" s="20">
        <v>-11.39</v>
      </c>
      <c r="AB87" s="20">
        <v>-75.84</v>
      </c>
      <c r="AC87" s="17">
        <v>-1280.08</v>
      </c>
      <c r="AD87" s="17">
        <v>-1712.19</v>
      </c>
      <c r="AE87" s="17">
        <v>-1260.43</v>
      </c>
      <c r="AF87" s="17">
        <v>0</v>
      </c>
      <c r="AG87" s="17">
        <v>0</v>
      </c>
      <c r="AH87" s="17">
        <v>-518.62</v>
      </c>
      <c r="AI87" s="17">
        <v>-820.31</v>
      </c>
      <c r="AJ87" s="17">
        <v>0</v>
      </c>
      <c r="AK87" s="17">
        <v>-36.1</v>
      </c>
      <c r="AL87" s="17">
        <v>0</v>
      </c>
      <c r="AM87" s="17">
        <v>-74.790000000000006</v>
      </c>
      <c r="AN87" s="17">
        <v>-492.85</v>
      </c>
      <c r="AO87" s="20">
        <v>-4920.4799999999996</v>
      </c>
      <c r="AP87" s="20">
        <v>-6646.5599999999995</v>
      </c>
      <c r="AQ87" s="20">
        <v>-4938.87</v>
      </c>
      <c r="AR87" s="20">
        <v>0</v>
      </c>
      <c r="AS87" s="20">
        <v>0</v>
      </c>
      <c r="AT87" s="20">
        <v>-2086.0100000000002</v>
      </c>
      <c r="AU87" s="20">
        <v>-3327.5899999999997</v>
      </c>
      <c r="AV87" s="20">
        <v>0</v>
      </c>
      <c r="AW87" s="20">
        <v>-149.07999999999998</v>
      </c>
      <c r="AX87" s="20">
        <v>0</v>
      </c>
      <c r="AY87" s="20">
        <v>-314.06000000000006</v>
      </c>
      <c r="AZ87" s="20">
        <v>-2085.5</v>
      </c>
      <c r="BA87" s="17">
        <f t="shared" si="8"/>
        <v>-17402.66</v>
      </c>
      <c r="BB87" s="17">
        <f t="shared" si="9"/>
        <v>-870.12</v>
      </c>
      <c r="BC87" s="17">
        <f t="shared" si="10"/>
        <v>-6195.37</v>
      </c>
      <c r="BD87" s="17">
        <f t="shared" si="11"/>
        <v>-24468.15</v>
      </c>
    </row>
    <row r="88" spans="1:56" x14ac:dyDescent="0.25">
      <c r="A88" t="str">
        <f t="shared" si="7"/>
        <v>PWX.BCHIMP</v>
      </c>
      <c r="B88" s="1" t="s">
        <v>101</v>
      </c>
      <c r="C88" s="1" t="s">
        <v>166</v>
      </c>
      <c r="D88" s="1" t="s">
        <v>21</v>
      </c>
      <c r="E88" s="17">
        <v>44864.430000000015</v>
      </c>
      <c r="F88" s="17">
        <v>15274.84</v>
      </c>
      <c r="G88" s="17">
        <v>36708.200000000004</v>
      </c>
      <c r="H88" s="17">
        <v>40198.69</v>
      </c>
      <c r="I88" s="17">
        <v>26880.319999999989</v>
      </c>
      <c r="J88" s="17">
        <v>39505.54</v>
      </c>
      <c r="K88" s="17">
        <v>16248.43</v>
      </c>
      <c r="L88" s="17">
        <v>19808.260000000006</v>
      </c>
      <c r="M88" s="17">
        <v>27924.099999999988</v>
      </c>
      <c r="N88" s="17">
        <v>194487.67999999996</v>
      </c>
      <c r="O88" s="17">
        <v>168696.64</v>
      </c>
      <c r="P88" s="17">
        <v>181901.89</v>
      </c>
      <c r="Q88" s="20">
        <v>2243.2199999999998</v>
      </c>
      <c r="R88" s="20">
        <v>763.74</v>
      </c>
      <c r="S88" s="20">
        <v>1835.41</v>
      </c>
      <c r="T88" s="20">
        <v>2009.93</v>
      </c>
      <c r="U88" s="20">
        <v>1344.02</v>
      </c>
      <c r="V88" s="20">
        <v>1975.28</v>
      </c>
      <c r="W88" s="20">
        <v>812.42</v>
      </c>
      <c r="X88" s="20">
        <v>990.41</v>
      </c>
      <c r="Y88" s="20">
        <v>1396.21</v>
      </c>
      <c r="Z88" s="20">
        <v>9724.3799999999992</v>
      </c>
      <c r="AA88" s="20">
        <v>8434.83</v>
      </c>
      <c r="AB88" s="20">
        <v>9095.09</v>
      </c>
      <c r="AC88" s="17">
        <v>16564.509999999998</v>
      </c>
      <c r="AD88" s="17">
        <v>5565.27</v>
      </c>
      <c r="AE88" s="17">
        <v>13207.11</v>
      </c>
      <c r="AF88" s="17">
        <v>14284.19</v>
      </c>
      <c r="AG88" s="17">
        <v>9446.98</v>
      </c>
      <c r="AH88" s="17">
        <v>13725.13</v>
      </c>
      <c r="AI88" s="17">
        <v>5581.81</v>
      </c>
      <c r="AJ88" s="17">
        <v>6725.03</v>
      </c>
      <c r="AK88" s="17">
        <v>9368.06</v>
      </c>
      <c r="AL88" s="17">
        <v>64490.09</v>
      </c>
      <c r="AM88" s="17">
        <v>55366.51</v>
      </c>
      <c r="AN88" s="17">
        <v>59104.09</v>
      </c>
      <c r="AO88" s="20">
        <v>63672.160000000018</v>
      </c>
      <c r="AP88" s="20">
        <v>21603.85</v>
      </c>
      <c r="AQ88" s="20">
        <v>51750.720000000008</v>
      </c>
      <c r="AR88" s="20">
        <v>56492.810000000005</v>
      </c>
      <c r="AS88" s="20">
        <v>37671.319999999992</v>
      </c>
      <c r="AT88" s="20">
        <v>55205.95</v>
      </c>
      <c r="AU88" s="20">
        <v>22642.66</v>
      </c>
      <c r="AV88" s="20">
        <v>27523.700000000004</v>
      </c>
      <c r="AW88" s="20">
        <v>38688.369999999988</v>
      </c>
      <c r="AX88" s="20">
        <v>268702.14999999997</v>
      </c>
      <c r="AY88" s="20">
        <v>232497.98</v>
      </c>
      <c r="AZ88" s="20">
        <v>250101.07</v>
      </c>
      <c r="BA88" s="17">
        <f t="shared" si="8"/>
        <v>812499.02</v>
      </c>
      <c r="BB88" s="17">
        <f t="shared" si="9"/>
        <v>40624.94</v>
      </c>
      <c r="BC88" s="17">
        <f t="shared" si="10"/>
        <v>273428.78000000003</v>
      </c>
      <c r="BD88" s="17">
        <f t="shared" si="11"/>
        <v>1126552.74</v>
      </c>
    </row>
    <row r="89" spans="1:56" x14ac:dyDescent="0.25">
      <c r="A89" t="str">
        <f t="shared" si="7"/>
        <v>PWX.SPCIMP</v>
      </c>
      <c r="B89" s="1" t="s">
        <v>101</v>
      </c>
      <c r="C89" s="1" t="s">
        <v>227</v>
      </c>
      <c r="D89" s="1" t="s">
        <v>73</v>
      </c>
      <c r="E89" s="17">
        <v>22766.840000000004</v>
      </c>
      <c r="F89" s="17">
        <v>47500.65</v>
      </c>
      <c r="G89" s="17">
        <v>63087.12</v>
      </c>
      <c r="H89" s="17">
        <v>166930.10999999999</v>
      </c>
      <c r="I89" s="17">
        <v>85408.53</v>
      </c>
      <c r="J89" s="17">
        <v>41978.02</v>
      </c>
      <c r="K89" s="17">
        <v>38869.979999999996</v>
      </c>
      <c r="L89" s="17">
        <v>89460.84</v>
      </c>
      <c r="M89" s="17">
        <v>21121.66</v>
      </c>
      <c r="N89" s="17">
        <v>59473.8</v>
      </c>
      <c r="O89" s="17">
        <v>89526.349999999991</v>
      </c>
      <c r="P89" s="17">
        <v>92752.04</v>
      </c>
      <c r="Q89" s="20">
        <v>1138.3399999999999</v>
      </c>
      <c r="R89" s="20">
        <v>2375.0300000000002</v>
      </c>
      <c r="S89" s="20">
        <v>3154.36</v>
      </c>
      <c r="T89" s="20">
        <v>8346.51</v>
      </c>
      <c r="U89" s="20">
        <v>4270.43</v>
      </c>
      <c r="V89" s="20">
        <v>2098.9</v>
      </c>
      <c r="W89" s="20">
        <v>1943.5</v>
      </c>
      <c r="X89" s="20">
        <v>4473.04</v>
      </c>
      <c r="Y89" s="20">
        <v>1056.08</v>
      </c>
      <c r="Z89" s="20">
        <v>2973.69</v>
      </c>
      <c r="AA89" s="20">
        <v>4476.32</v>
      </c>
      <c r="AB89" s="20">
        <v>4637.6000000000004</v>
      </c>
      <c r="AC89" s="17">
        <v>8405.7999999999993</v>
      </c>
      <c r="AD89" s="17">
        <v>17306.5</v>
      </c>
      <c r="AE89" s="17">
        <v>22697.88</v>
      </c>
      <c r="AF89" s="17">
        <v>59316.88</v>
      </c>
      <c r="AG89" s="17">
        <v>30016.5</v>
      </c>
      <c r="AH89" s="17">
        <v>14584.13</v>
      </c>
      <c r="AI89" s="17">
        <v>13352.98</v>
      </c>
      <c r="AJ89" s="17">
        <v>30372.51</v>
      </c>
      <c r="AK89" s="17">
        <v>7085.96</v>
      </c>
      <c r="AL89" s="17">
        <v>19720.89</v>
      </c>
      <c r="AM89" s="17">
        <v>29382.69</v>
      </c>
      <c r="AN89" s="17">
        <v>30137.26</v>
      </c>
      <c r="AO89" s="20">
        <v>32310.980000000003</v>
      </c>
      <c r="AP89" s="20">
        <v>67182.179999999993</v>
      </c>
      <c r="AQ89" s="20">
        <v>88939.36</v>
      </c>
      <c r="AR89" s="20">
        <v>234593.5</v>
      </c>
      <c r="AS89" s="20">
        <v>119695.45999999999</v>
      </c>
      <c r="AT89" s="20">
        <v>58661.049999999996</v>
      </c>
      <c r="AU89" s="20">
        <v>54166.459999999992</v>
      </c>
      <c r="AV89" s="20">
        <v>124306.38999999998</v>
      </c>
      <c r="AW89" s="20">
        <v>29263.699999999997</v>
      </c>
      <c r="AX89" s="20">
        <v>82168.38</v>
      </c>
      <c r="AY89" s="20">
        <v>123385.35999999999</v>
      </c>
      <c r="AZ89" s="20">
        <v>127526.9</v>
      </c>
      <c r="BA89" s="17">
        <f t="shared" si="8"/>
        <v>818875.94000000006</v>
      </c>
      <c r="BB89" s="17">
        <f t="shared" si="9"/>
        <v>40943.799999999996</v>
      </c>
      <c r="BC89" s="17">
        <f t="shared" si="10"/>
        <v>282379.98000000004</v>
      </c>
      <c r="BD89" s="17">
        <f t="shared" si="11"/>
        <v>1142199.72</v>
      </c>
    </row>
    <row r="90" spans="1:56" x14ac:dyDescent="0.25">
      <c r="A90" t="str">
        <f t="shared" si="7"/>
        <v>CUPC.RB1</v>
      </c>
      <c r="B90" s="1" t="s">
        <v>156</v>
      </c>
      <c r="C90" s="1" t="s">
        <v>228</v>
      </c>
      <c r="D90" s="1" t="s">
        <v>228</v>
      </c>
      <c r="E90" s="17">
        <v>0</v>
      </c>
      <c r="F90" s="17">
        <v>0</v>
      </c>
      <c r="G90" s="17">
        <v>0</v>
      </c>
      <c r="H90" s="17">
        <v>0</v>
      </c>
      <c r="I90" s="17">
        <v>0</v>
      </c>
      <c r="J90" s="17">
        <v>0</v>
      </c>
      <c r="K90" s="17">
        <v>0</v>
      </c>
      <c r="L90" s="17">
        <v>0</v>
      </c>
      <c r="M90" s="17">
        <v>0</v>
      </c>
      <c r="N90" s="17">
        <v>0</v>
      </c>
      <c r="O90" s="17">
        <v>0</v>
      </c>
      <c r="P90" s="17">
        <v>0</v>
      </c>
      <c r="Q90" s="20">
        <v>0</v>
      </c>
      <c r="R90" s="20">
        <v>0</v>
      </c>
      <c r="S90" s="20">
        <v>0</v>
      </c>
      <c r="T90" s="20">
        <v>0</v>
      </c>
      <c r="U90" s="20">
        <v>0</v>
      </c>
      <c r="V90" s="20">
        <v>0</v>
      </c>
      <c r="W90" s="20">
        <v>0</v>
      </c>
      <c r="X90" s="20">
        <v>0</v>
      </c>
      <c r="Y90" s="20">
        <v>0</v>
      </c>
      <c r="Z90" s="20">
        <v>0</v>
      </c>
      <c r="AA90" s="20">
        <v>0</v>
      </c>
      <c r="AB90" s="20">
        <v>0</v>
      </c>
      <c r="AC90" s="17">
        <v>0</v>
      </c>
      <c r="AD90" s="17">
        <v>0</v>
      </c>
      <c r="AE90" s="17">
        <v>0</v>
      </c>
      <c r="AF90" s="17">
        <v>0</v>
      </c>
      <c r="AG90" s="17">
        <v>0</v>
      </c>
      <c r="AH90" s="17">
        <v>0</v>
      </c>
      <c r="AI90" s="17">
        <v>0</v>
      </c>
      <c r="AJ90" s="17">
        <v>0</v>
      </c>
      <c r="AK90" s="17">
        <v>0</v>
      </c>
      <c r="AL90" s="17">
        <v>0</v>
      </c>
      <c r="AM90" s="17">
        <v>0</v>
      </c>
      <c r="AN90" s="17">
        <v>0</v>
      </c>
      <c r="AO90" s="20">
        <v>0</v>
      </c>
      <c r="AP90" s="20">
        <v>0</v>
      </c>
      <c r="AQ90" s="20">
        <v>0</v>
      </c>
      <c r="AR90" s="20">
        <v>0</v>
      </c>
      <c r="AS90" s="20">
        <v>0</v>
      </c>
      <c r="AT90" s="20">
        <v>0</v>
      </c>
      <c r="AU90" s="20">
        <v>0</v>
      </c>
      <c r="AV90" s="20">
        <v>0</v>
      </c>
      <c r="AW90" s="20">
        <v>0</v>
      </c>
      <c r="AX90" s="20">
        <v>0</v>
      </c>
      <c r="AY90" s="20">
        <v>0</v>
      </c>
      <c r="AZ90" s="20">
        <v>0</v>
      </c>
      <c r="BA90" s="17">
        <f t="shared" si="8"/>
        <v>0</v>
      </c>
      <c r="BB90" s="17">
        <f t="shared" si="9"/>
        <v>0</v>
      </c>
      <c r="BC90" s="17">
        <f t="shared" si="10"/>
        <v>0</v>
      </c>
      <c r="BD90" s="17">
        <f t="shared" si="11"/>
        <v>0</v>
      </c>
    </row>
    <row r="91" spans="1:56" x14ac:dyDescent="0.25">
      <c r="A91" t="str">
        <f t="shared" si="7"/>
        <v>CUPC.RB2</v>
      </c>
      <c r="B91" s="1" t="s">
        <v>156</v>
      </c>
      <c r="C91" s="1" t="s">
        <v>229</v>
      </c>
      <c r="D91" s="1" t="s">
        <v>229</v>
      </c>
      <c r="E91" s="17">
        <v>-27426.59</v>
      </c>
      <c r="F91" s="17">
        <v>-950.57999999999993</v>
      </c>
      <c r="G91" s="17">
        <v>-14490.580000000002</v>
      </c>
      <c r="H91" s="17">
        <v>-34261.4</v>
      </c>
      <c r="I91" s="17">
        <v>-5264.63</v>
      </c>
      <c r="J91" s="17">
        <v>-23112.22</v>
      </c>
      <c r="K91" s="17">
        <v>-4886.5</v>
      </c>
      <c r="L91" s="17">
        <v>-16457.490000000002</v>
      </c>
      <c r="M91" s="17">
        <v>-34579.67</v>
      </c>
      <c r="N91" s="17">
        <v>-25720.030000000002</v>
      </c>
      <c r="O91" s="17">
        <v>-15760.48</v>
      </c>
      <c r="P91" s="17">
        <v>-2031.8399999999997</v>
      </c>
      <c r="Q91" s="20">
        <v>-1371.33</v>
      </c>
      <c r="R91" s="20">
        <v>-47.53</v>
      </c>
      <c r="S91" s="20">
        <v>-724.53</v>
      </c>
      <c r="T91" s="20">
        <v>-1713.07</v>
      </c>
      <c r="U91" s="20">
        <v>-263.23</v>
      </c>
      <c r="V91" s="20">
        <v>-1155.6099999999999</v>
      </c>
      <c r="W91" s="20">
        <v>-244.33</v>
      </c>
      <c r="X91" s="20">
        <v>-822.87</v>
      </c>
      <c r="Y91" s="20">
        <v>-1728.98</v>
      </c>
      <c r="Z91" s="20">
        <v>-1286</v>
      </c>
      <c r="AA91" s="20">
        <v>-788.02</v>
      </c>
      <c r="AB91" s="20">
        <v>-101.59</v>
      </c>
      <c r="AC91" s="17">
        <v>-10126.24</v>
      </c>
      <c r="AD91" s="17">
        <v>-346.34</v>
      </c>
      <c r="AE91" s="17">
        <v>-5213.51</v>
      </c>
      <c r="AF91" s="17">
        <v>-12174.43</v>
      </c>
      <c r="AG91" s="17">
        <v>-1850.23</v>
      </c>
      <c r="AH91" s="17">
        <v>-8029.71</v>
      </c>
      <c r="AI91" s="17">
        <v>-1678.66</v>
      </c>
      <c r="AJ91" s="17">
        <v>-5587.42</v>
      </c>
      <c r="AK91" s="17">
        <v>-11600.89</v>
      </c>
      <c r="AL91" s="17">
        <v>-8528.49</v>
      </c>
      <c r="AM91" s="17">
        <v>-5172.6099999999997</v>
      </c>
      <c r="AN91" s="17">
        <v>-660.19</v>
      </c>
      <c r="AO91" s="20">
        <v>-38924.159999999996</v>
      </c>
      <c r="AP91" s="20">
        <v>-1344.4499999999998</v>
      </c>
      <c r="AQ91" s="20">
        <v>-20428.620000000003</v>
      </c>
      <c r="AR91" s="20">
        <v>-48148.9</v>
      </c>
      <c r="AS91" s="20">
        <v>-7378.09</v>
      </c>
      <c r="AT91" s="20">
        <v>-32297.54</v>
      </c>
      <c r="AU91" s="20">
        <v>-6809.49</v>
      </c>
      <c r="AV91" s="20">
        <v>-22867.78</v>
      </c>
      <c r="AW91" s="20">
        <v>-47909.54</v>
      </c>
      <c r="AX91" s="20">
        <v>-35534.520000000004</v>
      </c>
      <c r="AY91" s="20">
        <v>-21721.11</v>
      </c>
      <c r="AZ91" s="20">
        <v>-2793.62</v>
      </c>
      <c r="BA91" s="17">
        <f t="shared" si="8"/>
        <v>-204942.01</v>
      </c>
      <c r="BB91" s="17">
        <f t="shared" si="9"/>
        <v>-10247.09</v>
      </c>
      <c r="BC91" s="17">
        <f t="shared" si="10"/>
        <v>-70968.72</v>
      </c>
      <c r="BD91" s="17">
        <f t="shared" si="11"/>
        <v>-286157.82</v>
      </c>
    </row>
    <row r="92" spans="1:56" x14ac:dyDescent="0.25">
      <c r="A92" t="str">
        <f t="shared" si="7"/>
        <v>CUPC.RB3</v>
      </c>
      <c r="B92" s="1" t="s">
        <v>156</v>
      </c>
      <c r="C92" s="1" t="s">
        <v>230</v>
      </c>
      <c r="D92" s="1" t="s">
        <v>230</v>
      </c>
      <c r="E92" s="17">
        <v>0</v>
      </c>
      <c r="F92" s="17">
        <v>0</v>
      </c>
      <c r="G92" s="17">
        <v>0</v>
      </c>
      <c r="H92" s="17">
        <v>0</v>
      </c>
      <c r="I92" s="17">
        <v>0</v>
      </c>
      <c r="J92" s="17">
        <v>0</v>
      </c>
      <c r="K92" s="17">
        <v>0</v>
      </c>
      <c r="L92" s="17">
        <v>0</v>
      </c>
      <c r="M92" s="17">
        <v>0</v>
      </c>
      <c r="N92" s="17">
        <v>0</v>
      </c>
      <c r="O92" s="17">
        <v>0</v>
      </c>
      <c r="P92" s="17">
        <v>0</v>
      </c>
      <c r="Q92" s="20">
        <v>0</v>
      </c>
      <c r="R92" s="20">
        <v>0</v>
      </c>
      <c r="S92" s="20">
        <v>0</v>
      </c>
      <c r="T92" s="20">
        <v>0</v>
      </c>
      <c r="U92" s="20">
        <v>0</v>
      </c>
      <c r="V92" s="20">
        <v>0</v>
      </c>
      <c r="W92" s="20">
        <v>0</v>
      </c>
      <c r="X92" s="20">
        <v>0</v>
      </c>
      <c r="Y92" s="20">
        <v>0</v>
      </c>
      <c r="Z92" s="20">
        <v>0</v>
      </c>
      <c r="AA92" s="20">
        <v>0</v>
      </c>
      <c r="AB92" s="20">
        <v>0</v>
      </c>
      <c r="AC92" s="17">
        <v>0</v>
      </c>
      <c r="AD92" s="17">
        <v>0</v>
      </c>
      <c r="AE92" s="17">
        <v>0</v>
      </c>
      <c r="AF92" s="17">
        <v>0</v>
      </c>
      <c r="AG92" s="17">
        <v>0</v>
      </c>
      <c r="AH92" s="17">
        <v>0</v>
      </c>
      <c r="AI92" s="17">
        <v>0</v>
      </c>
      <c r="AJ92" s="17">
        <v>0</v>
      </c>
      <c r="AK92" s="17">
        <v>0</v>
      </c>
      <c r="AL92" s="17">
        <v>0</v>
      </c>
      <c r="AM92" s="17">
        <v>0</v>
      </c>
      <c r="AN92" s="17">
        <v>0</v>
      </c>
      <c r="AO92" s="20">
        <v>0</v>
      </c>
      <c r="AP92" s="20">
        <v>0</v>
      </c>
      <c r="AQ92" s="20">
        <v>0</v>
      </c>
      <c r="AR92" s="20">
        <v>0</v>
      </c>
      <c r="AS92" s="20">
        <v>0</v>
      </c>
      <c r="AT92" s="20">
        <v>0</v>
      </c>
      <c r="AU92" s="20">
        <v>0</v>
      </c>
      <c r="AV92" s="20">
        <v>0</v>
      </c>
      <c r="AW92" s="20">
        <v>0</v>
      </c>
      <c r="AX92" s="20">
        <v>0</v>
      </c>
      <c r="AY92" s="20">
        <v>0</v>
      </c>
      <c r="AZ92" s="20">
        <v>0</v>
      </c>
      <c r="BA92" s="17">
        <f t="shared" si="8"/>
        <v>0</v>
      </c>
      <c r="BB92" s="17">
        <f t="shared" si="9"/>
        <v>0</v>
      </c>
      <c r="BC92" s="17">
        <f t="shared" si="10"/>
        <v>0</v>
      </c>
      <c r="BD92" s="17">
        <f t="shared" si="11"/>
        <v>0</v>
      </c>
    </row>
    <row r="93" spans="1:56" x14ac:dyDescent="0.25">
      <c r="A93" t="str">
        <f t="shared" si="7"/>
        <v>CUPC.RB5</v>
      </c>
      <c r="B93" s="1" t="s">
        <v>156</v>
      </c>
      <c r="C93" s="1" t="s">
        <v>167</v>
      </c>
      <c r="D93" s="1" t="s">
        <v>167</v>
      </c>
      <c r="E93" s="17">
        <v>-52660.12</v>
      </c>
      <c r="F93" s="17">
        <v>-33872.910000000003</v>
      </c>
      <c r="G93" s="17">
        <v>-56591.65</v>
      </c>
      <c r="H93" s="17">
        <v>-89259.750000000015</v>
      </c>
      <c r="I93" s="17">
        <v>-67506.77</v>
      </c>
      <c r="J93" s="17">
        <v>-32088.2</v>
      </c>
      <c r="K93" s="17">
        <v>-38912.949999999997</v>
      </c>
      <c r="L93" s="17">
        <v>-38480.399999999994</v>
      </c>
      <c r="M93" s="17">
        <v>-71940.58</v>
      </c>
      <c r="N93" s="17">
        <v>-71470.02</v>
      </c>
      <c r="O93" s="17">
        <v>-50250.709999999992</v>
      </c>
      <c r="P93" s="17">
        <v>-50170.239999999998</v>
      </c>
      <c r="Q93" s="20">
        <v>-2633.01</v>
      </c>
      <c r="R93" s="20">
        <v>-1693.65</v>
      </c>
      <c r="S93" s="20">
        <v>-2829.58</v>
      </c>
      <c r="T93" s="20">
        <v>-4462.99</v>
      </c>
      <c r="U93" s="20">
        <v>-3375.34</v>
      </c>
      <c r="V93" s="20">
        <v>-1604.41</v>
      </c>
      <c r="W93" s="20">
        <v>-1945.65</v>
      </c>
      <c r="X93" s="20">
        <v>-1924.02</v>
      </c>
      <c r="Y93" s="20">
        <v>-3597.03</v>
      </c>
      <c r="Z93" s="20">
        <v>-3573.5</v>
      </c>
      <c r="AA93" s="20">
        <v>-2512.54</v>
      </c>
      <c r="AB93" s="20">
        <v>-2508.5100000000002</v>
      </c>
      <c r="AC93" s="17">
        <v>-19442.78</v>
      </c>
      <c r="AD93" s="17">
        <v>-12341.33</v>
      </c>
      <c r="AE93" s="17">
        <v>-20360.900000000001</v>
      </c>
      <c r="AF93" s="17">
        <v>-31717.52</v>
      </c>
      <c r="AG93" s="17">
        <v>-23724.99</v>
      </c>
      <c r="AH93" s="17">
        <v>-11148.18</v>
      </c>
      <c r="AI93" s="17">
        <v>-13367.75</v>
      </c>
      <c r="AJ93" s="17">
        <v>-13064.34</v>
      </c>
      <c r="AK93" s="17">
        <v>-24134.84</v>
      </c>
      <c r="AL93" s="17">
        <v>-23698.71</v>
      </c>
      <c r="AM93" s="17">
        <v>-16492.36</v>
      </c>
      <c r="AN93" s="17">
        <v>-16301.46</v>
      </c>
      <c r="AO93" s="20">
        <v>-74735.91</v>
      </c>
      <c r="AP93" s="20">
        <v>-47907.890000000007</v>
      </c>
      <c r="AQ93" s="20">
        <v>-79782.13</v>
      </c>
      <c r="AR93" s="20">
        <v>-125440.26000000002</v>
      </c>
      <c r="AS93" s="20">
        <v>-94607.1</v>
      </c>
      <c r="AT93" s="20">
        <v>-44840.79</v>
      </c>
      <c r="AU93" s="20">
        <v>-54226.35</v>
      </c>
      <c r="AV93" s="20">
        <v>-53468.759999999995</v>
      </c>
      <c r="AW93" s="20">
        <v>-99672.45</v>
      </c>
      <c r="AX93" s="20">
        <v>-98742.23000000001</v>
      </c>
      <c r="AY93" s="20">
        <v>-69255.609999999986</v>
      </c>
      <c r="AZ93" s="20">
        <v>-68980.209999999992</v>
      </c>
      <c r="BA93" s="17">
        <f t="shared" si="8"/>
        <v>-653204.29999999993</v>
      </c>
      <c r="BB93" s="17">
        <f t="shared" si="9"/>
        <v>-32660.230000000003</v>
      </c>
      <c r="BC93" s="17">
        <f t="shared" si="10"/>
        <v>-225795.16</v>
      </c>
      <c r="BD93" s="17">
        <f t="shared" si="11"/>
        <v>-911659.68999999983</v>
      </c>
    </row>
    <row r="94" spans="1:56" x14ac:dyDescent="0.25">
      <c r="A94" t="str">
        <f t="shared" si="7"/>
        <v>EPDC.RG8</v>
      </c>
      <c r="B94" s="1" t="s">
        <v>710</v>
      </c>
      <c r="C94" s="1" t="s">
        <v>727</v>
      </c>
      <c r="D94" s="1" t="s">
        <v>727</v>
      </c>
      <c r="E94" s="17">
        <v>0</v>
      </c>
      <c r="F94" s="17">
        <v>0</v>
      </c>
      <c r="G94" s="17">
        <v>0</v>
      </c>
      <c r="H94" s="17">
        <v>0</v>
      </c>
      <c r="I94" s="17">
        <v>0</v>
      </c>
      <c r="J94" s="17">
        <v>0</v>
      </c>
      <c r="K94" s="17">
        <v>0</v>
      </c>
      <c r="L94" s="17">
        <v>0</v>
      </c>
      <c r="M94" s="17">
        <v>0</v>
      </c>
      <c r="N94" s="17">
        <v>0</v>
      </c>
      <c r="O94" s="17">
        <v>0</v>
      </c>
      <c r="P94" s="17">
        <v>0</v>
      </c>
      <c r="Q94" s="20">
        <v>0</v>
      </c>
      <c r="R94" s="20">
        <v>0</v>
      </c>
      <c r="S94" s="20">
        <v>0</v>
      </c>
      <c r="T94" s="20">
        <v>0</v>
      </c>
      <c r="U94" s="20">
        <v>0</v>
      </c>
      <c r="V94" s="20">
        <v>0</v>
      </c>
      <c r="W94" s="20">
        <v>0</v>
      </c>
      <c r="X94" s="20">
        <v>0</v>
      </c>
      <c r="Y94" s="20">
        <v>0</v>
      </c>
      <c r="Z94" s="20">
        <v>0</v>
      </c>
      <c r="AA94" s="20">
        <v>0</v>
      </c>
      <c r="AB94" s="20">
        <v>0</v>
      </c>
      <c r="AC94" s="17">
        <v>0</v>
      </c>
      <c r="AD94" s="17">
        <v>0</v>
      </c>
      <c r="AE94" s="17">
        <v>0</v>
      </c>
      <c r="AF94" s="17">
        <v>0</v>
      </c>
      <c r="AG94" s="17">
        <v>0</v>
      </c>
      <c r="AH94" s="17">
        <v>0</v>
      </c>
      <c r="AI94" s="17">
        <v>0</v>
      </c>
      <c r="AJ94" s="17">
        <v>0</v>
      </c>
      <c r="AK94" s="17">
        <v>0</v>
      </c>
      <c r="AL94" s="17">
        <v>0</v>
      </c>
      <c r="AM94" s="17">
        <v>0</v>
      </c>
      <c r="AN94" s="17">
        <v>0</v>
      </c>
      <c r="AO94" s="20">
        <v>0</v>
      </c>
      <c r="AP94" s="20">
        <v>0</v>
      </c>
      <c r="AQ94" s="20">
        <v>0</v>
      </c>
      <c r="AR94" s="20">
        <v>0</v>
      </c>
      <c r="AS94" s="20">
        <v>0</v>
      </c>
      <c r="AT94" s="20">
        <v>0</v>
      </c>
      <c r="AU94" s="20">
        <v>0</v>
      </c>
      <c r="AV94" s="20">
        <v>0</v>
      </c>
      <c r="AW94" s="20">
        <v>0</v>
      </c>
      <c r="AX94" s="20">
        <v>0</v>
      </c>
      <c r="AY94" s="20">
        <v>0</v>
      </c>
      <c r="AZ94" s="20">
        <v>0</v>
      </c>
      <c r="BA94" s="17">
        <f t="shared" si="8"/>
        <v>0</v>
      </c>
      <c r="BB94" s="17">
        <f t="shared" si="9"/>
        <v>0</v>
      </c>
      <c r="BC94" s="17">
        <f t="shared" si="10"/>
        <v>0</v>
      </c>
      <c r="BD94" s="17">
        <f t="shared" si="11"/>
        <v>0</v>
      </c>
    </row>
    <row r="95" spans="1:56" x14ac:dyDescent="0.25">
      <c r="A95" t="str">
        <f t="shared" si="7"/>
        <v>EPDC.RG9</v>
      </c>
      <c r="B95" s="1" t="s">
        <v>710</v>
      </c>
      <c r="C95" s="1" t="s">
        <v>728</v>
      </c>
      <c r="D95" s="1" t="s">
        <v>728</v>
      </c>
      <c r="E95" s="17">
        <v>0</v>
      </c>
      <c r="F95" s="17">
        <v>0</v>
      </c>
      <c r="G95" s="17">
        <v>0</v>
      </c>
      <c r="H95" s="17">
        <v>0</v>
      </c>
      <c r="I95" s="17">
        <v>0</v>
      </c>
      <c r="J95" s="17">
        <v>0</v>
      </c>
      <c r="K95" s="17">
        <v>0</v>
      </c>
      <c r="L95" s="17">
        <v>0</v>
      </c>
      <c r="M95" s="17">
        <v>0</v>
      </c>
      <c r="N95" s="17">
        <v>0</v>
      </c>
      <c r="O95" s="17">
        <v>0</v>
      </c>
      <c r="P95" s="17">
        <v>0</v>
      </c>
      <c r="Q95" s="20">
        <v>0</v>
      </c>
      <c r="R95" s="20">
        <v>0</v>
      </c>
      <c r="S95" s="20">
        <v>0</v>
      </c>
      <c r="T95" s="20">
        <v>0</v>
      </c>
      <c r="U95" s="20">
        <v>0</v>
      </c>
      <c r="V95" s="20">
        <v>0</v>
      </c>
      <c r="W95" s="20">
        <v>0</v>
      </c>
      <c r="X95" s="20">
        <v>0</v>
      </c>
      <c r="Y95" s="20">
        <v>0</v>
      </c>
      <c r="Z95" s="20">
        <v>0</v>
      </c>
      <c r="AA95" s="20">
        <v>0</v>
      </c>
      <c r="AB95" s="20">
        <v>0</v>
      </c>
      <c r="AC95" s="17">
        <v>0</v>
      </c>
      <c r="AD95" s="17">
        <v>0</v>
      </c>
      <c r="AE95" s="17">
        <v>0</v>
      </c>
      <c r="AF95" s="17">
        <v>0</v>
      </c>
      <c r="AG95" s="17">
        <v>0</v>
      </c>
      <c r="AH95" s="17">
        <v>0</v>
      </c>
      <c r="AI95" s="17">
        <v>0</v>
      </c>
      <c r="AJ95" s="17">
        <v>0</v>
      </c>
      <c r="AK95" s="17">
        <v>0</v>
      </c>
      <c r="AL95" s="17">
        <v>0</v>
      </c>
      <c r="AM95" s="17">
        <v>0</v>
      </c>
      <c r="AN95" s="17">
        <v>0</v>
      </c>
      <c r="AO95" s="20">
        <v>0</v>
      </c>
      <c r="AP95" s="20">
        <v>0</v>
      </c>
      <c r="AQ95" s="20">
        <v>0</v>
      </c>
      <c r="AR95" s="20">
        <v>0</v>
      </c>
      <c r="AS95" s="20">
        <v>0</v>
      </c>
      <c r="AT95" s="20">
        <v>0</v>
      </c>
      <c r="AU95" s="20">
        <v>0</v>
      </c>
      <c r="AV95" s="20">
        <v>0</v>
      </c>
      <c r="AW95" s="20">
        <v>0</v>
      </c>
      <c r="AX95" s="20">
        <v>0</v>
      </c>
      <c r="AY95" s="20">
        <v>0</v>
      </c>
      <c r="AZ95" s="20">
        <v>0</v>
      </c>
      <c r="BA95" s="17">
        <f t="shared" si="8"/>
        <v>0</v>
      </c>
      <c r="BB95" s="17">
        <f t="shared" si="9"/>
        <v>0</v>
      </c>
      <c r="BC95" s="17">
        <f t="shared" si="10"/>
        <v>0</v>
      </c>
      <c r="BD95" s="17">
        <f t="shared" si="11"/>
        <v>0</v>
      </c>
    </row>
    <row r="96" spans="1:56" x14ac:dyDescent="0.25">
      <c r="A96" t="str">
        <f t="shared" si="7"/>
        <v>EPDC.RG10</v>
      </c>
      <c r="B96" s="1" t="s">
        <v>710</v>
      </c>
      <c r="C96" s="1" t="s">
        <v>729</v>
      </c>
      <c r="D96" s="1" t="s">
        <v>729</v>
      </c>
      <c r="E96" s="17">
        <v>0</v>
      </c>
      <c r="F96" s="17">
        <v>0</v>
      </c>
      <c r="G96" s="17">
        <v>0</v>
      </c>
      <c r="H96" s="17">
        <v>0</v>
      </c>
      <c r="I96" s="17">
        <v>0</v>
      </c>
      <c r="J96" s="17">
        <v>0</v>
      </c>
      <c r="K96" s="17">
        <v>0</v>
      </c>
      <c r="L96" s="17">
        <v>0</v>
      </c>
      <c r="M96" s="17">
        <v>0</v>
      </c>
      <c r="N96" s="17">
        <v>0</v>
      </c>
      <c r="O96" s="17">
        <v>0</v>
      </c>
      <c r="P96" s="17">
        <v>0</v>
      </c>
      <c r="Q96" s="20">
        <v>0</v>
      </c>
      <c r="R96" s="20">
        <v>0</v>
      </c>
      <c r="S96" s="20">
        <v>0</v>
      </c>
      <c r="T96" s="20">
        <v>0</v>
      </c>
      <c r="U96" s="20">
        <v>0</v>
      </c>
      <c r="V96" s="20">
        <v>0</v>
      </c>
      <c r="W96" s="20">
        <v>0</v>
      </c>
      <c r="X96" s="20">
        <v>0</v>
      </c>
      <c r="Y96" s="20">
        <v>0</v>
      </c>
      <c r="Z96" s="20">
        <v>0</v>
      </c>
      <c r="AA96" s="20">
        <v>0</v>
      </c>
      <c r="AB96" s="20">
        <v>0</v>
      </c>
      <c r="AC96" s="17">
        <v>0</v>
      </c>
      <c r="AD96" s="17">
        <v>0</v>
      </c>
      <c r="AE96" s="17">
        <v>0</v>
      </c>
      <c r="AF96" s="17">
        <v>0</v>
      </c>
      <c r="AG96" s="17">
        <v>0</v>
      </c>
      <c r="AH96" s="17">
        <v>0</v>
      </c>
      <c r="AI96" s="17">
        <v>0</v>
      </c>
      <c r="AJ96" s="17">
        <v>0</v>
      </c>
      <c r="AK96" s="17">
        <v>0</v>
      </c>
      <c r="AL96" s="17">
        <v>0</v>
      </c>
      <c r="AM96" s="17">
        <v>0</v>
      </c>
      <c r="AN96" s="17">
        <v>0</v>
      </c>
      <c r="AO96" s="20">
        <v>0</v>
      </c>
      <c r="AP96" s="20">
        <v>0</v>
      </c>
      <c r="AQ96" s="20">
        <v>0</v>
      </c>
      <c r="AR96" s="20">
        <v>0</v>
      </c>
      <c r="AS96" s="20">
        <v>0</v>
      </c>
      <c r="AT96" s="20">
        <v>0</v>
      </c>
      <c r="AU96" s="20">
        <v>0</v>
      </c>
      <c r="AV96" s="20">
        <v>0</v>
      </c>
      <c r="AW96" s="20">
        <v>0</v>
      </c>
      <c r="AX96" s="20">
        <v>0</v>
      </c>
      <c r="AY96" s="20">
        <v>0</v>
      </c>
      <c r="AZ96" s="20">
        <v>0</v>
      </c>
      <c r="BA96" s="17">
        <f t="shared" si="8"/>
        <v>0</v>
      </c>
      <c r="BB96" s="17">
        <f t="shared" si="9"/>
        <v>0</v>
      </c>
      <c r="BC96" s="17">
        <f t="shared" si="10"/>
        <v>0</v>
      </c>
      <c r="BD96" s="17">
        <f t="shared" si="11"/>
        <v>0</v>
      </c>
    </row>
    <row r="97" spans="1:56" x14ac:dyDescent="0.25">
      <c r="A97" t="str">
        <f t="shared" si="7"/>
        <v>CUPC.RL1</v>
      </c>
      <c r="B97" s="1" t="s">
        <v>156</v>
      </c>
      <c r="C97" s="1" t="s">
        <v>169</v>
      </c>
      <c r="D97" s="1" t="s">
        <v>169</v>
      </c>
      <c r="E97" s="17">
        <v>-98288.18</v>
      </c>
      <c r="F97" s="17">
        <v>-82526.59</v>
      </c>
      <c r="G97" s="17">
        <v>-107392.8</v>
      </c>
      <c r="H97" s="17">
        <v>-144987.59</v>
      </c>
      <c r="I97" s="17">
        <v>-108696.09000000001</v>
      </c>
      <c r="J97" s="17">
        <v>-79076.460000000006</v>
      </c>
      <c r="K97" s="17">
        <v>-50704.26</v>
      </c>
      <c r="L97" s="17">
        <v>-71821.959999999992</v>
      </c>
      <c r="M97" s="17">
        <v>-82743.27</v>
      </c>
      <c r="N97" s="17">
        <v>-45218.23</v>
      </c>
      <c r="O97" s="17">
        <v>-73685.649999999994</v>
      </c>
      <c r="P97" s="17">
        <v>-79483.929999999993</v>
      </c>
      <c r="Q97" s="20">
        <v>-4914.41</v>
      </c>
      <c r="R97" s="20">
        <v>-4126.33</v>
      </c>
      <c r="S97" s="20">
        <v>-5369.64</v>
      </c>
      <c r="T97" s="20">
        <v>-7249.38</v>
      </c>
      <c r="U97" s="20">
        <v>-5434.8</v>
      </c>
      <c r="V97" s="20">
        <v>-3953.82</v>
      </c>
      <c r="W97" s="20">
        <v>-2535.21</v>
      </c>
      <c r="X97" s="20">
        <v>-3591.1</v>
      </c>
      <c r="Y97" s="20">
        <v>-4137.16</v>
      </c>
      <c r="Z97" s="20">
        <v>-2260.91</v>
      </c>
      <c r="AA97" s="20">
        <v>-3684.28</v>
      </c>
      <c r="AB97" s="20">
        <v>-3974.2</v>
      </c>
      <c r="AC97" s="17">
        <v>-36289.230000000003</v>
      </c>
      <c r="AD97" s="17">
        <v>-30067.93</v>
      </c>
      <c r="AE97" s="17">
        <v>-38638.46</v>
      </c>
      <c r="AF97" s="17">
        <v>-51519.83</v>
      </c>
      <c r="AG97" s="17">
        <v>-38200.82</v>
      </c>
      <c r="AH97" s="17">
        <v>-27472.97</v>
      </c>
      <c r="AI97" s="17">
        <v>-17418.41</v>
      </c>
      <c r="AJ97" s="17">
        <v>-24384</v>
      </c>
      <c r="AK97" s="17">
        <v>-27758.959999999999</v>
      </c>
      <c r="AL97" s="17">
        <v>-14993.89</v>
      </c>
      <c r="AM97" s="17">
        <v>-24183.75</v>
      </c>
      <c r="AN97" s="17">
        <v>-25826.15</v>
      </c>
      <c r="AO97" s="20">
        <v>-139491.82</v>
      </c>
      <c r="AP97" s="20">
        <v>-116720.85</v>
      </c>
      <c r="AQ97" s="20">
        <v>-151400.9</v>
      </c>
      <c r="AR97" s="20">
        <v>-203756.79999999999</v>
      </c>
      <c r="AS97" s="20">
        <v>-152331.71000000002</v>
      </c>
      <c r="AT97" s="20">
        <v>-110503.25000000001</v>
      </c>
      <c r="AU97" s="20">
        <v>-70657.88</v>
      </c>
      <c r="AV97" s="20">
        <v>-99797.06</v>
      </c>
      <c r="AW97" s="20">
        <v>-114639.39000000001</v>
      </c>
      <c r="AX97" s="20">
        <v>-62473.03</v>
      </c>
      <c r="AY97" s="20">
        <v>-101553.68</v>
      </c>
      <c r="AZ97" s="20">
        <v>-109284.28</v>
      </c>
      <c r="BA97" s="17">
        <f t="shared" si="8"/>
        <v>-1024625.01</v>
      </c>
      <c r="BB97" s="17">
        <f t="shared" si="9"/>
        <v>-51231.240000000005</v>
      </c>
      <c r="BC97" s="17">
        <f t="shared" si="10"/>
        <v>-356754.40000000008</v>
      </c>
      <c r="BD97" s="17">
        <f t="shared" si="11"/>
        <v>-1432610.6500000001</v>
      </c>
    </row>
    <row r="98" spans="1:56" x14ac:dyDescent="0.25">
      <c r="A98" t="str">
        <f t="shared" si="7"/>
        <v>TAU.RUN</v>
      </c>
      <c r="B98" s="1" t="s">
        <v>31</v>
      </c>
      <c r="C98" s="1" t="s">
        <v>170</v>
      </c>
      <c r="D98" s="1" t="s">
        <v>170</v>
      </c>
      <c r="E98" s="17">
        <v>-18306.010000000002</v>
      </c>
      <c r="F98" s="17">
        <v>-13714.02</v>
      </c>
      <c r="G98" s="17">
        <v>-20203.940000000002</v>
      </c>
      <c r="H98" s="17">
        <v>-27863.13</v>
      </c>
      <c r="I98" s="17">
        <v>-18301.760000000002</v>
      </c>
      <c r="J98" s="17">
        <v>-22990.109999999997</v>
      </c>
      <c r="K98" s="17">
        <v>-15333.77</v>
      </c>
      <c r="L98" s="17">
        <v>-17460.760000000002</v>
      </c>
      <c r="M98" s="17">
        <v>-21872.93</v>
      </c>
      <c r="N98" s="17">
        <v>-15817.500000000002</v>
      </c>
      <c r="O98" s="17">
        <v>-16667.579999999994</v>
      </c>
      <c r="P98" s="17">
        <v>-19430.489999999998</v>
      </c>
      <c r="Q98" s="20">
        <v>-915.3</v>
      </c>
      <c r="R98" s="20">
        <v>-685.7</v>
      </c>
      <c r="S98" s="20">
        <v>-1010.2</v>
      </c>
      <c r="T98" s="20">
        <v>-1393.16</v>
      </c>
      <c r="U98" s="20">
        <v>-915.09</v>
      </c>
      <c r="V98" s="20">
        <v>-1149.51</v>
      </c>
      <c r="W98" s="20">
        <v>-766.69</v>
      </c>
      <c r="X98" s="20">
        <v>-873.04</v>
      </c>
      <c r="Y98" s="20">
        <v>-1093.6500000000001</v>
      </c>
      <c r="Z98" s="20">
        <v>-790.88</v>
      </c>
      <c r="AA98" s="20">
        <v>-833.38</v>
      </c>
      <c r="AB98" s="20">
        <v>-971.52</v>
      </c>
      <c r="AC98" s="17">
        <v>-6758.81</v>
      </c>
      <c r="AD98" s="17">
        <v>-4996.6000000000004</v>
      </c>
      <c r="AE98" s="17">
        <v>-7269.1</v>
      </c>
      <c r="AF98" s="17">
        <v>-9900.8700000000008</v>
      </c>
      <c r="AG98" s="17">
        <v>-6432.08</v>
      </c>
      <c r="AH98" s="17">
        <v>-7987.29</v>
      </c>
      <c r="AI98" s="17">
        <v>-5267.6</v>
      </c>
      <c r="AJ98" s="17">
        <v>-5928.04</v>
      </c>
      <c r="AK98" s="17">
        <v>-7338</v>
      </c>
      <c r="AL98" s="17">
        <v>-5244.92</v>
      </c>
      <c r="AM98" s="17">
        <v>-5470.33</v>
      </c>
      <c r="AN98" s="17">
        <v>-6313.41</v>
      </c>
      <c r="AO98" s="20">
        <v>-25980.120000000003</v>
      </c>
      <c r="AP98" s="20">
        <v>-19396.32</v>
      </c>
      <c r="AQ98" s="20">
        <v>-28483.240000000005</v>
      </c>
      <c r="AR98" s="20">
        <v>-39157.160000000003</v>
      </c>
      <c r="AS98" s="20">
        <v>-25648.93</v>
      </c>
      <c r="AT98" s="20">
        <v>-32126.909999999996</v>
      </c>
      <c r="AU98" s="20">
        <v>-21368.06</v>
      </c>
      <c r="AV98" s="20">
        <v>-24261.840000000004</v>
      </c>
      <c r="AW98" s="20">
        <v>-30304.58</v>
      </c>
      <c r="AX98" s="20">
        <v>-21853.300000000003</v>
      </c>
      <c r="AY98" s="20">
        <v>-22971.289999999994</v>
      </c>
      <c r="AZ98" s="20">
        <v>-26715.42</v>
      </c>
      <c r="BA98" s="17">
        <f t="shared" si="8"/>
        <v>-227962</v>
      </c>
      <c r="BB98" s="17">
        <f t="shared" si="9"/>
        <v>-11398.119999999999</v>
      </c>
      <c r="BC98" s="17">
        <f t="shared" si="10"/>
        <v>-78907.050000000017</v>
      </c>
      <c r="BD98" s="17">
        <f t="shared" si="11"/>
        <v>-318267.17</v>
      </c>
    </row>
    <row r="99" spans="1:56" x14ac:dyDescent="0.25">
      <c r="A99" t="str">
        <f t="shared" si="7"/>
        <v>SCL.SCL1</v>
      </c>
      <c r="B99" s="1" t="s">
        <v>172</v>
      </c>
      <c r="C99" s="1" t="s">
        <v>173</v>
      </c>
      <c r="D99" s="1" t="s">
        <v>173</v>
      </c>
      <c r="E99" s="17">
        <v>31577.229999999978</v>
      </c>
      <c r="F99" s="17">
        <v>26200.720000000012</v>
      </c>
      <c r="G99" s="17">
        <v>52843.150000000009</v>
      </c>
      <c r="H99" s="17">
        <v>66014.719999999987</v>
      </c>
      <c r="I99" s="17">
        <v>70916.509999999995</v>
      </c>
      <c r="J99" s="17">
        <v>12493.820000000002</v>
      </c>
      <c r="K99" s="17">
        <v>22925.659999999996</v>
      </c>
      <c r="L99" s="17">
        <v>22523.01</v>
      </c>
      <c r="M99" s="17">
        <v>55730.19</v>
      </c>
      <c r="N99" s="17">
        <v>95725.449999999968</v>
      </c>
      <c r="O99" s="17">
        <v>109789.39999999998</v>
      </c>
      <c r="P99" s="17">
        <v>93002.65</v>
      </c>
      <c r="Q99" s="20">
        <v>1578.86</v>
      </c>
      <c r="R99" s="20">
        <v>1310.04</v>
      </c>
      <c r="S99" s="20">
        <v>2642.16</v>
      </c>
      <c r="T99" s="20">
        <v>3300.74</v>
      </c>
      <c r="U99" s="20">
        <v>3545.83</v>
      </c>
      <c r="V99" s="20">
        <v>624.69000000000005</v>
      </c>
      <c r="W99" s="20">
        <v>1146.28</v>
      </c>
      <c r="X99" s="20">
        <v>1126.1500000000001</v>
      </c>
      <c r="Y99" s="20">
        <v>2786.51</v>
      </c>
      <c r="Z99" s="20">
        <v>4786.2700000000004</v>
      </c>
      <c r="AA99" s="20">
        <v>5489.47</v>
      </c>
      <c r="AB99" s="20">
        <v>4650.13</v>
      </c>
      <c r="AC99" s="17">
        <v>11658.71</v>
      </c>
      <c r="AD99" s="17">
        <v>9546.0300000000007</v>
      </c>
      <c r="AE99" s="17">
        <v>19012.240000000002</v>
      </c>
      <c r="AF99" s="17">
        <v>23457.64</v>
      </c>
      <c r="AG99" s="17">
        <v>24923.33</v>
      </c>
      <c r="AH99" s="17">
        <v>4340.6400000000003</v>
      </c>
      <c r="AI99" s="17">
        <v>7875.64</v>
      </c>
      <c r="AJ99" s="17">
        <v>7646.7</v>
      </c>
      <c r="AK99" s="17">
        <v>18696.53</v>
      </c>
      <c r="AL99" s="17">
        <v>31741.56</v>
      </c>
      <c r="AM99" s="17">
        <v>36033.06</v>
      </c>
      <c r="AN99" s="17">
        <v>30218.69</v>
      </c>
      <c r="AO99" s="20">
        <v>44814.799999999974</v>
      </c>
      <c r="AP99" s="20">
        <v>37056.790000000015</v>
      </c>
      <c r="AQ99" s="20">
        <v>74497.550000000017</v>
      </c>
      <c r="AR99" s="20">
        <v>92773.099999999991</v>
      </c>
      <c r="AS99" s="20">
        <v>99385.67</v>
      </c>
      <c r="AT99" s="20">
        <v>17459.150000000001</v>
      </c>
      <c r="AU99" s="20">
        <v>31947.579999999994</v>
      </c>
      <c r="AV99" s="20">
        <v>31295.86</v>
      </c>
      <c r="AW99" s="20">
        <v>77213.23000000001</v>
      </c>
      <c r="AX99" s="20">
        <v>132253.27999999997</v>
      </c>
      <c r="AY99" s="20">
        <v>151311.93</v>
      </c>
      <c r="AZ99" s="20">
        <v>127871.47</v>
      </c>
      <c r="BA99" s="17">
        <f t="shared" si="8"/>
        <v>659742.51</v>
      </c>
      <c r="BB99" s="17">
        <f t="shared" si="9"/>
        <v>32987.130000000005</v>
      </c>
      <c r="BC99" s="17">
        <f t="shared" si="10"/>
        <v>225150.77</v>
      </c>
      <c r="BD99" s="17">
        <f t="shared" si="11"/>
        <v>917880.40999999992</v>
      </c>
    </row>
    <row r="100" spans="1:56" x14ac:dyDescent="0.25">
      <c r="A100" t="str">
        <f t="shared" si="7"/>
        <v>SCR.SCR1</v>
      </c>
      <c r="B100" s="1" t="s">
        <v>174</v>
      </c>
      <c r="C100" s="1" t="s">
        <v>175</v>
      </c>
      <c r="D100" s="1" t="s">
        <v>175</v>
      </c>
      <c r="E100" s="17">
        <v>101491.26999999997</v>
      </c>
      <c r="F100" s="17">
        <v>77786.180000000008</v>
      </c>
      <c r="G100" s="17">
        <v>72761.37000000001</v>
      </c>
      <c r="H100" s="17">
        <v>127047.08999999998</v>
      </c>
      <c r="I100" s="17">
        <v>146204.00000000006</v>
      </c>
      <c r="J100" s="17">
        <v>98539.73000000004</v>
      </c>
      <c r="K100" s="17">
        <v>80270.179999999993</v>
      </c>
      <c r="L100" s="17">
        <v>120362.35000000003</v>
      </c>
      <c r="M100" s="17">
        <v>126557.97000000003</v>
      </c>
      <c r="N100" s="17">
        <v>129850.15</v>
      </c>
      <c r="O100" s="17">
        <v>205291.75999999992</v>
      </c>
      <c r="P100" s="17">
        <v>263898.64</v>
      </c>
      <c r="Q100" s="20">
        <v>5074.5600000000004</v>
      </c>
      <c r="R100" s="20">
        <v>3889.31</v>
      </c>
      <c r="S100" s="20">
        <v>3638.07</v>
      </c>
      <c r="T100" s="20">
        <v>6352.35</v>
      </c>
      <c r="U100" s="20">
        <v>7310.2</v>
      </c>
      <c r="V100" s="20">
        <v>4926.99</v>
      </c>
      <c r="W100" s="20">
        <v>4013.51</v>
      </c>
      <c r="X100" s="20">
        <v>6018.12</v>
      </c>
      <c r="Y100" s="20">
        <v>6327.9</v>
      </c>
      <c r="Z100" s="20">
        <v>6492.51</v>
      </c>
      <c r="AA100" s="20">
        <v>10264.59</v>
      </c>
      <c r="AB100" s="20">
        <v>13194.93</v>
      </c>
      <c r="AC100" s="17">
        <v>37471.85</v>
      </c>
      <c r="AD100" s="17">
        <v>28340.799999999999</v>
      </c>
      <c r="AE100" s="17">
        <v>26178.54</v>
      </c>
      <c r="AF100" s="17">
        <v>45144.86</v>
      </c>
      <c r="AG100" s="17">
        <v>51382.83</v>
      </c>
      <c r="AH100" s="17">
        <v>34234.959999999999</v>
      </c>
      <c r="AI100" s="17">
        <v>27575.17</v>
      </c>
      <c r="AJ100" s="17">
        <v>40863.769999999997</v>
      </c>
      <c r="AK100" s="17">
        <v>42458.05</v>
      </c>
      <c r="AL100" s="17">
        <v>43056.959999999999</v>
      </c>
      <c r="AM100" s="17">
        <v>67377.09</v>
      </c>
      <c r="AN100" s="17">
        <v>85746.72</v>
      </c>
      <c r="AO100" s="20">
        <v>144037.67999999996</v>
      </c>
      <c r="AP100" s="20">
        <v>110016.29000000001</v>
      </c>
      <c r="AQ100" s="20">
        <v>102577.98000000001</v>
      </c>
      <c r="AR100" s="20">
        <v>178544.3</v>
      </c>
      <c r="AS100" s="20">
        <v>204897.03000000009</v>
      </c>
      <c r="AT100" s="20">
        <v>137701.68000000005</v>
      </c>
      <c r="AU100" s="20">
        <v>111858.85999999999</v>
      </c>
      <c r="AV100" s="20">
        <v>167244.24000000002</v>
      </c>
      <c r="AW100" s="20">
        <v>175343.92000000004</v>
      </c>
      <c r="AX100" s="20">
        <v>179399.62</v>
      </c>
      <c r="AY100" s="20">
        <v>282933.43999999994</v>
      </c>
      <c r="AZ100" s="20">
        <v>362840.29000000004</v>
      </c>
      <c r="BA100" s="17">
        <f t="shared" si="8"/>
        <v>1550060.69</v>
      </c>
      <c r="BB100" s="17">
        <f t="shared" si="9"/>
        <v>77503.040000000008</v>
      </c>
      <c r="BC100" s="17">
        <f t="shared" si="10"/>
        <v>529831.6</v>
      </c>
      <c r="BD100" s="17">
        <f t="shared" si="11"/>
        <v>2157395.33</v>
      </c>
    </row>
    <row r="101" spans="1:56" x14ac:dyDescent="0.25">
      <c r="A101" t="str">
        <f t="shared" si="7"/>
        <v>SEPI.SCR2</v>
      </c>
      <c r="B101" s="1" t="s">
        <v>176</v>
      </c>
      <c r="C101" s="1" t="s">
        <v>177</v>
      </c>
      <c r="D101" s="1" t="s">
        <v>177</v>
      </c>
      <c r="E101" s="17">
        <v>-14288.619999999999</v>
      </c>
      <c r="F101" s="17">
        <v>-9158.17</v>
      </c>
      <c r="G101" s="17">
        <v>-12422.290000000003</v>
      </c>
      <c r="H101" s="17">
        <v>-18287.070000000003</v>
      </c>
      <c r="I101" s="17">
        <v>-12045.25</v>
      </c>
      <c r="J101" s="17">
        <v>-7854.26</v>
      </c>
      <c r="K101" s="17">
        <v>-4705.59</v>
      </c>
      <c r="L101" s="17">
        <v>-8078.4800000000005</v>
      </c>
      <c r="M101" s="17">
        <v>-5825.99</v>
      </c>
      <c r="N101" s="17">
        <v>-8410.52</v>
      </c>
      <c r="O101" s="17">
        <v>-10774.34</v>
      </c>
      <c r="P101" s="17">
        <v>-6380.8399999999992</v>
      </c>
      <c r="Q101" s="20">
        <v>-714.43</v>
      </c>
      <c r="R101" s="20">
        <v>-457.91</v>
      </c>
      <c r="S101" s="20">
        <v>-621.11</v>
      </c>
      <c r="T101" s="20">
        <v>-914.35</v>
      </c>
      <c r="U101" s="20">
        <v>-602.26</v>
      </c>
      <c r="V101" s="20">
        <v>-392.71</v>
      </c>
      <c r="W101" s="20">
        <v>-235.28</v>
      </c>
      <c r="X101" s="20">
        <v>-403.92</v>
      </c>
      <c r="Y101" s="20">
        <v>-291.3</v>
      </c>
      <c r="Z101" s="20">
        <v>-420.53</v>
      </c>
      <c r="AA101" s="20">
        <v>-538.72</v>
      </c>
      <c r="AB101" s="20">
        <v>-319.04000000000002</v>
      </c>
      <c r="AC101" s="17">
        <v>-5275.54</v>
      </c>
      <c r="AD101" s="17">
        <v>-3336.71</v>
      </c>
      <c r="AE101" s="17">
        <v>-4469.37</v>
      </c>
      <c r="AF101" s="17">
        <v>-6498.12</v>
      </c>
      <c r="AG101" s="17">
        <v>-4233.26</v>
      </c>
      <c r="AH101" s="17">
        <v>-2728.75</v>
      </c>
      <c r="AI101" s="17">
        <v>-1616.51</v>
      </c>
      <c r="AJ101" s="17">
        <v>-2742.69</v>
      </c>
      <c r="AK101" s="17">
        <v>-1954.52</v>
      </c>
      <c r="AL101" s="17">
        <v>-2788.84</v>
      </c>
      <c r="AM101" s="17">
        <v>-3536.16</v>
      </c>
      <c r="AN101" s="17">
        <v>-2073.2800000000002</v>
      </c>
      <c r="AO101" s="20">
        <v>-20278.59</v>
      </c>
      <c r="AP101" s="20">
        <v>-12952.79</v>
      </c>
      <c r="AQ101" s="20">
        <v>-17512.770000000004</v>
      </c>
      <c r="AR101" s="20">
        <v>-25699.54</v>
      </c>
      <c r="AS101" s="20">
        <v>-16880.77</v>
      </c>
      <c r="AT101" s="20">
        <v>-10975.72</v>
      </c>
      <c r="AU101" s="20">
        <v>-6557.38</v>
      </c>
      <c r="AV101" s="20">
        <v>-11225.09</v>
      </c>
      <c r="AW101" s="20">
        <v>-8071.8099999999995</v>
      </c>
      <c r="AX101" s="20">
        <v>-11619.890000000001</v>
      </c>
      <c r="AY101" s="20">
        <v>-14849.22</v>
      </c>
      <c r="AZ101" s="20">
        <v>-8773.16</v>
      </c>
      <c r="BA101" s="17">
        <f t="shared" ref="BA101:BA136" si="12">SUM(E101:P101)</f>
        <v>-118231.42</v>
      </c>
      <c r="BB101" s="17">
        <f t="shared" ref="BB101:BB136" si="13">SUM(Q101:AB101)</f>
        <v>-5911.5599999999995</v>
      </c>
      <c r="BC101" s="17">
        <f t="shared" si="10"/>
        <v>-41253.75</v>
      </c>
      <c r="BD101" s="17">
        <f t="shared" si="11"/>
        <v>-165396.73000000001</v>
      </c>
    </row>
    <row r="102" spans="1:56" x14ac:dyDescent="0.25">
      <c r="A102" t="str">
        <f t="shared" si="7"/>
        <v>SEPI.SCR3</v>
      </c>
      <c r="B102" s="1" t="s">
        <v>176</v>
      </c>
      <c r="C102" s="1" t="s">
        <v>178</v>
      </c>
      <c r="D102" s="1" t="s">
        <v>178</v>
      </c>
      <c r="E102" s="17">
        <v>-24158.42</v>
      </c>
      <c r="F102" s="17">
        <v>-13759.649999999998</v>
      </c>
      <c r="G102" s="17">
        <v>-18350.399999999998</v>
      </c>
      <c r="H102" s="17">
        <v>-26228.02</v>
      </c>
      <c r="I102" s="17">
        <v>-16147.02</v>
      </c>
      <c r="J102" s="17">
        <v>-9860.8300000000017</v>
      </c>
      <c r="K102" s="17">
        <v>-7472.18</v>
      </c>
      <c r="L102" s="17">
        <v>-13625.900000000001</v>
      </c>
      <c r="M102" s="17">
        <v>-8235.7300000000014</v>
      </c>
      <c r="N102" s="17">
        <v>-15993.72</v>
      </c>
      <c r="O102" s="17">
        <v>-20400.629999999997</v>
      </c>
      <c r="P102" s="17">
        <v>-13717.580000000002</v>
      </c>
      <c r="Q102" s="20">
        <v>-1207.92</v>
      </c>
      <c r="R102" s="20">
        <v>-687.98</v>
      </c>
      <c r="S102" s="20">
        <v>-917.52</v>
      </c>
      <c r="T102" s="20">
        <v>-1311.4</v>
      </c>
      <c r="U102" s="20">
        <v>-807.35</v>
      </c>
      <c r="V102" s="20">
        <v>-493.04</v>
      </c>
      <c r="W102" s="20">
        <v>-373.61</v>
      </c>
      <c r="X102" s="20">
        <v>-681.3</v>
      </c>
      <c r="Y102" s="20">
        <v>-411.79</v>
      </c>
      <c r="Z102" s="20">
        <v>-799.69</v>
      </c>
      <c r="AA102" s="20">
        <v>-1020.03</v>
      </c>
      <c r="AB102" s="20">
        <v>-685.88</v>
      </c>
      <c r="AC102" s="17">
        <v>-8919.59</v>
      </c>
      <c r="AD102" s="17">
        <v>-5013.22</v>
      </c>
      <c r="AE102" s="17">
        <v>-6602.22</v>
      </c>
      <c r="AF102" s="17">
        <v>-9319.85</v>
      </c>
      <c r="AG102" s="17">
        <v>-5674.81</v>
      </c>
      <c r="AH102" s="17">
        <v>-3425.88</v>
      </c>
      <c r="AI102" s="17">
        <v>-2566.91</v>
      </c>
      <c r="AJ102" s="17">
        <v>-4626.08</v>
      </c>
      <c r="AK102" s="17">
        <v>-2762.95</v>
      </c>
      <c r="AL102" s="17">
        <v>-5303.35</v>
      </c>
      <c r="AM102" s="17">
        <v>-6695.52</v>
      </c>
      <c r="AN102" s="17">
        <v>-4457.16</v>
      </c>
      <c r="AO102" s="20">
        <v>-34285.929999999993</v>
      </c>
      <c r="AP102" s="20">
        <v>-19460.849999999999</v>
      </c>
      <c r="AQ102" s="20">
        <v>-25870.14</v>
      </c>
      <c r="AR102" s="20">
        <v>-36859.270000000004</v>
      </c>
      <c r="AS102" s="20">
        <v>-22629.18</v>
      </c>
      <c r="AT102" s="20">
        <v>-13779.750000000004</v>
      </c>
      <c r="AU102" s="20">
        <v>-10412.700000000001</v>
      </c>
      <c r="AV102" s="20">
        <v>-18933.28</v>
      </c>
      <c r="AW102" s="20">
        <v>-11410.470000000001</v>
      </c>
      <c r="AX102" s="20">
        <v>-22096.760000000002</v>
      </c>
      <c r="AY102" s="20">
        <v>-28116.179999999997</v>
      </c>
      <c r="AZ102" s="20">
        <v>-18860.620000000003</v>
      </c>
      <c r="BA102" s="17">
        <f t="shared" si="12"/>
        <v>-187950.08000000002</v>
      </c>
      <c r="BB102" s="17">
        <f t="shared" si="13"/>
        <v>-9397.51</v>
      </c>
      <c r="BC102" s="17">
        <f t="shared" si="10"/>
        <v>-65367.539999999994</v>
      </c>
      <c r="BD102" s="17">
        <f t="shared" si="11"/>
        <v>-262715.13</v>
      </c>
    </row>
    <row r="103" spans="1:56" x14ac:dyDescent="0.25">
      <c r="A103" t="str">
        <f t="shared" si="7"/>
        <v>SHEL.SCTG</v>
      </c>
      <c r="B103" s="1" t="s">
        <v>181</v>
      </c>
      <c r="C103" s="1" t="s">
        <v>182</v>
      </c>
      <c r="D103" s="1" t="s">
        <v>182</v>
      </c>
      <c r="E103" s="17">
        <v>807.19000000000085</v>
      </c>
      <c r="F103" s="17">
        <v>274.0999999999998</v>
      </c>
      <c r="G103" s="17">
        <v>1257.5499999999993</v>
      </c>
      <c r="H103" s="17">
        <v>0</v>
      </c>
      <c r="I103" s="17">
        <v>107.78999999999998</v>
      </c>
      <c r="J103" s="17">
        <v>79.040000000000006</v>
      </c>
      <c r="K103" s="17">
        <v>0</v>
      </c>
      <c r="L103" s="17">
        <v>24.600000000000005</v>
      </c>
      <c r="M103" s="17">
        <v>1270.8500000000015</v>
      </c>
      <c r="N103" s="17">
        <v>0</v>
      </c>
      <c r="O103" s="17">
        <v>7.2499999999999982</v>
      </c>
      <c r="P103" s="17">
        <v>406.67999999999995</v>
      </c>
      <c r="Q103" s="20">
        <v>40.36</v>
      </c>
      <c r="R103" s="20">
        <v>13.71</v>
      </c>
      <c r="S103" s="20">
        <v>62.88</v>
      </c>
      <c r="T103" s="20">
        <v>0</v>
      </c>
      <c r="U103" s="20">
        <v>5.39</v>
      </c>
      <c r="V103" s="20">
        <v>3.95</v>
      </c>
      <c r="W103" s="20">
        <v>0</v>
      </c>
      <c r="X103" s="20">
        <v>1.23</v>
      </c>
      <c r="Y103" s="20">
        <v>63.54</v>
      </c>
      <c r="Z103" s="20">
        <v>0</v>
      </c>
      <c r="AA103" s="20">
        <v>0.36</v>
      </c>
      <c r="AB103" s="20">
        <v>20.329999999999998</v>
      </c>
      <c r="AC103" s="17">
        <v>298.02</v>
      </c>
      <c r="AD103" s="17">
        <v>99.87</v>
      </c>
      <c r="AE103" s="17">
        <v>452.45</v>
      </c>
      <c r="AF103" s="17">
        <v>0</v>
      </c>
      <c r="AG103" s="17">
        <v>37.880000000000003</v>
      </c>
      <c r="AH103" s="17">
        <v>27.46</v>
      </c>
      <c r="AI103" s="17">
        <v>0</v>
      </c>
      <c r="AJ103" s="17">
        <v>8.35</v>
      </c>
      <c r="AK103" s="17">
        <v>426.35</v>
      </c>
      <c r="AL103" s="17">
        <v>0</v>
      </c>
      <c r="AM103" s="17">
        <v>2.38</v>
      </c>
      <c r="AN103" s="17">
        <v>132.13999999999999</v>
      </c>
      <c r="AO103" s="20">
        <v>1145.5700000000008</v>
      </c>
      <c r="AP103" s="20">
        <v>387.67999999999978</v>
      </c>
      <c r="AQ103" s="20">
        <v>1772.8799999999994</v>
      </c>
      <c r="AR103" s="20">
        <v>0</v>
      </c>
      <c r="AS103" s="20">
        <v>151.05999999999997</v>
      </c>
      <c r="AT103" s="20">
        <v>110.45000000000002</v>
      </c>
      <c r="AU103" s="20">
        <v>0</v>
      </c>
      <c r="AV103" s="20">
        <v>34.180000000000007</v>
      </c>
      <c r="AW103" s="20">
        <v>1760.7400000000016</v>
      </c>
      <c r="AX103" s="20">
        <v>0</v>
      </c>
      <c r="AY103" s="20">
        <v>9.9899999999999984</v>
      </c>
      <c r="AZ103" s="20">
        <v>559.14999999999986</v>
      </c>
      <c r="BA103" s="17">
        <f t="shared" si="12"/>
        <v>4235.050000000002</v>
      </c>
      <c r="BB103" s="17">
        <f t="shared" si="13"/>
        <v>211.75</v>
      </c>
      <c r="BC103" s="17">
        <f t="shared" si="10"/>
        <v>1484.9</v>
      </c>
      <c r="BD103" s="17">
        <f t="shared" si="11"/>
        <v>5931.7000000000007</v>
      </c>
    </row>
    <row r="104" spans="1:56" x14ac:dyDescent="0.25">
      <c r="A104" t="str">
        <f t="shared" si="7"/>
        <v>TCN.SD1</v>
      </c>
      <c r="B104" s="1" t="s">
        <v>33</v>
      </c>
      <c r="C104" s="1" t="s">
        <v>183</v>
      </c>
      <c r="D104" s="1" t="s">
        <v>183</v>
      </c>
      <c r="E104" s="17">
        <v>11113.449999999786</v>
      </c>
      <c r="F104" s="17">
        <v>6235.7800000001398</v>
      </c>
      <c r="G104" s="17">
        <v>11198.430000000048</v>
      </c>
      <c r="H104" s="17">
        <v>77739.620000000083</v>
      </c>
      <c r="I104" s="17">
        <v>50007.959999999977</v>
      </c>
      <c r="J104" s="17">
        <v>48192.970000000103</v>
      </c>
      <c r="K104" s="17">
        <v>36485.640000000014</v>
      </c>
      <c r="L104" s="17">
        <v>44212.62999999999</v>
      </c>
      <c r="M104" s="17">
        <v>44960.419999999955</v>
      </c>
      <c r="N104" s="17">
        <v>127681.56000000003</v>
      </c>
      <c r="O104" s="17">
        <v>113002.83999999991</v>
      </c>
      <c r="P104" s="17">
        <v>184640.17000000022</v>
      </c>
      <c r="Q104" s="20">
        <v>555.66999999999996</v>
      </c>
      <c r="R104" s="20">
        <v>311.79000000000002</v>
      </c>
      <c r="S104" s="20">
        <v>559.91999999999996</v>
      </c>
      <c r="T104" s="20">
        <v>3886.98</v>
      </c>
      <c r="U104" s="20">
        <v>2500.4</v>
      </c>
      <c r="V104" s="20">
        <v>2409.65</v>
      </c>
      <c r="W104" s="20">
        <v>1824.28</v>
      </c>
      <c r="X104" s="20">
        <v>2210.63</v>
      </c>
      <c r="Y104" s="20">
        <v>2248.02</v>
      </c>
      <c r="Z104" s="20">
        <v>6384.08</v>
      </c>
      <c r="AA104" s="20">
        <v>5650.14</v>
      </c>
      <c r="AB104" s="20">
        <v>9232.01</v>
      </c>
      <c r="AC104" s="17">
        <v>4103.2299999999996</v>
      </c>
      <c r="AD104" s="17">
        <v>2271.96</v>
      </c>
      <c r="AE104" s="17">
        <v>4029.04</v>
      </c>
      <c r="AF104" s="17">
        <v>27623.96</v>
      </c>
      <c r="AG104" s="17">
        <v>17575.099999999999</v>
      </c>
      <c r="AH104" s="17">
        <v>16743.34</v>
      </c>
      <c r="AI104" s="17">
        <v>12533.89</v>
      </c>
      <c r="AJ104" s="17">
        <v>15010.46</v>
      </c>
      <c r="AK104" s="17">
        <v>15083.46</v>
      </c>
      <c r="AL104" s="17">
        <v>42337.88</v>
      </c>
      <c r="AM104" s="17">
        <v>37087.71</v>
      </c>
      <c r="AN104" s="17">
        <v>59993.82</v>
      </c>
      <c r="AO104" s="20">
        <v>15772.349999999786</v>
      </c>
      <c r="AP104" s="20">
        <v>8819.5300000001407</v>
      </c>
      <c r="AQ104" s="20">
        <v>15787.390000000047</v>
      </c>
      <c r="AR104" s="20">
        <v>109250.56000000008</v>
      </c>
      <c r="AS104" s="20">
        <v>70083.459999999977</v>
      </c>
      <c r="AT104" s="20">
        <v>67345.960000000108</v>
      </c>
      <c r="AU104" s="20">
        <v>50843.810000000012</v>
      </c>
      <c r="AV104" s="20">
        <v>61433.719999999987</v>
      </c>
      <c r="AW104" s="20">
        <v>62291.899999999951</v>
      </c>
      <c r="AX104" s="20">
        <v>176403.52000000002</v>
      </c>
      <c r="AY104" s="20">
        <v>155740.68999999992</v>
      </c>
      <c r="AZ104" s="20">
        <v>253866.00000000023</v>
      </c>
      <c r="BA104" s="17">
        <f t="shared" si="12"/>
        <v>755471.4700000002</v>
      </c>
      <c r="BB104" s="17">
        <f t="shared" si="13"/>
        <v>37773.57</v>
      </c>
      <c r="BC104" s="17">
        <f t="shared" si="10"/>
        <v>254393.85</v>
      </c>
      <c r="BD104" s="17">
        <f t="shared" si="11"/>
        <v>1047638.8900000002</v>
      </c>
    </row>
    <row r="105" spans="1:56" x14ac:dyDescent="0.25">
      <c r="A105" t="str">
        <f t="shared" si="7"/>
        <v>TCN.SD2</v>
      </c>
      <c r="B105" s="1" t="s">
        <v>33</v>
      </c>
      <c r="C105" s="1" t="s">
        <v>184</v>
      </c>
      <c r="D105" s="1" t="s">
        <v>184</v>
      </c>
      <c r="E105" s="17">
        <v>44343.659999999909</v>
      </c>
      <c r="F105" s="17">
        <v>32198.560000000063</v>
      </c>
      <c r="G105" s="17">
        <v>47755.639999999861</v>
      </c>
      <c r="H105" s="17">
        <v>129352.48000000019</v>
      </c>
      <c r="I105" s="17">
        <v>67234.300000000134</v>
      </c>
      <c r="J105" s="17">
        <v>0</v>
      </c>
      <c r="K105" s="17">
        <v>0</v>
      </c>
      <c r="L105" s="17">
        <v>45340.640000000007</v>
      </c>
      <c r="M105" s="17">
        <v>93845.90999999996</v>
      </c>
      <c r="N105" s="17">
        <v>137612.32999999987</v>
      </c>
      <c r="O105" s="17">
        <v>235210.1100000001</v>
      </c>
      <c r="P105" s="17">
        <v>237966.43000000002</v>
      </c>
      <c r="Q105" s="20">
        <v>2217.1799999999998</v>
      </c>
      <c r="R105" s="20">
        <v>1609.93</v>
      </c>
      <c r="S105" s="20">
        <v>2387.7800000000002</v>
      </c>
      <c r="T105" s="20">
        <v>6467.62</v>
      </c>
      <c r="U105" s="20">
        <v>3361.72</v>
      </c>
      <c r="V105" s="20">
        <v>0</v>
      </c>
      <c r="W105" s="20">
        <v>0</v>
      </c>
      <c r="X105" s="20">
        <v>2267.0300000000002</v>
      </c>
      <c r="Y105" s="20">
        <v>4692.3</v>
      </c>
      <c r="Z105" s="20">
        <v>6880.62</v>
      </c>
      <c r="AA105" s="20">
        <v>11760.51</v>
      </c>
      <c r="AB105" s="20">
        <v>11898.32</v>
      </c>
      <c r="AC105" s="17">
        <v>16372.24</v>
      </c>
      <c r="AD105" s="17">
        <v>11731.3</v>
      </c>
      <c r="AE105" s="17">
        <v>17181.830000000002</v>
      </c>
      <c r="AF105" s="17">
        <v>45964.06</v>
      </c>
      <c r="AG105" s="17">
        <v>23629.24</v>
      </c>
      <c r="AH105" s="17">
        <v>0</v>
      </c>
      <c r="AI105" s="17">
        <v>0</v>
      </c>
      <c r="AJ105" s="17">
        <v>15393.43</v>
      </c>
      <c r="AK105" s="17">
        <v>31483.71</v>
      </c>
      <c r="AL105" s="17">
        <v>45630.82</v>
      </c>
      <c r="AM105" s="17">
        <v>77196.34</v>
      </c>
      <c r="AN105" s="17">
        <v>77320.75</v>
      </c>
      <c r="AO105" s="20">
        <v>62933.079999999907</v>
      </c>
      <c r="AP105" s="20">
        <v>45539.790000000066</v>
      </c>
      <c r="AQ105" s="20">
        <v>67325.249999999854</v>
      </c>
      <c r="AR105" s="20">
        <v>181784.16000000018</v>
      </c>
      <c r="AS105" s="20">
        <v>94225.26000000014</v>
      </c>
      <c r="AT105" s="20">
        <v>0</v>
      </c>
      <c r="AU105" s="20">
        <v>0</v>
      </c>
      <c r="AV105" s="20">
        <v>63001.100000000006</v>
      </c>
      <c r="AW105" s="20">
        <v>130021.91999999995</v>
      </c>
      <c r="AX105" s="20">
        <v>190123.76999999987</v>
      </c>
      <c r="AY105" s="20">
        <v>324166.96000000008</v>
      </c>
      <c r="AZ105" s="20">
        <v>327185.5</v>
      </c>
      <c r="BA105" s="17">
        <f t="shared" si="12"/>
        <v>1070860.06</v>
      </c>
      <c r="BB105" s="17">
        <f t="shared" si="13"/>
        <v>53543.009999999995</v>
      </c>
      <c r="BC105" s="17">
        <f t="shared" si="10"/>
        <v>361903.72</v>
      </c>
      <c r="BD105" s="17">
        <f t="shared" si="11"/>
        <v>1486306.79</v>
      </c>
    </row>
    <row r="106" spans="1:56" x14ac:dyDescent="0.25">
      <c r="A106" t="str">
        <f t="shared" si="7"/>
        <v>ASTC.SD3</v>
      </c>
      <c r="B106" s="1" t="s">
        <v>185</v>
      </c>
      <c r="C106" s="1" t="s">
        <v>186</v>
      </c>
      <c r="D106" s="1" t="s">
        <v>186</v>
      </c>
      <c r="E106" s="17">
        <v>40658.930000000008</v>
      </c>
      <c r="F106" s="17">
        <v>33474.37000000017</v>
      </c>
      <c r="G106" s="17">
        <v>36209.519999999844</v>
      </c>
      <c r="H106" s="17">
        <v>150285.82999999984</v>
      </c>
      <c r="I106" s="17">
        <v>78188.79999999993</v>
      </c>
      <c r="J106" s="17">
        <v>63563.809999999947</v>
      </c>
      <c r="K106" s="17">
        <v>63087.59999999994</v>
      </c>
      <c r="L106" s="17">
        <v>86527.489999999918</v>
      </c>
      <c r="M106" s="17">
        <v>92068.520000000135</v>
      </c>
      <c r="N106" s="17">
        <v>158034.82999999993</v>
      </c>
      <c r="O106" s="17">
        <v>248169.38000000006</v>
      </c>
      <c r="P106" s="17">
        <v>250400.76000000018</v>
      </c>
      <c r="Q106" s="20">
        <v>2032.95</v>
      </c>
      <c r="R106" s="20">
        <v>1673.72</v>
      </c>
      <c r="S106" s="20">
        <v>1810.48</v>
      </c>
      <c r="T106" s="20">
        <v>7514.29</v>
      </c>
      <c r="U106" s="20">
        <v>3909.44</v>
      </c>
      <c r="V106" s="20">
        <v>3178.19</v>
      </c>
      <c r="W106" s="20">
        <v>3154.38</v>
      </c>
      <c r="X106" s="20">
        <v>4326.37</v>
      </c>
      <c r="Y106" s="20">
        <v>4603.43</v>
      </c>
      <c r="Z106" s="20">
        <v>7901.74</v>
      </c>
      <c r="AA106" s="20">
        <v>12408.47</v>
      </c>
      <c r="AB106" s="20">
        <v>12520.04</v>
      </c>
      <c r="AC106" s="17">
        <v>15011.79</v>
      </c>
      <c r="AD106" s="17">
        <v>12196.13</v>
      </c>
      <c r="AE106" s="17">
        <v>13027.69</v>
      </c>
      <c r="AF106" s="17">
        <v>53402.5</v>
      </c>
      <c r="AG106" s="17">
        <v>27479.15</v>
      </c>
      <c r="AH106" s="17">
        <v>22083.52</v>
      </c>
      <c r="AI106" s="17">
        <v>21672.45</v>
      </c>
      <c r="AJ106" s="17">
        <v>29376.62</v>
      </c>
      <c r="AK106" s="17">
        <v>30887.43</v>
      </c>
      <c r="AL106" s="17">
        <v>52402.7</v>
      </c>
      <c r="AM106" s="17">
        <v>81449.59</v>
      </c>
      <c r="AN106" s="17">
        <v>81360.95</v>
      </c>
      <c r="AO106" s="20">
        <v>57703.670000000006</v>
      </c>
      <c r="AP106" s="20">
        <v>47344.220000000169</v>
      </c>
      <c r="AQ106" s="20">
        <v>51047.68999999985</v>
      </c>
      <c r="AR106" s="20">
        <v>211202.61999999985</v>
      </c>
      <c r="AS106" s="20">
        <v>109577.38999999993</v>
      </c>
      <c r="AT106" s="20">
        <v>88825.519999999946</v>
      </c>
      <c r="AU106" s="20">
        <v>87914.429999999935</v>
      </c>
      <c r="AV106" s="20">
        <v>120230.47999999991</v>
      </c>
      <c r="AW106" s="20">
        <v>127559.38000000012</v>
      </c>
      <c r="AX106" s="20">
        <v>218339.2699999999</v>
      </c>
      <c r="AY106" s="20">
        <v>342027.44000000006</v>
      </c>
      <c r="AZ106" s="20">
        <v>344281.75000000017</v>
      </c>
      <c r="BA106" s="17">
        <f t="shared" si="12"/>
        <v>1300669.8399999999</v>
      </c>
      <c r="BB106" s="17">
        <f t="shared" si="13"/>
        <v>65033.5</v>
      </c>
      <c r="BC106" s="17">
        <f t="shared" si="10"/>
        <v>440350.51999999996</v>
      </c>
      <c r="BD106" s="17">
        <f t="shared" si="11"/>
        <v>1806053.8599999996</v>
      </c>
    </row>
    <row r="107" spans="1:56" x14ac:dyDescent="0.25">
      <c r="A107" t="str">
        <f t="shared" ref="A107:A137" si="14">B107&amp;"."&amp;IF(D107="CES1/CES2",C107,IF(C107="CRE1/CRE2",C107,D107))</f>
        <v>ASTC.SD4</v>
      </c>
      <c r="B107" s="1" t="s">
        <v>185</v>
      </c>
      <c r="C107" s="1" t="s">
        <v>187</v>
      </c>
      <c r="D107" s="1" t="s">
        <v>187</v>
      </c>
      <c r="E107" s="17">
        <v>16979.440000000206</v>
      </c>
      <c r="F107" s="17">
        <v>14688.800000000023</v>
      </c>
      <c r="G107" s="17">
        <v>21278.820000000149</v>
      </c>
      <c r="H107" s="17">
        <v>88441.140000000232</v>
      </c>
      <c r="I107" s="17">
        <v>96868.410000000033</v>
      </c>
      <c r="J107" s="17">
        <v>68749.789999999979</v>
      </c>
      <c r="K107" s="17">
        <v>59106.770000000055</v>
      </c>
      <c r="L107" s="17">
        <v>65362.699999999953</v>
      </c>
      <c r="M107" s="17">
        <v>55183.079999999973</v>
      </c>
      <c r="N107" s="17">
        <v>298376.68999999983</v>
      </c>
      <c r="O107" s="17">
        <v>275694.09000000008</v>
      </c>
      <c r="P107" s="17">
        <v>197099.86000000013</v>
      </c>
      <c r="Q107" s="20">
        <v>848.97</v>
      </c>
      <c r="R107" s="20">
        <v>734.44</v>
      </c>
      <c r="S107" s="20">
        <v>1063.94</v>
      </c>
      <c r="T107" s="20">
        <v>4422.0600000000004</v>
      </c>
      <c r="U107" s="20">
        <v>4843.42</v>
      </c>
      <c r="V107" s="20">
        <v>3437.49</v>
      </c>
      <c r="W107" s="20">
        <v>2955.34</v>
      </c>
      <c r="X107" s="20">
        <v>3268.14</v>
      </c>
      <c r="Y107" s="20">
        <v>2759.15</v>
      </c>
      <c r="Z107" s="20">
        <v>14918.83</v>
      </c>
      <c r="AA107" s="20">
        <v>13784.7</v>
      </c>
      <c r="AB107" s="20">
        <v>9854.99</v>
      </c>
      <c r="AC107" s="17">
        <v>6269.02</v>
      </c>
      <c r="AD107" s="17">
        <v>5351.75</v>
      </c>
      <c r="AE107" s="17">
        <v>7655.83</v>
      </c>
      <c r="AF107" s="17">
        <v>31426.639999999999</v>
      </c>
      <c r="AG107" s="17">
        <v>34044.03</v>
      </c>
      <c r="AH107" s="17">
        <v>23885.25</v>
      </c>
      <c r="AI107" s="17">
        <v>20304.919999999998</v>
      </c>
      <c r="AJ107" s="17">
        <v>22191.05</v>
      </c>
      <c r="AK107" s="17">
        <v>18512.990000000002</v>
      </c>
      <c r="AL107" s="17">
        <v>98938.6</v>
      </c>
      <c r="AM107" s="17">
        <v>90483.24</v>
      </c>
      <c r="AN107" s="17">
        <v>64042.26</v>
      </c>
      <c r="AO107" s="20">
        <v>24097.430000000208</v>
      </c>
      <c r="AP107" s="20">
        <v>20774.990000000023</v>
      </c>
      <c r="AQ107" s="20">
        <v>29998.590000000149</v>
      </c>
      <c r="AR107" s="20">
        <v>124289.84000000023</v>
      </c>
      <c r="AS107" s="20">
        <v>135755.86000000004</v>
      </c>
      <c r="AT107" s="20">
        <v>96072.529999999984</v>
      </c>
      <c r="AU107" s="20">
        <v>82367.030000000057</v>
      </c>
      <c r="AV107" s="20">
        <v>90821.889999999956</v>
      </c>
      <c r="AW107" s="20">
        <v>76455.219999999972</v>
      </c>
      <c r="AX107" s="20">
        <v>412234.11999999988</v>
      </c>
      <c r="AY107" s="20">
        <v>379962.03000000009</v>
      </c>
      <c r="AZ107" s="20">
        <v>270997.1100000001</v>
      </c>
      <c r="BA107" s="17">
        <f t="shared" si="12"/>
        <v>1257829.5900000005</v>
      </c>
      <c r="BB107" s="17">
        <f t="shared" si="13"/>
        <v>62891.470000000008</v>
      </c>
      <c r="BC107" s="17">
        <f t="shared" si="10"/>
        <v>423105.57999999996</v>
      </c>
      <c r="BD107" s="17">
        <f t="shared" si="11"/>
        <v>1743826.6400000006</v>
      </c>
    </row>
    <row r="108" spans="1:56" x14ac:dyDescent="0.25">
      <c r="A108" t="str">
        <f t="shared" si="14"/>
        <v>EPPA.SD5</v>
      </c>
      <c r="B108" s="1" t="s">
        <v>189</v>
      </c>
      <c r="C108" s="1" t="s">
        <v>188</v>
      </c>
      <c r="D108" s="1" t="s">
        <v>188</v>
      </c>
      <c r="E108" s="17">
        <v>27083.510000000075</v>
      </c>
      <c r="F108" s="17">
        <v>21413.250000000033</v>
      </c>
      <c r="G108" s="17">
        <v>25325.630000000012</v>
      </c>
      <c r="H108" s="17">
        <v>86298.520000000193</v>
      </c>
      <c r="I108" s="17">
        <v>95115.790000000008</v>
      </c>
      <c r="J108" s="17">
        <v>47874.11000000003</v>
      </c>
      <c r="K108" s="17">
        <v>37639.299999999945</v>
      </c>
      <c r="L108" s="17">
        <v>32971.169999999969</v>
      </c>
      <c r="M108" s="17">
        <v>78068.130000000077</v>
      </c>
      <c r="N108" s="17">
        <v>252803.32</v>
      </c>
      <c r="O108" s="17">
        <v>277647.90999999992</v>
      </c>
      <c r="P108" s="17">
        <v>239174.26000000015</v>
      </c>
      <c r="Q108" s="20">
        <v>1354.18</v>
      </c>
      <c r="R108" s="20">
        <v>1070.6600000000001</v>
      </c>
      <c r="S108" s="20">
        <v>1266.28</v>
      </c>
      <c r="T108" s="20">
        <v>4314.93</v>
      </c>
      <c r="U108" s="20">
        <v>4755.79</v>
      </c>
      <c r="V108" s="20">
        <v>2393.71</v>
      </c>
      <c r="W108" s="20">
        <v>1881.97</v>
      </c>
      <c r="X108" s="20">
        <v>1648.56</v>
      </c>
      <c r="Y108" s="20">
        <v>3903.41</v>
      </c>
      <c r="Z108" s="20">
        <v>12640.17</v>
      </c>
      <c r="AA108" s="20">
        <v>13882.4</v>
      </c>
      <c r="AB108" s="20">
        <v>11958.71</v>
      </c>
      <c r="AC108" s="17">
        <v>9999.57</v>
      </c>
      <c r="AD108" s="17">
        <v>7801.75</v>
      </c>
      <c r="AE108" s="17">
        <v>9111.81</v>
      </c>
      <c r="AF108" s="17">
        <v>30665.279999999999</v>
      </c>
      <c r="AG108" s="17">
        <v>33428.080000000002</v>
      </c>
      <c r="AH108" s="17">
        <v>16632.560000000001</v>
      </c>
      <c r="AI108" s="17">
        <v>12930.21</v>
      </c>
      <c r="AJ108" s="17">
        <v>11193.92</v>
      </c>
      <c r="AK108" s="17">
        <v>26190.53</v>
      </c>
      <c r="AL108" s="17">
        <v>83826.95</v>
      </c>
      <c r="AM108" s="17">
        <v>91124.49</v>
      </c>
      <c r="AN108" s="17">
        <v>77713.2</v>
      </c>
      <c r="AO108" s="20">
        <v>38437.260000000075</v>
      </c>
      <c r="AP108" s="20">
        <v>30285.660000000033</v>
      </c>
      <c r="AQ108" s="20">
        <v>35703.720000000008</v>
      </c>
      <c r="AR108" s="20">
        <v>121278.73000000019</v>
      </c>
      <c r="AS108" s="20">
        <v>133299.66</v>
      </c>
      <c r="AT108" s="20">
        <v>66900.380000000034</v>
      </c>
      <c r="AU108" s="20">
        <v>52451.479999999945</v>
      </c>
      <c r="AV108" s="20">
        <v>45813.649999999965</v>
      </c>
      <c r="AW108" s="20">
        <v>108162.07000000008</v>
      </c>
      <c r="AX108" s="20">
        <v>349270.44</v>
      </c>
      <c r="AY108" s="20">
        <v>382654.79999999993</v>
      </c>
      <c r="AZ108" s="20">
        <v>328846.17000000016</v>
      </c>
      <c r="BA108" s="17">
        <f t="shared" si="12"/>
        <v>1221414.9000000004</v>
      </c>
      <c r="BB108" s="17">
        <f t="shared" si="13"/>
        <v>61070.770000000004</v>
      </c>
      <c r="BC108" s="17">
        <f t="shared" si="10"/>
        <v>410618.35</v>
      </c>
      <c r="BD108" s="17">
        <f t="shared" si="11"/>
        <v>1693104.0200000003</v>
      </c>
    </row>
    <row r="109" spans="1:56" x14ac:dyDescent="0.25">
      <c r="A109" t="str">
        <f t="shared" si="14"/>
        <v>EPPA.SD6</v>
      </c>
      <c r="B109" s="1" t="s">
        <v>189</v>
      </c>
      <c r="C109" s="1" t="s">
        <v>190</v>
      </c>
      <c r="D109" s="1" t="s">
        <v>190</v>
      </c>
      <c r="E109" s="17">
        <v>61213.180000000109</v>
      </c>
      <c r="F109" s="17">
        <v>46847.740000000027</v>
      </c>
      <c r="G109" s="17">
        <v>68926.629999999859</v>
      </c>
      <c r="H109" s="17">
        <v>177581.9599999999</v>
      </c>
      <c r="I109" s="17">
        <v>129677.50999999992</v>
      </c>
      <c r="J109" s="17">
        <v>103402.8100000001</v>
      </c>
      <c r="K109" s="17">
        <v>83476.849999999933</v>
      </c>
      <c r="L109" s="17">
        <v>78120.429999999949</v>
      </c>
      <c r="M109" s="17">
        <v>88765.450000000026</v>
      </c>
      <c r="N109" s="17">
        <v>276597.40999999986</v>
      </c>
      <c r="O109" s="17">
        <v>0</v>
      </c>
      <c r="P109" s="17">
        <v>88137.229999999981</v>
      </c>
      <c r="Q109" s="20">
        <v>3060.66</v>
      </c>
      <c r="R109" s="20">
        <v>2342.39</v>
      </c>
      <c r="S109" s="20">
        <v>3446.33</v>
      </c>
      <c r="T109" s="20">
        <v>8879.1</v>
      </c>
      <c r="U109" s="20">
        <v>6483.88</v>
      </c>
      <c r="V109" s="20">
        <v>5170.1400000000003</v>
      </c>
      <c r="W109" s="20">
        <v>4173.84</v>
      </c>
      <c r="X109" s="20">
        <v>3906.02</v>
      </c>
      <c r="Y109" s="20">
        <v>4438.2700000000004</v>
      </c>
      <c r="Z109" s="20">
        <v>13829.87</v>
      </c>
      <c r="AA109" s="20">
        <v>0</v>
      </c>
      <c r="AB109" s="20">
        <v>4406.8599999999997</v>
      </c>
      <c r="AC109" s="17">
        <v>22600.67</v>
      </c>
      <c r="AD109" s="17">
        <v>17068.61</v>
      </c>
      <c r="AE109" s="17">
        <v>24798.86</v>
      </c>
      <c r="AF109" s="17">
        <v>63101.9</v>
      </c>
      <c r="AG109" s="17">
        <v>45574.66</v>
      </c>
      <c r="AH109" s="17">
        <v>35924.51</v>
      </c>
      <c r="AI109" s="17">
        <v>28676.76</v>
      </c>
      <c r="AJ109" s="17">
        <v>26522.37</v>
      </c>
      <c r="AK109" s="17">
        <v>29779.3</v>
      </c>
      <c r="AL109" s="17">
        <v>91716.82</v>
      </c>
      <c r="AM109" s="17">
        <v>0</v>
      </c>
      <c r="AN109" s="17">
        <v>28637.81</v>
      </c>
      <c r="AO109" s="20">
        <v>86874.510000000111</v>
      </c>
      <c r="AP109" s="20">
        <v>66258.74000000002</v>
      </c>
      <c r="AQ109" s="20">
        <v>97171.819999999861</v>
      </c>
      <c r="AR109" s="20">
        <v>249562.9599999999</v>
      </c>
      <c r="AS109" s="20">
        <v>181736.04999999993</v>
      </c>
      <c r="AT109" s="20">
        <v>144497.46000000011</v>
      </c>
      <c r="AU109" s="20">
        <v>116327.44999999992</v>
      </c>
      <c r="AV109" s="20">
        <v>108548.81999999995</v>
      </c>
      <c r="AW109" s="20">
        <v>122983.02000000003</v>
      </c>
      <c r="AX109" s="20">
        <v>382144.09999999986</v>
      </c>
      <c r="AY109" s="20">
        <v>0</v>
      </c>
      <c r="AZ109" s="20">
        <v>121181.89999999998</v>
      </c>
      <c r="BA109" s="17">
        <f t="shared" si="12"/>
        <v>1202747.1999999997</v>
      </c>
      <c r="BB109" s="17">
        <f t="shared" si="13"/>
        <v>60137.359999999993</v>
      </c>
      <c r="BC109" s="17">
        <f t="shared" si="10"/>
        <v>414402.27</v>
      </c>
      <c r="BD109" s="17">
        <f t="shared" si="11"/>
        <v>1677286.8299999996</v>
      </c>
    </row>
    <row r="110" spans="1:56" x14ac:dyDescent="0.25">
      <c r="A110" t="str">
        <f t="shared" si="14"/>
        <v>STC.BCHIMP</v>
      </c>
      <c r="B110" s="1" t="s">
        <v>713</v>
      </c>
      <c r="C110" s="1" t="s">
        <v>714</v>
      </c>
      <c r="D110" s="1" t="s">
        <v>21</v>
      </c>
      <c r="E110" s="17">
        <v>0</v>
      </c>
      <c r="F110" s="17">
        <v>0</v>
      </c>
      <c r="G110" s="17">
        <v>217.36999999999989</v>
      </c>
      <c r="H110" s="17">
        <v>0</v>
      </c>
      <c r="I110" s="17">
        <v>0</v>
      </c>
      <c r="J110" s="17">
        <v>0</v>
      </c>
      <c r="K110" s="17">
        <v>3.9800000000000004</v>
      </c>
      <c r="L110" s="17">
        <v>0</v>
      </c>
      <c r="M110" s="17">
        <v>0</v>
      </c>
      <c r="N110" s="17">
        <v>0</v>
      </c>
      <c r="O110" s="17">
        <v>0</v>
      </c>
      <c r="P110" s="17">
        <v>0</v>
      </c>
      <c r="Q110" s="20">
        <v>0</v>
      </c>
      <c r="R110" s="20">
        <v>0</v>
      </c>
      <c r="S110" s="20">
        <v>10.87</v>
      </c>
      <c r="T110" s="20">
        <v>0</v>
      </c>
      <c r="U110" s="20">
        <v>0</v>
      </c>
      <c r="V110" s="20">
        <v>0</v>
      </c>
      <c r="W110" s="20">
        <v>0.2</v>
      </c>
      <c r="X110" s="20">
        <v>0</v>
      </c>
      <c r="Y110" s="20">
        <v>0</v>
      </c>
      <c r="Z110" s="20">
        <v>0</v>
      </c>
      <c r="AA110" s="20">
        <v>0</v>
      </c>
      <c r="AB110" s="20">
        <v>0</v>
      </c>
      <c r="AC110" s="17">
        <v>0</v>
      </c>
      <c r="AD110" s="17">
        <v>0</v>
      </c>
      <c r="AE110" s="17">
        <v>78.209999999999994</v>
      </c>
      <c r="AF110" s="17">
        <v>0</v>
      </c>
      <c r="AG110" s="17">
        <v>0</v>
      </c>
      <c r="AH110" s="17">
        <v>0</v>
      </c>
      <c r="AI110" s="17">
        <v>1.37</v>
      </c>
      <c r="AJ110" s="17">
        <v>0</v>
      </c>
      <c r="AK110" s="17">
        <v>0</v>
      </c>
      <c r="AL110" s="17">
        <v>0</v>
      </c>
      <c r="AM110" s="17">
        <v>0</v>
      </c>
      <c r="AN110" s="17">
        <v>0</v>
      </c>
      <c r="AO110" s="20">
        <v>0</v>
      </c>
      <c r="AP110" s="20">
        <v>0</v>
      </c>
      <c r="AQ110" s="20">
        <v>306.44999999999987</v>
      </c>
      <c r="AR110" s="20">
        <v>0</v>
      </c>
      <c r="AS110" s="20">
        <v>0</v>
      </c>
      <c r="AT110" s="20">
        <v>0</v>
      </c>
      <c r="AU110" s="20">
        <v>5.5500000000000007</v>
      </c>
      <c r="AV110" s="20">
        <v>0</v>
      </c>
      <c r="AW110" s="20">
        <v>0</v>
      </c>
      <c r="AX110" s="20">
        <v>0</v>
      </c>
      <c r="AY110" s="20">
        <v>0</v>
      </c>
      <c r="AZ110" s="20">
        <v>0</v>
      </c>
      <c r="BA110" s="17">
        <f t="shared" si="12"/>
        <v>221.34999999999988</v>
      </c>
      <c r="BB110" s="17">
        <f t="shared" si="13"/>
        <v>11.069999999999999</v>
      </c>
      <c r="BC110" s="17">
        <f t="shared" si="10"/>
        <v>79.58</v>
      </c>
      <c r="BD110" s="17">
        <f t="shared" si="11"/>
        <v>311.99999999999989</v>
      </c>
    </row>
    <row r="111" spans="1:56" x14ac:dyDescent="0.25">
      <c r="A111" t="str">
        <f t="shared" si="14"/>
        <v>TCN.SH1</v>
      </c>
      <c r="B111" s="1" t="s">
        <v>33</v>
      </c>
      <c r="C111" s="1" t="s">
        <v>191</v>
      </c>
      <c r="D111" s="1" t="s">
        <v>191</v>
      </c>
      <c r="E111" s="17">
        <v>72243.56000000007</v>
      </c>
      <c r="F111" s="17">
        <v>54477.909999999989</v>
      </c>
      <c r="G111" s="17">
        <v>78302.880000000063</v>
      </c>
      <c r="H111" s="17">
        <v>108711.18000000017</v>
      </c>
      <c r="I111" s="17">
        <v>88082.62</v>
      </c>
      <c r="J111" s="17">
        <v>11846.19000000001</v>
      </c>
      <c r="K111" s="17">
        <v>52043.210000000079</v>
      </c>
      <c r="L111" s="17">
        <v>70296.849999999919</v>
      </c>
      <c r="M111" s="17">
        <v>78429.229999999952</v>
      </c>
      <c r="N111" s="17">
        <v>316544.98000000004</v>
      </c>
      <c r="O111" s="17">
        <v>295390.14</v>
      </c>
      <c r="P111" s="17">
        <v>273197.36999999988</v>
      </c>
      <c r="Q111" s="20">
        <v>3612.18</v>
      </c>
      <c r="R111" s="20">
        <v>2723.9</v>
      </c>
      <c r="S111" s="20">
        <v>3915.14</v>
      </c>
      <c r="T111" s="20">
        <v>5435.56</v>
      </c>
      <c r="U111" s="20">
        <v>4404.13</v>
      </c>
      <c r="V111" s="20">
        <v>592.30999999999995</v>
      </c>
      <c r="W111" s="20">
        <v>2602.16</v>
      </c>
      <c r="X111" s="20">
        <v>3514.84</v>
      </c>
      <c r="Y111" s="20">
        <v>3921.46</v>
      </c>
      <c r="Z111" s="20">
        <v>15827.25</v>
      </c>
      <c r="AA111" s="20">
        <v>14769.51</v>
      </c>
      <c r="AB111" s="20">
        <v>13659.87</v>
      </c>
      <c r="AC111" s="17">
        <v>26673.23</v>
      </c>
      <c r="AD111" s="17">
        <v>19848.61</v>
      </c>
      <c r="AE111" s="17">
        <v>28172.3</v>
      </c>
      <c r="AF111" s="17">
        <v>38629.39</v>
      </c>
      <c r="AG111" s="17">
        <v>30956.3</v>
      </c>
      <c r="AH111" s="17">
        <v>4115.6400000000003</v>
      </c>
      <c r="AI111" s="17">
        <v>17878.38</v>
      </c>
      <c r="AJ111" s="17">
        <v>23866.22</v>
      </c>
      <c r="AK111" s="17">
        <v>26311.68</v>
      </c>
      <c r="AL111" s="17">
        <v>104963.02</v>
      </c>
      <c r="AM111" s="17">
        <v>96947.520000000004</v>
      </c>
      <c r="AN111" s="17">
        <v>88768.09</v>
      </c>
      <c r="AO111" s="20">
        <v>102528.97000000006</v>
      </c>
      <c r="AP111" s="20">
        <v>77050.419999999984</v>
      </c>
      <c r="AQ111" s="20">
        <v>110390.32000000007</v>
      </c>
      <c r="AR111" s="20">
        <v>152776.13000000018</v>
      </c>
      <c r="AS111" s="20">
        <v>123443.05</v>
      </c>
      <c r="AT111" s="20">
        <v>16554.14000000001</v>
      </c>
      <c r="AU111" s="20">
        <v>72523.750000000087</v>
      </c>
      <c r="AV111" s="20">
        <v>97677.909999999916</v>
      </c>
      <c r="AW111" s="20">
        <v>108662.36999999997</v>
      </c>
      <c r="AX111" s="20">
        <v>437335.25000000006</v>
      </c>
      <c r="AY111" s="20">
        <v>407107.17000000004</v>
      </c>
      <c r="AZ111" s="20">
        <v>375625.32999999984</v>
      </c>
      <c r="BA111" s="17">
        <f t="shared" si="12"/>
        <v>1499566.1200000003</v>
      </c>
      <c r="BB111" s="17">
        <f t="shared" si="13"/>
        <v>74978.31</v>
      </c>
      <c r="BC111" s="17">
        <f t="shared" si="10"/>
        <v>507130.38</v>
      </c>
      <c r="BD111" s="17">
        <f t="shared" si="11"/>
        <v>2081674.8100000003</v>
      </c>
    </row>
    <row r="112" spans="1:56" x14ac:dyDescent="0.25">
      <c r="A112" t="str">
        <f t="shared" si="14"/>
        <v>TCN.SH2</v>
      </c>
      <c r="B112" s="1" t="s">
        <v>33</v>
      </c>
      <c r="C112" s="1" t="s">
        <v>192</v>
      </c>
      <c r="D112" s="1" t="s">
        <v>192</v>
      </c>
      <c r="E112" s="17">
        <v>43147.009999999893</v>
      </c>
      <c r="F112" s="17">
        <v>33190.319999999992</v>
      </c>
      <c r="G112" s="17">
        <v>47346.33999999988</v>
      </c>
      <c r="H112" s="17">
        <v>58518.109999999971</v>
      </c>
      <c r="I112" s="17">
        <v>52729.389999999883</v>
      </c>
      <c r="J112" s="17">
        <v>39549.339999999975</v>
      </c>
      <c r="K112" s="17">
        <v>31004.220000000074</v>
      </c>
      <c r="L112" s="17">
        <v>40542.249999999985</v>
      </c>
      <c r="M112" s="17">
        <v>31996.399999999969</v>
      </c>
      <c r="N112" s="17">
        <v>205485.13</v>
      </c>
      <c r="O112" s="17">
        <v>258834.46000000008</v>
      </c>
      <c r="P112" s="17">
        <v>241048.41</v>
      </c>
      <c r="Q112" s="20">
        <v>2157.35</v>
      </c>
      <c r="R112" s="20">
        <v>1659.52</v>
      </c>
      <c r="S112" s="20">
        <v>2367.3200000000002</v>
      </c>
      <c r="T112" s="20">
        <v>2925.91</v>
      </c>
      <c r="U112" s="20">
        <v>2636.47</v>
      </c>
      <c r="V112" s="20">
        <v>1977.47</v>
      </c>
      <c r="W112" s="20">
        <v>1550.21</v>
      </c>
      <c r="X112" s="20">
        <v>2027.11</v>
      </c>
      <c r="Y112" s="20">
        <v>1599.82</v>
      </c>
      <c r="Z112" s="20">
        <v>10274.26</v>
      </c>
      <c r="AA112" s="20">
        <v>12941.72</v>
      </c>
      <c r="AB112" s="20">
        <v>12052.42</v>
      </c>
      <c r="AC112" s="17">
        <v>15930.42</v>
      </c>
      <c r="AD112" s="17">
        <v>12092.64</v>
      </c>
      <c r="AE112" s="17">
        <v>17034.560000000001</v>
      </c>
      <c r="AF112" s="17">
        <v>20793.8</v>
      </c>
      <c r="AG112" s="17">
        <v>18531.54</v>
      </c>
      <c r="AH112" s="17">
        <v>13740.35</v>
      </c>
      <c r="AI112" s="17">
        <v>10650.86</v>
      </c>
      <c r="AJ112" s="17">
        <v>13764.35</v>
      </c>
      <c r="AK112" s="17">
        <v>10734.25</v>
      </c>
      <c r="AL112" s="17">
        <v>68136.73</v>
      </c>
      <c r="AM112" s="17">
        <v>84949.89</v>
      </c>
      <c r="AN112" s="17">
        <v>78322.149999999994</v>
      </c>
      <c r="AO112" s="20">
        <v>61234.77999999989</v>
      </c>
      <c r="AP112" s="20">
        <v>46942.479999999989</v>
      </c>
      <c r="AQ112" s="20">
        <v>66748.219999999885</v>
      </c>
      <c r="AR112" s="20">
        <v>82237.819999999978</v>
      </c>
      <c r="AS112" s="20">
        <v>73897.399999999878</v>
      </c>
      <c r="AT112" s="20">
        <v>55267.159999999974</v>
      </c>
      <c r="AU112" s="20">
        <v>43205.290000000074</v>
      </c>
      <c r="AV112" s="20">
        <v>56333.709999999985</v>
      </c>
      <c r="AW112" s="20">
        <v>44330.469999999972</v>
      </c>
      <c r="AX112" s="20">
        <v>283896.12</v>
      </c>
      <c r="AY112" s="20">
        <v>356726.07000000007</v>
      </c>
      <c r="AZ112" s="20">
        <v>331422.98</v>
      </c>
      <c r="BA112" s="17">
        <f t="shared" si="12"/>
        <v>1083391.3799999997</v>
      </c>
      <c r="BB112" s="17">
        <f t="shared" si="13"/>
        <v>54169.58</v>
      </c>
      <c r="BC112" s="17">
        <f t="shared" si="10"/>
        <v>364681.54000000004</v>
      </c>
      <c r="BD112" s="17">
        <f t="shared" si="11"/>
        <v>1502242.4999999995</v>
      </c>
    </row>
    <row r="113" spans="1:56" x14ac:dyDescent="0.25">
      <c r="A113" t="str">
        <f t="shared" si="14"/>
        <v>SHEL.SHCG</v>
      </c>
      <c r="B113" s="1" t="s">
        <v>181</v>
      </c>
      <c r="C113" s="1" t="s">
        <v>194</v>
      </c>
      <c r="D113" s="1" t="s">
        <v>194</v>
      </c>
      <c r="E113" s="17">
        <v>0</v>
      </c>
      <c r="F113" s="17">
        <v>0</v>
      </c>
      <c r="G113" s="17">
        <v>-6216.88</v>
      </c>
      <c r="H113" s="17">
        <v>-15245.74</v>
      </c>
      <c r="I113" s="17">
        <v>-9043.9800000000014</v>
      </c>
      <c r="J113" s="17">
        <v>-3883.9600000000005</v>
      </c>
      <c r="K113" s="17">
        <v>-2184.58</v>
      </c>
      <c r="L113" s="17">
        <v>-604.04999999999995</v>
      </c>
      <c r="M113" s="17">
        <v>-2286.65</v>
      </c>
      <c r="N113" s="17">
        <v>-4357.6100000000006</v>
      </c>
      <c r="O113" s="17">
        <v>-13278.149999999998</v>
      </c>
      <c r="P113" s="17">
        <v>-242.01</v>
      </c>
      <c r="Q113" s="20">
        <v>0</v>
      </c>
      <c r="R113" s="20">
        <v>0</v>
      </c>
      <c r="S113" s="20">
        <v>-310.83999999999997</v>
      </c>
      <c r="T113" s="20">
        <v>-762.29</v>
      </c>
      <c r="U113" s="20">
        <v>-452.2</v>
      </c>
      <c r="V113" s="20">
        <v>-194.2</v>
      </c>
      <c r="W113" s="20">
        <v>-109.23</v>
      </c>
      <c r="X113" s="20">
        <v>-30.2</v>
      </c>
      <c r="Y113" s="20">
        <v>-114.33</v>
      </c>
      <c r="Z113" s="20">
        <v>-217.88</v>
      </c>
      <c r="AA113" s="20">
        <v>-663.91</v>
      </c>
      <c r="AB113" s="20">
        <v>-12.1</v>
      </c>
      <c r="AC113" s="17">
        <v>0</v>
      </c>
      <c r="AD113" s="17">
        <v>0</v>
      </c>
      <c r="AE113" s="17">
        <v>-2236.75</v>
      </c>
      <c r="AF113" s="17">
        <v>-5417.41</v>
      </c>
      <c r="AG113" s="17">
        <v>-3178.47</v>
      </c>
      <c r="AH113" s="17">
        <v>-1349.38</v>
      </c>
      <c r="AI113" s="17">
        <v>-750.47</v>
      </c>
      <c r="AJ113" s="17">
        <v>-205.08</v>
      </c>
      <c r="AK113" s="17">
        <v>-767.13</v>
      </c>
      <c r="AL113" s="17">
        <v>-1444.94</v>
      </c>
      <c r="AM113" s="17">
        <v>-4357.91</v>
      </c>
      <c r="AN113" s="17">
        <v>-78.63</v>
      </c>
      <c r="AO113" s="20">
        <v>0</v>
      </c>
      <c r="AP113" s="20">
        <v>0</v>
      </c>
      <c r="AQ113" s="20">
        <v>-8764.4700000000012</v>
      </c>
      <c r="AR113" s="20">
        <v>-21425.439999999999</v>
      </c>
      <c r="AS113" s="20">
        <v>-12674.650000000001</v>
      </c>
      <c r="AT113" s="20">
        <v>-5427.5400000000009</v>
      </c>
      <c r="AU113" s="20">
        <v>-3044.2799999999997</v>
      </c>
      <c r="AV113" s="20">
        <v>-839.33</v>
      </c>
      <c r="AW113" s="20">
        <v>-3168.11</v>
      </c>
      <c r="AX113" s="20">
        <v>-6020.43</v>
      </c>
      <c r="AY113" s="20">
        <v>-18299.969999999998</v>
      </c>
      <c r="AZ113" s="20">
        <v>-332.74</v>
      </c>
      <c r="BA113" s="17">
        <f t="shared" si="12"/>
        <v>-57343.610000000008</v>
      </c>
      <c r="BB113" s="17">
        <f t="shared" si="13"/>
        <v>-2867.18</v>
      </c>
      <c r="BC113" s="17">
        <f t="shared" si="10"/>
        <v>-19786.169999999998</v>
      </c>
      <c r="BD113" s="17">
        <f t="shared" si="11"/>
        <v>-79996.960000000006</v>
      </c>
    </row>
    <row r="114" spans="1:56" x14ac:dyDescent="0.25">
      <c r="A114" t="str">
        <f t="shared" si="14"/>
        <v>NESI.BCHIMP</v>
      </c>
      <c r="B114" s="1" t="s">
        <v>197</v>
      </c>
      <c r="C114" s="1" t="s">
        <v>198</v>
      </c>
      <c r="D114" s="1" t="s">
        <v>21</v>
      </c>
      <c r="E114" s="17">
        <v>11664.440000000004</v>
      </c>
      <c r="F114" s="17">
        <v>11130.460000000003</v>
      </c>
      <c r="G114" s="17">
        <v>9142.239999999998</v>
      </c>
      <c r="H114" s="17">
        <v>7013.0300000000025</v>
      </c>
      <c r="I114" s="17">
        <v>4657.2099999999982</v>
      </c>
      <c r="J114" s="17">
        <v>3804.1799999999976</v>
      </c>
      <c r="K114" s="17">
        <v>2192.9000000000019</v>
      </c>
      <c r="L114" s="17">
        <v>3493.0199999999986</v>
      </c>
      <c r="M114" s="17">
        <v>2822.4599999999991</v>
      </c>
      <c r="N114" s="17">
        <v>20655.5</v>
      </c>
      <c r="O114" s="17">
        <v>18258.150000000001</v>
      </c>
      <c r="P114" s="17">
        <v>14019.730000000001</v>
      </c>
      <c r="Q114" s="20">
        <v>583.22</v>
      </c>
      <c r="R114" s="20">
        <v>556.52</v>
      </c>
      <c r="S114" s="20">
        <v>457.11</v>
      </c>
      <c r="T114" s="20">
        <v>350.65</v>
      </c>
      <c r="U114" s="20">
        <v>232.86</v>
      </c>
      <c r="V114" s="20">
        <v>190.21</v>
      </c>
      <c r="W114" s="20">
        <v>109.65</v>
      </c>
      <c r="X114" s="20">
        <v>174.65</v>
      </c>
      <c r="Y114" s="20">
        <v>141.12</v>
      </c>
      <c r="Z114" s="20">
        <v>1032.78</v>
      </c>
      <c r="AA114" s="20">
        <v>912.91</v>
      </c>
      <c r="AB114" s="20">
        <v>700.99</v>
      </c>
      <c r="AC114" s="17">
        <v>4306.66</v>
      </c>
      <c r="AD114" s="17">
        <v>4055.3</v>
      </c>
      <c r="AE114" s="17">
        <v>3289.25</v>
      </c>
      <c r="AF114" s="17">
        <v>2492.0100000000002</v>
      </c>
      <c r="AG114" s="17">
        <v>1636.76</v>
      </c>
      <c r="AH114" s="17">
        <v>1321.66</v>
      </c>
      <c r="AI114" s="17">
        <v>753.33</v>
      </c>
      <c r="AJ114" s="17">
        <v>1185.9000000000001</v>
      </c>
      <c r="AK114" s="17">
        <v>946.89</v>
      </c>
      <c r="AL114" s="17">
        <v>6849.15</v>
      </c>
      <c r="AM114" s="17">
        <v>5992.35</v>
      </c>
      <c r="AN114" s="17">
        <v>4555.33</v>
      </c>
      <c r="AO114" s="20">
        <v>16554.320000000003</v>
      </c>
      <c r="AP114" s="20">
        <v>15742.280000000002</v>
      </c>
      <c r="AQ114" s="20">
        <v>12888.599999999999</v>
      </c>
      <c r="AR114" s="20">
        <v>9855.6900000000023</v>
      </c>
      <c r="AS114" s="20">
        <v>6526.8299999999981</v>
      </c>
      <c r="AT114" s="20">
        <v>5316.0499999999975</v>
      </c>
      <c r="AU114" s="20">
        <v>3055.8800000000019</v>
      </c>
      <c r="AV114" s="20">
        <v>4853.5699999999988</v>
      </c>
      <c r="AW114" s="20">
        <v>3910.4699999999989</v>
      </c>
      <c r="AX114" s="20">
        <v>28537.43</v>
      </c>
      <c r="AY114" s="20">
        <v>25163.410000000003</v>
      </c>
      <c r="AZ114" s="20">
        <v>19276.050000000003</v>
      </c>
      <c r="BA114" s="17">
        <f t="shared" si="12"/>
        <v>108853.31999999999</v>
      </c>
      <c r="BB114" s="17">
        <f t="shared" si="13"/>
        <v>5442.67</v>
      </c>
      <c r="BC114" s="17">
        <f t="shared" si="10"/>
        <v>37384.590000000004</v>
      </c>
      <c r="BD114" s="17">
        <f t="shared" si="11"/>
        <v>151680.58000000002</v>
      </c>
    </row>
    <row r="115" spans="1:56" x14ac:dyDescent="0.25">
      <c r="A115" t="str">
        <f t="shared" si="14"/>
        <v>TAU.SPR</v>
      </c>
      <c r="B115" s="1" t="s">
        <v>31</v>
      </c>
      <c r="C115" s="1" t="s">
        <v>199</v>
      </c>
      <c r="D115" s="1" t="s">
        <v>199</v>
      </c>
      <c r="E115" s="17">
        <v>-52862.36</v>
      </c>
      <c r="F115" s="17">
        <v>-40728.060000000012</v>
      </c>
      <c r="G115" s="17">
        <v>-58203.31</v>
      </c>
      <c r="H115" s="17">
        <v>-82074.97</v>
      </c>
      <c r="I115" s="17">
        <v>-54401.43</v>
      </c>
      <c r="J115" s="17">
        <v>-67302.22</v>
      </c>
      <c r="K115" s="17">
        <v>-45020.210000000006</v>
      </c>
      <c r="L115" s="17">
        <v>-51796.26</v>
      </c>
      <c r="M115" s="17">
        <v>-62004.060000000005</v>
      </c>
      <c r="N115" s="17">
        <v>-45703.41</v>
      </c>
      <c r="O115" s="17">
        <v>-48733.710000000006</v>
      </c>
      <c r="P115" s="17">
        <v>-56065.85000000002</v>
      </c>
      <c r="Q115" s="20">
        <v>-2643.12</v>
      </c>
      <c r="R115" s="20">
        <v>-2036.4</v>
      </c>
      <c r="S115" s="20">
        <v>-2910.17</v>
      </c>
      <c r="T115" s="20">
        <v>-4103.75</v>
      </c>
      <c r="U115" s="20">
        <v>-2720.07</v>
      </c>
      <c r="V115" s="20">
        <v>-3365.11</v>
      </c>
      <c r="W115" s="20">
        <v>-2251.0100000000002</v>
      </c>
      <c r="X115" s="20">
        <v>-2589.81</v>
      </c>
      <c r="Y115" s="20">
        <v>-3100.2</v>
      </c>
      <c r="Z115" s="20">
        <v>-2285.17</v>
      </c>
      <c r="AA115" s="20">
        <v>-2436.69</v>
      </c>
      <c r="AB115" s="20">
        <v>-2803.29</v>
      </c>
      <c r="AC115" s="17">
        <v>-19517.45</v>
      </c>
      <c r="AD115" s="17">
        <v>-14838.96</v>
      </c>
      <c r="AE115" s="17">
        <v>-20940.75</v>
      </c>
      <c r="AF115" s="17">
        <v>-29164.49</v>
      </c>
      <c r="AG115" s="17">
        <v>-19119.169999999998</v>
      </c>
      <c r="AH115" s="17">
        <v>-23382.33</v>
      </c>
      <c r="AI115" s="17">
        <v>-15465.77</v>
      </c>
      <c r="AJ115" s="17">
        <v>-17585.150000000001</v>
      </c>
      <c r="AK115" s="17">
        <v>-20801.310000000001</v>
      </c>
      <c r="AL115" s="17">
        <v>-15154.77</v>
      </c>
      <c r="AM115" s="17">
        <v>-15994.48</v>
      </c>
      <c r="AN115" s="17">
        <v>-18217.080000000002</v>
      </c>
      <c r="AO115" s="20">
        <v>-75022.930000000008</v>
      </c>
      <c r="AP115" s="20">
        <v>-57603.420000000013</v>
      </c>
      <c r="AQ115" s="20">
        <v>-82054.23</v>
      </c>
      <c r="AR115" s="20">
        <v>-115343.21</v>
      </c>
      <c r="AS115" s="20">
        <v>-76240.67</v>
      </c>
      <c r="AT115" s="20">
        <v>-94049.66</v>
      </c>
      <c r="AU115" s="20">
        <v>-62736.990000000005</v>
      </c>
      <c r="AV115" s="20">
        <v>-71971.22</v>
      </c>
      <c r="AW115" s="20">
        <v>-85905.57</v>
      </c>
      <c r="AX115" s="20">
        <v>-63143.350000000006</v>
      </c>
      <c r="AY115" s="20">
        <v>-67164.88</v>
      </c>
      <c r="AZ115" s="20">
        <v>-77086.22000000003</v>
      </c>
      <c r="BA115" s="17">
        <f t="shared" si="12"/>
        <v>-664895.85</v>
      </c>
      <c r="BB115" s="17">
        <f t="shared" si="13"/>
        <v>-33244.789999999994</v>
      </c>
      <c r="BC115" s="17">
        <f t="shared" si="10"/>
        <v>-230181.71000000002</v>
      </c>
      <c r="BD115" s="17">
        <f t="shared" si="11"/>
        <v>-928322.34999999986</v>
      </c>
    </row>
    <row r="116" spans="1:56" x14ac:dyDescent="0.25">
      <c r="A116" t="str">
        <f t="shared" si="14"/>
        <v>NESI.SPCIMP</v>
      </c>
      <c r="B116" s="1" t="s">
        <v>197</v>
      </c>
      <c r="C116" s="1" t="s">
        <v>200</v>
      </c>
      <c r="D116" s="1" t="s">
        <v>73</v>
      </c>
      <c r="E116" s="17">
        <v>237448.24</v>
      </c>
      <c r="F116" s="17">
        <v>86912.930000000008</v>
      </c>
      <c r="G116" s="17">
        <v>105628.31999999999</v>
      </c>
      <c r="H116" s="17">
        <v>449373.53</v>
      </c>
      <c r="I116" s="17">
        <v>199395.84</v>
      </c>
      <c r="J116" s="17">
        <v>159229.6</v>
      </c>
      <c r="K116" s="17">
        <v>157380.10000000003</v>
      </c>
      <c r="L116" s="17">
        <v>263916.26</v>
      </c>
      <c r="M116" s="17">
        <v>85072.430000000008</v>
      </c>
      <c r="N116" s="17">
        <v>288602.77</v>
      </c>
      <c r="O116" s="17">
        <v>290181.78000000003</v>
      </c>
      <c r="P116" s="17">
        <v>137365.74000000002</v>
      </c>
      <c r="Q116" s="20">
        <v>11872.41</v>
      </c>
      <c r="R116" s="20">
        <v>4345.6499999999996</v>
      </c>
      <c r="S116" s="20">
        <v>5281.42</v>
      </c>
      <c r="T116" s="20">
        <v>22468.68</v>
      </c>
      <c r="U116" s="20">
        <v>9969.7900000000009</v>
      </c>
      <c r="V116" s="20">
        <v>7961.48</v>
      </c>
      <c r="W116" s="20">
        <v>7869.01</v>
      </c>
      <c r="X116" s="20">
        <v>13195.81</v>
      </c>
      <c r="Y116" s="20">
        <v>4253.62</v>
      </c>
      <c r="Z116" s="20">
        <v>14430.14</v>
      </c>
      <c r="AA116" s="20">
        <v>14509.09</v>
      </c>
      <c r="AB116" s="20">
        <v>6868.29</v>
      </c>
      <c r="AC116" s="17">
        <v>87668.87</v>
      </c>
      <c r="AD116" s="17">
        <v>31666.06</v>
      </c>
      <c r="AE116" s="17">
        <v>38003.620000000003</v>
      </c>
      <c r="AF116" s="17">
        <v>159680.20000000001</v>
      </c>
      <c r="AG116" s="17">
        <v>70076.899999999994</v>
      </c>
      <c r="AH116" s="17">
        <v>55320.01</v>
      </c>
      <c r="AI116" s="17">
        <v>54064.7</v>
      </c>
      <c r="AJ116" s="17">
        <v>89601.22</v>
      </c>
      <c r="AK116" s="17">
        <v>28540.36</v>
      </c>
      <c r="AL116" s="17">
        <v>95697.67</v>
      </c>
      <c r="AM116" s="17">
        <v>95238.13</v>
      </c>
      <c r="AN116" s="17">
        <v>44633.279999999999</v>
      </c>
      <c r="AO116" s="20">
        <v>336989.52</v>
      </c>
      <c r="AP116" s="20">
        <v>122924.64</v>
      </c>
      <c r="AQ116" s="20">
        <v>148913.35999999999</v>
      </c>
      <c r="AR116" s="20">
        <v>631522.41</v>
      </c>
      <c r="AS116" s="20">
        <v>279442.53000000003</v>
      </c>
      <c r="AT116" s="20">
        <v>222511.09000000003</v>
      </c>
      <c r="AU116" s="20">
        <v>219313.81000000006</v>
      </c>
      <c r="AV116" s="20">
        <v>366713.29000000004</v>
      </c>
      <c r="AW116" s="20">
        <v>117866.41</v>
      </c>
      <c r="AX116" s="20">
        <v>398730.58</v>
      </c>
      <c r="AY116" s="20">
        <v>399929.00000000006</v>
      </c>
      <c r="AZ116" s="20">
        <v>188867.31000000003</v>
      </c>
      <c r="BA116" s="17">
        <f t="shared" si="12"/>
        <v>2460507.5400000005</v>
      </c>
      <c r="BB116" s="17">
        <f t="shared" si="13"/>
        <v>123025.38999999998</v>
      </c>
      <c r="BC116" s="17">
        <f t="shared" si="10"/>
        <v>850191.02000000014</v>
      </c>
      <c r="BD116" s="17">
        <f t="shared" si="11"/>
        <v>3433723.9500000007</v>
      </c>
    </row>
    <row r="117" spans="1:56" x14ac:dyDescent="0.25">
      <c r="A117" t="str">
        <f t="shared" si="14"/>
        <v>NESI.BCHEXP</v>
      </c>
      <c r="B117" s="1" t="s">
        <v>197</v>
      </c>
      <c r="C117" s="1" t="s">
        <v>201</v>
      </c>
      <c r="D117" s="1" t="s">
        <v>28</v>
      </c>
      <c r="E117" s="17">
        <v>-975.09999999999991</v>
      </c>
      <c r="F117" s="17">
        <v>-401.70000000000005</v>
      </c>
      <c r="G117" s="17">
        <v>0</v>
      </c>
      <c r="H117" s="17">
        <v>-3162.73</v>
      </c>
      <c r="I117" s="17">
        <v>-1163.07</v>
      </c>
      <c r="J117" s="17">
        <v>0</v>
      </c>
      <c r="K117" s="17">
        <v>0</v>
      </c>
      <c r="L117" s="17">
        <v>-463.68</v>
      </c>
      <c r="M117" s="17">
        <v>0</v>
      </c>
      <c r="N117" s="17">
        <v>0</v>
      </c>
      <c r="O117" s="17">
        <v>0</v>
      </c>
      <c r="P117" s="17">
        <v>0</v>
      </c>
      <c r="Q117" s="20">
        <v>-48.76</v>
      </c>
      <c r="R117" s="20">
        <v>-20.09</v>
      </c>
      <c r="S117" s="20">
        <v>0</v>
      </c>
      <c r="T117" s="20">
        <v>-158.13999999999999</v>
      </c>
      <c r="U117" s="20">
        <v>-58.15</v>
      </c>
      <c r="V117" s="20">
        <v>0</v>
      </c>
      <c r="W117" s="20">
        <v>0</v>
      </c>
      <c r="X117" s="20">
        <v>-23.18</v>
      </c>
      <c r="Y117" s="20">
        <v>0</v>
      </c>
      <c r="Z117" s="20">
        <v>0</v>
      </c>
      <c r="AA117" s="20">
        <v>0</v>
      </c>
      <c r="AB117" s="20">
        <v>0</v>
      </c>
      <c r="AC117" s="17">
        <v>-360.02</v>
      </c>
      <c r="AD117" s="17">
        <v>-146.36000000000001</v>
      </c>
      <c r="AE117" s="17">
        <v>0</v>
      </c>
      <c r="AF117" s="17">
        <v>-1123.8399999999999</v>
      </c>
      <c r="AG117" s="17">
        <v>-408.76</v>
      </c>
      <c r="AH117" s="17">
        <v>0</v>
      </c>
      <c r="AI117" s="17">
        <v>0</v>
      </c>
      <c r="AJ117" s="17">
        <v>-157.41999999999999</v>
      </c>
      <c r="AK117" s="17">
        <v>0</v>
      </c>
      <c r="AL117" s="17">
        <v>0</v>
      </c>
      <c r="AM117" s="17">
        <v>0</v>
      </c>
      <c r="AN117" s="17">
        <v>0</v>
      </c>
      <c r="AO117" s="20">
        <v>-1383.8799999999999</v>
      </c>
      <c r="AP117" s="20">
        <v>-568.15000000000009</v>
      </c>
      <c r="AQ117" s="20">
        <v>0</v>
      </c>
      <c r="AR117" s="20">
        <v>-4444.71</v>
      </c>
      <c r="AS117" s="20">
        <v>-1629.98</v>
      </c>
      <c r="AT117" s="20">
        <v>0</v>
      </c>
      <c r="AU117" s="20">
        <v>0</v>
      </c>
      <c r="AV117" s="20">
        <v>-644.28</v>
      </c>
      <c r="AW117" s="20">
        <v>0</v>
      </c>
      <c r="AX117" s="20">
        <v>0</v>
      </c>
      <c r="AY117" s="20">
        <v>0</v>
      </c>
      <c r="AZ117" s="20">
        <v>0</v>
      </c>
      <c r="BA117" s="17">
        <f t="shared" si="12"/>
        <v>-6166.28</v>
      </c>
      <c r="BB117" s="17">
        <f t="shared" si="13"/>
        <v>-308.32</v>
      </c>
      <c r="BC117" s="17">
        <f t="shared" si="10"/>
        <v>-2196.3999999999996</v>
      </c>
      <c r="BD117" s="17">
        <f t="shared" si="11"/>
        <v>-8671</v>
      </c>
    </row>
    <row r="118" spans="1:56" x14ac:dyDescent="0.25">
      <c r="A118" t="str">
        <f t="shared" si="14"/>
        <v>NESI.SPCEXP</v>
      </c>
      <c r="B118" s="1" t="s">
        <v>197</v>
      </c>
      <c r="C118" s="1" t="s">
        <v>202</v>
      </c>
      <c r="D118" s="1" t="s">
        <v>74</v>
      </c>
      <c r="E118" s="17">
        <v>-4850.97</v>
      </c>
      <c r="F118" s="17">
        <v>-12714.84</v>
      </c>
      <c r="G118" s="17">
        <v>-24408.65</v>
      </c>
      <c r="H118" s="17">
        <v>0</v>
      </c>
      <c r="I118" s="17">
        <v>-370.65</v>
      </c>
      <c r="J118" s="17">
        <v>-2053.25</v>
      </c>
      <c r="K118" s="17">
        <v>-1164.03</v>
      </c>
      <c r="L118" s="17">
        <v>0</v>
      </c>
      <c r="M118" s="17">
        <v>-17744.25</v>
      </c>
      <c r="N118" s="17">
        <v>-467.00999999999993</v>
      </c>
      <c r="O118" s="17">
        <v>-1042.74</v>
      </c>
      <c r="P118" s="17">
        <v>-8520.989999999998</v>
      </c>
      <c r="Q118" s="20">
        <v>-242.55</v>
      </c>
      <c r="R118" s="20">
        <v>-635.74</v>
      </c>
      <c r="S118" s="20">
        <v>-1220.43</v>
      </c>
      <c r="T118" s="20">
        <v>0</v>
      </c>
      <c r="U118" s="20">
        <v>-18.53</v>
      </c>
      <c r="V118" s="20">
        <v>-102.66</v>
      </c>
      <c r="W118" s="20">
        <v>-58.2</v>
      </c>
      <c r="X118" s="20">
        <v>0</v>
      </c>
      <c r="Y118" s="20">
        <v>-887.21</v>
      </c>
      <c r="Z118" s="20">
        <v>-23.35</v>
      </c>
      <c r="AA118" s="20">
        <v>-52.14</v>
      </c>
      <c r="AB118" s="20">
        <v>-426.05</v>
      </c>
      <c r="AC118" s="17">
        <v>-1791.04</v>
      </c>
      <c r="AD118" s="17">
        <v>-4632.55</v>
      </c>
      <c r="AE118" s="17">
        <v>-8781.9</v>
      </c>
      <c r="AF118" s="17">
        <v>0</v>
      </c>
      <c r="AG118" s="17">
        <v>-130.26</v>
      </c>
      <c r="AH118" s="17">
        <v>-713.35</v>
      </c>
      <c r="AI118" s="17">
        <v>-399.88</v>
      </c>
      <c r="AJ118" s="17">
        <v>0</v>
      </c>
      <c r="AK118" s="17">
        <v>-5952.89</v>
      </c>
      <c r="AL118" s="17">
        <v>-154.86000000000001</v>
      </c>
      <c r="AM118" s="17">
        <v>-342.23</v>
      </c>
      <c r="AN118" s="17">
        <v>-2768.66</v>
      </c>
      <c r="AO118" s="20">
        <v>-6884.56</v>
      </c>
      <c r="AP118" s="20">
        <v>-17983.13</v>
      </c>
      <c r="AQ118" s="20">
        <v>-34410.980000000003</v>
      </c>
      <c r="AR118" s="20">
        <v>0</v>
      </c>
      <c r="AS118" s="20">
        <v>-519.43999999999994</v>
      </c>
      <c r="AT118" s="20">
        <v>-2869.2599999999998</v>
      </c>
      <c r="AU118" s="20">
        <v>-1622.1100000000001</v>
      </c>
      <c r="AV118" s="20">
        <v>0</v>
      </c>
      <c r="AW118" s="20">
        <v>-24584.35</v>
      </c>
      <c r="AX118" s="20">
        <v>-645.22</v>
      </c>
      <c r="AY118" s="20">
        <v>-1437.1100000000001</v>
      </c>
      <c r="AZ118" s="20">
        <v>-11715.699999999997</v>
      </c>
      <c r="BA118" s="17">
        <f t="shared" si="12"/>
        <v>-73337.38</v>
      </c>
      <c r="BB118" s="17">
        <f t="shared" si="13"/>
        <v>-3666.86</v>
      </c>
      <c r="BC118" s="17">
        <f t="shared" si="10"/>
        <v>-25667.62</v>
      </c>
      <c r="BD118" s="17">
        <f t="shared" si="11"/>
        <v>-102671.86000000002</v>
      </c>
    </row>
    <row r="119" spans="1:56" x14ac:dyDescent="0.25">
      <c r="A119" t="str">
        <f t="shared" si="14"/>
        <v>AP00.ST1</v>
      </c>
      <c r="B119" s="1" t="s">
        <v>236</v>
      </c>
      <c r="C119" s="1" t="s">
        <v>237</v>
      </c>
      <c r="D119" s="1" t="s">
        <v>237</v>
      </c>
      <c r="E119" s="17">
        <v>0</v>
      </c>
      <c r="F119" s="17">
        <v>0</v>
      </c>
      <c r="G119" s="17">
        <v>0</v>
      </c>
      <c r="H119" s="17">
        <v>0</v>
      </c>
      <c r="I119" s="17">
        <v>0</v>
      </c>
      <c r="J119" s="17">
        <v>0</v>
      </c>
      <c r="K119" s="17">
        <v>0</v>
      </c>
      <c r="L119" s="17">
        <v>0</v>
      </c>
      <c r="M119" s="17">
        <v>0</v>
      </c>
      <c r="N119" s="17">
        <v>0</v>
      </c>
      <c r="O119" s="17">
        <v>0</v>
      </c>
      <c r="P119" s="17">
        <v>0</v>
      </c>
      <c r="Q119" s="20">
        <v>0</v>
      </c>
      <c r="R119" s="20">
        <v>0</v>
      </c>
      <c r="S119" s="20">
        <v>0</v>
      </c>
      <c r="T119" s="20">
        <v>0</v>
      </c>
      <c r="U119" s="20">
        <v>0</v>
      </c>
      <c r="V119" s="20">
        <v>0</v>
      </c>
      <c r="W119" s="20">
        <v>0</v>
      </c>
      <c r="X119" s="20">
        <v>0</v>
      </c>
      <c r="Y119" s="20">
        <v>0</v>
      </c>
      <c r="Z119" s="20">
        <v>0</v>
      </c>
      <c r="AA119" s="20">
        <v>0</v>
      </c>
      <c r="AB119" s="20">
        <v>0</v>
      </c>
      <c r="AC119" s="17">
        <v>0</v>
      </c>
      <c r="AD119" s="17">
        <v>0</v>
      </c>
      <c r="AE119" s="17">
        <v>0</v>
      </c>
      <c r="AF119" s="17">
        <v>0</v>
      </c>
      <c r="AG119" s="17">
        <v>0</v>
      </c>
      <c r="AH119" s="17">
        <v>0</v>
      </c>
      <c r="AI119" s="17">
        <v>0</v>
      </c>
      <c r="AJ119" s="17">
        <v>0</v>
      </c>
      <c r="AK119" s="17">
        <v>0</v>
      </c>
      <c r="AL119" s="17">
        <v>0</v>
      </c>
      <c r="AM119" s="17">
        <v>0</v>
      </c>
      <c r="AN119" s="17">
        <v>0</v>
      </c>
      <c r="AO119" s="20">
        <v>0</v>
      </c>
      <c r="AP119" s="20">
        <v>0</v>
      </c>
      <c r="AQ119" s="20">
        <v>0</v>
      </c>
      <c r="AR119" s="20">
        <v>0</v>
      </c>
      <c r="AS119" s="20">
        <v>0</v>
      </c>
      <c r="AT119" s="20">
        <v>0</v>
      </c>
      <c r="AU119" s="20">
        <v>0</v>
      </c>
      <c r="AV119" s="20">
        <v>0</v>
      </c>
      <c r="AW119" s="20">
        <v>0</v>
      </c>
      <c r="AX119" s="20">
        <v>0</v>
      </c>
      <c r="AY119" s="20">
        <v>0</v>
      </c>
      <c r="AZ119" s="20">
        <v>0</v>
      </c>
      <c r="BA119" s="17">
        <f t="shared" si="12"/>
        <v>0</v>
      </c>
      <c r="BB119" s="17">
        <f t="shared" si="13"/>
        <v>0</v>
      </c>
      <c r="BC119" s="17">
        <f t="shared" si="10"/>
        <v>0</v>
      </c>
      <c r="BD119" s="17">
        <f t="shared" si="11"/>
        <v>0</v>
      </c>
    </row>
    <row r="120" spans="1:56" x14ac:dyDescent="0.25">
      <c r="A120" t="str">
        <f t="shared" ref="A120:A127" si="15">B120&amp;"."&amp;IF(D120="CES1/CES2",C120,IF(C120="CRE1/CRE2",C120,D120))</f>
        <v>AP00.ST2</v>
      </c>
      <c r="B120" s="1" t="s">
        <v>236</v>
      </c>
      <c r="C120" s="1" t="s">
        <v>238</v>
      </c>
      <c r="D120" s="1" t="s">
        <v>238</v>
      </c>
      <c r="E120" s="17">
        <v>0</v>
      </c>
      <c r="F120" s="17">
        <v>0</v>
      </c>
      <c r="G120" s="17">
        <v>0</v>
      </c>
      <c r="H120" s="17">
        <v>0</v>
      </c>
      <c r="I120" s="17">
        <v>0</v>
      </c>
      <c r="J120" s="17">
        <v>0</v>
      </c>
      <c r="K120" s="17">
        <v>0</v>
      </c>
      <c r="L120" s="17">
        <v>0</v>
      </c>
      <c r="M120" s="17">
        <v>0</v>
      </c>
      <c r="N120" s="17">
        <v>0</v>
      </c>
      <c r="O120" s="17">
        <v>0</v>
      </c>
      <c r="P120" s="17">
        <v>0</v>
      </c>
      <c r="Q120" s="20">
        <v>0</v>
      </c>
      <c r="R120" s="20">
        <v>0</v>
      </c>
      <c r="S120" s="20">
        <v>0</v>
      </c>
      <c r="T120" s="20">
        <v>0</v>
      </c>
      <c r="U120" s="20">
        <v>0</v>
      </c>
      <c r="V120" s="20">
        <v>0</v>
      </c>
      <c r="W120" s="20">
        <v>0</v>
      </c>
      <c r="X120" s="20">
        <v>0</v>
      </c>
      <c r="Y120" s="20">
        <v>0</v>
      </c>
      <c r="Z120" s="20">
        <v>0</v>
      </c>
      <c r="AA120" s="20">
        <v>0</v>
      </c>
      <c r="AB120" s="20">
        <v>0</v>
      </c>
      <c r="AC120" s="17">
        <v>0</v>
      </c>
      <c r="AD120" s="17">
        <v>0</v>
      </c>
      <c r="AE120" s="17">
        <v>0</v>
      </c>
      <c r="AF120" s="17">
        <v>0</v>
      </c>
      <c r="AG120" s="17">
        <v>0</v>
      </c>
      <c r="AH120" s="17">
        <v>0</v>
      </c>
      <c r="AI120" s="17">
        <v>0</v>
      </c>
      <c r="AJ120" s="17">
        <v>0</v>
      </c>
      <c r="AK120" s="17">
        <v>0</v>
      </c>
      <c r="AL120" s="17">
        <v>0</v>
      </c>
      <c r="AM120" s="17">
        <v>0</v>
      </c>
      <c r="AN120" s="17">
        <v>0</v>
      </c>
      <c r="AO120" s="20">
        <v>0</v>
      </c>
      <c r="AP120" s="20">
        <v>0</v>
      </c>
      <c r="AQ120" s="20">
        <v>0</v>
      </c>
      <c r="AR120" s="20">
        <v>0</v>
      </c>
      <c r="AS120" s="20">
        <v>0</v>
      </c>
      <c r="AT120" s="20">
        <v>0</v>
      </c>
      <c r="AU120" s="20">
        <v>0</v>
      </c>
      <c r="AV120" s="20">
        <v>0</v>
      </c>
      <c r="AW120" s="20">
        <v>0</v>
      </c>
      <c r="AX120" s="20">
        <v>0</v>
      </c>
      <c r="AY120" s="20">
        <v>0</v>
      </c>
      <c r="AZ120" s="20">
        <v>0</v>
      </c>
      <c r="BA120" s="17">
        <f t="shared" ref="BA120:BA127" si="16">SUM(E120:P120)</f>
        <v>0</v>
      </c>
      <c r="BB120" s="17">
        <f t="shared" ref="BB120:BB127" si="17">SUM(Q120:AB120)</f>
        <v>0</v>
      </c>
      <c r="BC120" s="17">
        <f t="shared" ref="BC120:BC127" si="18">SUM(AC120:AN120)</f>
        <v>0</v>
      </c>
      <c r="BD120" s="17">
        <f t="shared" ref="BD120:BD127" si="19">SUM(AO120:AZ120)</f>
        <v>0</v>
      </c>
    </row>
    <row r="121" spans="1:56" x14ac:dyDescent="0.25">
      <c r="A121" t="str">
        <f t="shared" si="15"/>
        <v>SYPM.BCHIMP</v>
      </c>
      <c r="B121" s="1" t="s">
        <v>730</v>
      </c>
      <c r="C121" s="1" t="s">
        <v>731</v>
      </c>
      <c r="D121" s="1" t="s">
        <v>21</v>
      </c>
      <c r="E121" s="17">
        <v>0</v>
      </c>
      <c r="F121" s="17">
        <v>0</v>
      </c>
      <c r="G121" s="17">
        <v>687.2600000000001</v>
      </c>
      <c r="H121" s="17">
        <v>393.55000000000007</v>
      </c>
      <c r="I121" s="17">
        <v>257.93999999999983</v>
      </c>
      <c r="J121" s="17">
        <v>9.180000000000005</v>
      </c>
      <c r="K121" s="17">
        <v>792.9100000000002</v>
      </c>
      <c r="L121" s="17">
        <v>731.19999999999948</v>
      </c>
      <c r="M121" s="17">
        <v>9.0999999999999979</v>
      </c>
      <c r="N121" s="17">
        <v>35.269999999999996</v>
      </c>
      <c r="O121" s="17">
        <v>397.21999999999991</v>
      </c>
      <c r="P121" s="17">
        <v>0</v>
      </c>
      <c r="Q121" s="20">
        <v>0</v>
      </c>
      <c r="R121" s="20">
        <v>0</v>
      </c>
      <c r="S121" s="20">
        <v>34.36</v>
      </c>
      <c r="T121" s="20">
        <v>19.68</v>
      </c>
      <c r="U121" s="20">
        <v>12.9</v>
      </c>
      <c r="V121" s="20">
        <v>0.46</v>
      </c>
      <c r="W121" s="20">
        <v>39.65</v>
      </c>
      <c r="X121" s="20">
        <v>36.56</v>
      </c>
      <c r="Y121" s="20">
        <v>0.46</v>
      </c>
      <c r="Z121" s="20">
        <v>1.76</v>
      </c>
      <c r="AA121" s="20">
        <v>19.86</v>
      </c>
      <c r="AB121" s="20">
        <v>0</v>
      </c>
      <c r="AC121" s="17">
        <v>0</v>
      </c>
      <c r="AD121" s="17">
        <v>0</v>
      </c>
      <c r="AE121" s="17">
        <v>247.27</v>
      </c>
      <c r="AF121" s="17">
        <v>139.84</v>
      </c>
      <c r="AG121" s="17">
        <v>90.65</v>
      </c>
      <c r="AH121" s="17">
        <v>3.19</v>
      </c>
      <c r="AI121" s="17">
        <v>272.39</v>
      </c>
      <c r="AJ121" s="17">
        <v>248.25</v>
      </c>
      <c r="AK121" s="17">
        <v>3.05</v>
      </c>
      <c r="AL121" s="17">
        <v>11.7</v>
      </c>
      <c r="AM121" s="17">
        <v>130.37</v>
      </c>
      <c r="AN121" s="17">
        <v>0</v>
      </c>
      <c r="AO121" s="20">
        <v>0</v>
      </c>
      <c r="AP121" s="20">
        <v>0</v>
      </c>
      <c r="AQ121" s="20">
        <v>968.8900000000001</v>
      </c>
      <c r="AR121" s="20">
        <v>553.07000000000005</v>
      </c>
      <c r="AS121" s="20">
        <v>361.48999999999978</v>
      </c>
      <c r="AT121" s="20">
        <v>12.830000000000005</v>
      </c>
      <c r="AU121" s="20">
        <v>1104.9500000000003</v>
      </c>
      <c r="AV121" s="20">
        <v>1016.0099999999995</v>
      </c>
      <c r="AW121" s="20">
        <v>12.61</v>
      </c>
      <c r="AX121" s="20">
        <v>48.72999999999999</v>
      </c>
      <c r="AY121" s="20">
        <v>547.44999999999993</v>
      </c>
      <c r="AZ121" s="20">
        <v>0</v>
      </c>
      <c r="BA121" s="17">
        <f t="shared" si="16"/>
        <v>3313.6299999999992</v>
      </c>
      <c r="BB121" s="17">
        <f t="shared" si="17"/>
        <v>165.69</v>
      </c>
      <c r="BC121" s="17">
        <f t="shared" si="18"/>
        <v>1146.71</v>
      </c>
      <c r="BD121" s="17">
        <f t="shared" si="19"/>
        <v>4626.03</v>
      </c>
    </row>
    <row r="122" spans="1:56" x14ac:dyDescent="0.25">
      <c r="A122" t="str">
        <f t="shared" si="15"/>
        <v>EEC.TAB1</v>
      </c>
      <c r="B122" s="1" t="s">
        <v>24</v>
      </c>
      <c r="C122" s="1" t="s">
        <v>203</v>
      </c>
      <c r="D122" s="1" t="s">
        <v>203</v>
      </c>
      <c r="E122" s="17">
        <v>-58935.92</v>
      </c>
      <c r="F122" s="17">
        <v>-36511.759999999995</v>
      </c>
      <c r="G122" s="17">
        <v>-47596.790000000008</v>
      </c>
      <c r="H122" s="17">
        <v>-54577.77</v>
      </c>
      <c r="I122" s="17">
        <v>-33885.550000000003</v>
      </c>
      <c r="J122" s="17">
        <v>-25462.110000000004</v>
      </c>
      <c r="K122" s="17">
        <v>-16923.550000000003</v>
      </c>
      <c r="L122" s="17">
        <v>-34184.020000000004</v>
      </c>
      <c r="M122" s="17">
        <v>-15373.249999999998</v>
      </c>
      <c r="N122" s="17">
        <v>-42341.490000000005</v>
      </c>
      <c r="O122" s="17">
        <v>-53008.56</v>
      </c>
      <c r="P122" s="17">
        <v>-33561.040000000001</v>
      </c>
      <c r="Q122" s="20">
        <v>-2946.8</v>
      </c>
      <c r="R122" s="20">
        <v>-1825.59</v>
      </c>
      <c r="S122" s="20">
        <v>-2379.84</v>
      </c>
      <c r="T122" s="20">
        <v>-2728.89</v>
      </c>
      <c r="U122" s="20">
        <v>-1694.28</v>
      </c>
      <c r="V122" s="20">
        <v>-1273.1099999999999</v>
      </c>
      <c r="W122" s="20">
        <v>-846.18</v>
      </c>
      <c r="X122" s="20">
        <v>-1709.2</v>
      </c>
      <c r="Y122" s="20">
        <v>-768.66</v>
      </c>
      <c r="Z122" s="20">
        <v>-2117.0700000000002</v>
      </c>
      <c r="AA122" s="20">
        <v>-2650.43</v>
      </c>
      <c r="AB122" s="20">
        <v>-1678.05</v>
      </c>
      <c r="AC122" s="17">
        <v>-21759.88</v>
      </c>
      <c r="AD122" s="17">
        <v>-13302.78</v>
      </c>
      <c r="AE122" s="17">
        <v>-17124.669999999998</v>
      </c>
      <c r="AF122" s="17">
        <v>-19393.64</v>
      </c>
      <c r="AG122" s="17">
        <v>-11908.95</v>
      </c>
      <c r="AH122" s="17">
        <v>-8846.1200000000008</v>
      </c>
      <c r="AI122" s="17">
        <v>-5813.74</v>
      </c>
      <c r="AJ122" s="17">
        <v>-11605.69</v>
      </c>
      <c r="AK122" s="17">
        <v>-5157.46</v>
      </c>
      <c r="AL122" s="17">
        <v>-14040</v>
      </c>
      <c r="AM122" s="17">
        <v>-17397.490000000002</v>
      </c>
      <c r="AN122" s="17">
        <v>-10904.75</v>
      </c>
      <c r="AO122" s="20">
        <v>-83642.600000000006</v>
      </c>
      <c r="AP122" s="20">
        <v>-51640.12999999999</v>
      </c>
      <c r="AQ122" s="20">
        <v>-67101.3</v>
      </c>
      <c r="AR122" s="20">
        <v>-76700.299999999988</v>
      </c>
      <c r="AS122" s="20">
        <v>-47488.78</v>
      </c>
      <c r="AT122" s="20">
        <v>-35581.340000000004</v>
      </c>
      <c r="AU122" s="20">
        <v>-23583.47</v>
      </c>
      <c r="AV122" s="20">
        <v>-47498.91</v>
      </c>
      <c r="AW122" s="20">
        <v>-21299.37</v>
      </c>
      <c r="AX122" s="20">
        <v>-58498.560000000005</v>
      </c>
      <c r="AY122" s="20">
        <v>-73056.479999999996</v>
      </c>
      <c r="AZ122" s="20">
        <v>-46143.840000000004</v>
      </c>
      <c r="BA122" s="17">
        <f t="shared" si="16"/>
        <v>-452361.81</v>
      </c>
      <c r="BB122" s="17">
        <f t="shared" si="17"/>
        <v>-22618.100000000002</v>
      </c>
      <c r="BC122" s="17">
        <f t="shared" si="18"/>
        <v>-157255.17000000001</v>
      </c>
      <c r="BD122" s="17">
        <f t="shared" si="19"/>
        <v>-632235.08000000007</v>
      </c>
    </row>
    <row r="123" spans="1:56" x14ac:dyDescent="0.25">
      <c r="A123" t="str">
        <f t="shared" si="15"/>
        <v>CHD.TAY1</v>
      </c>
      <c r="B123" s="1" t="s">
        <v>234</v>
      </c>
      <c r="C123" s="1" t="s">
        <v>205</v>
      </c>
      <c r="D123" s="1" t="s">
        <v>205</v>
      </c>
      <c r="E123" s="17">
        <v>0</v>
      </c>
      <c r="F123" s="17">
        <v>0</v>
      </c>
      <c r="G123" s="17">
        <v>0</v>
      </c>
      <c r="H123" s="17">
        <v>0</v>
      </c>
      <c r="I123" s="17">
        <v>-22196.319999999996</v>
      </c>
      <c r="J123" s="17">
        <v>-27304.040000000005</v>
      </c>
      <c r="K123" s="17">
        <v>-21988.37</v>
      </c>
      <c r="L123" s="17">
        <v>-27597.45</v>
      </c>
      <c r="M123" s="17">
        <v>-16967.93</v>
      </c>
      <c r="N123" s="17">
        <v>-4715.38</v>
      </c>
      <c r="O123" s="17">
        <v>0</v>
      </c>
      <c r="P123" s="17">
        <v>0</v>
      </c>
      <c r="Q123" s="20">
        <v>0</v>
      </c>
      <c r="R123" s="20">
        <v>0</v>
      </c>
      <c r="S123" s="20">
        <v>0</v>
      </c>
      <c r="T123" s="20">
        <v>0</v>
      </c>
      <c r="U123" s="20">
        <v>-1109.82</v>
      </c>
      <c r="V123" s="20">
        <v>-1365.2</v>
      </c>
      <c r="W123" s="20">
        <v>-1099.42</v>
      </c>
      <c r="X123" s="20">
        <v>-1379.87</v>
      </c>
      <c r="Y123" s="20">
        <v>-848.4</v>
      </c>
      <c r="Z123" s="20">
        <v>-235.77</v>
      </c>
      <c r="AA123" s="20">
        <v>0</v>
      </c>
      <c r="AB123" s="20">
        <v>0</v>
      </c>
      <c r="AC123" s="17">
        <v>0</v>
      </c>
      <c r="AD123" s="17">
        <v>0</v>
      </c>
      <c r="AE123" s="17">
        <v>0</v>
      </c>
      <c r="AF123" s="17">
        <v>0</v>
      </c>
      <c r="AG123" s="17">
        <v>-7800.81</v>
      </c>
      <c r="AH123" s="17">
        <v>-9486.0499999999993</v>
      </c>
      <c r="AI123" s="17">
        <v>-7553.65</v>
      </c>
      <c r="AJ123" s="17">
        <v>-9369.51</v>
      </c>
      <c r="AK123" s="17">
        <v>-5692.45</v>
      </c>
      <c r="AL123" s="17">
        <v>-1563.57</v>
      </c>
      <c r="AM123" s="17">
        <v>0</v>
      </c>
      <c r="AN123" s="17">
        <v>0</v>
      </c>
      <c r="AO123" s="20">
        <v>0</v>
      </c>
      <c r="AP123" s="20">
        <v>0</v>
      </c>
      <c r="AQ123" s="20">
        <v>0</v>
      </c>
      <c r="AR123" s="20">
        <v>0</v>
      </c>
      <c r="AS123" s="20">
        <v>-31106.949999999997</v>
      </c>
      <c r="AT123" s="20">
        <v>-38155.290000000008</v>
      </c>
      <c r="AU123" s="20">
        <v>-30641.440000000002</v>
      </c>
      <c r="AV123" s="20">
        <v>-38346.83</v>
      </c>
      <c r="AW123" s="20">
        <v>-23508.780000000002</v>
      </c>
      <c r="AX123" s="20">
        <v>-6514.72</v>
      </c>
      <c r="AY123" s="20">
        <v>0</v>
      </c>
      <c r="AZ123" s="20">
        <v>0</v>
      </c>
      <c r="BA123" s="17">
        <f t="shared" si="16"/>
        <v>-120769.48999999999</v>
      </c>
      <c r="BB123" s="17">
        <f t="shared" si="17"/>
        <v>-6038.48</v>
      </c>
      <c r="BC123" s="17">
        <f t="shared" si="18"/>
        <v>-41466.04</v>
      </c>
      <c r="BD123" s="17">
        <f t="shared" si="19"/>
        <v>-168274.01</v>
      </c>
    </row>
    <row r="124" spans="1:56" x14ac:dyDescent="0.25">
      <c r="A124" t="str">
        <f t="shared" si="15"/>
        <v>CHD.TAY2</v>
      </c>
      <c r="B124" s="1" t="s">
        <v>234</v>
      </c>
      <c r="C124" s="1" t="s">
        <v>673</v>
      </c>
      <c r="D124" s="1" t="s">
        <v>673</v>
      </c>
      <c r="E124" s="17">
        <v>-850.84</v>
      </c>
      <c r="F124" s="17">
        <v>-701.44</v>
      </c>
      <c r="G124" s="17">
        <v>-884.64</v>
      </c>
      <c r="H124" s="17">
        <v>-1116.78</v>
      </c>
      <c r="I124" s="17">
        <v>-848.6400000000001</v>
      </c>
      <c r="J124" s="17">
        <v>-477.65</v>
      </c>
      <c r="K124" s="17">
        <v>-224.75</v>
      </c>
      <c r="L124" s="17">
        <v>-477.78</v>
      </c>
      <c r="M124" s="17">
        <v>-245.70000000000002</v>
      </c>
      <c r="N124" s="17">
        <v>-446.07</v>
      </c>
      <c r="O124" s="17">
        <v>-682.49</v>
      </c>
      <c r="P124" s="17">
        <v>-379.92999999999995</v>
      </c>
      <c r="Q124" s="20">
        <v>-42.54</v>
      </c>
      <c r="R124" s="20">
        <v>-35.07</v>
      </c>
      <c r="S124" s="20">
        <v>-44.23</v>
      </c>
      <c r="T124" s="20">
        <v>-55.84</v>
      </c>
      <c r="U124" s="20">
        <v>-42.43</v>
      </c>
      <c r="V124" s="20">
        <v>-23.88</v>
      </c>
      <c r="W124" s="20">
        <v>-11.24</v>
      </c>
      <c r="X124" s="20">
        <v>-23.89</v>
      </c>
      <c r="Y124" s="20">
        <v>-12.29</v>
      </c>
      <c r="Z124" s="20">
        <v>-22.3</v>
      </c>
      <c r="AA124" s="20">
        <v>-34.119999999999997</v>
      </c>
      <c r="AB124" s="20">
        <v>-19</v>
      </c>
      <c r="AC124" s="17">
        <v>-314.14</v>
      </c>
      <c r="AD124" s="17">
        <v>-255.56</v>
      </c>
      <c r="AE124" s="17">
        <v>-318.27999999999997</v>
      </c>
      <c r="AF124" s="17">
        <v>-396.84</v>
      </c>
      <c r="AG124" s="17">
        <v>-298.25</v>
      </c>
      <c r="AH124" s="17">
        <v>-165.95</v>
      </c>
      <c r="AI124" s="17">
        <v>-77.209999999999994</v>
      </c>
      <c r="AJ124" s="17">
        <v>-162.21</v>
      </c>
      <c r="AK124" s="17">
        <v>-82.43</v>
      </c>
      <c r="AL124" s="17">
        <v>-147.91</v>
      </c>
      <c r="AM124" s="17">
        <v>-223.99</v>
      </c>
      <c r="AN124" s="17">
        <v>-123.45</v>
      </c>
      <c r="AO124" s="20">
        <v>-1207.52</v>
      </c>
      <c r="AP124" s="20">
        <v>-992.07000000000016</v>
      </c>
      <c r="AQ124" s="20">
        <v>-1247.1500000000001</v>
      </c>
      <c r="AR124" s="20">
        <v>-1569.4599999999998</v>
      </c>
      <c r="AS124" s="20">
        <v>-1189.3200000000002</v>
      </c>
      <c r="AT124" s="20">
        <v>-667.48</v>
      </c>
      <c r="AU124" s="20">
        <v>-313.2</v>
      </c>
      <c r="AV124" s="20">
        <v>-663.88</v>
      </c>
      <c r="AW124" s="20">
        <v>-340.42</v>
      </c>
      <c r="AX124" s="20">
        <v>-616.28</v>
      </c>
      <c r="AY124" s="20">
        <v>-940.6</v>
      </c>
      <c r="AZ124" s="20">
        <v>-522.38</v>
      </c>
      <c r="BA124" s="17">
        <f t="shared" si="16"/>
        <v>-7336.7099999999991</v>
      </c>
      <c r="BB124" s="17">
        <f t="shared" si="17"/>
        <v>-366.83000000000004</v>
      </c>
      <c r="BC124" s="17">
        <f t="shared" si="18"/>
        <v>-2566.2199999999993</v>
      </c>
      <c r="BD124" s="17">
        <f t="shared" si="19"/>
        <v>-10269.76</v>
      </c>
    </row>
    <row r="125" spans="1:56" x14ac:dyDescent="0.25">
      <c r="A125" t="str">
        <f t="shared" si="15"/>
        <v>TCN.TC01</v>
      </c>
      <c r="B125" s="1" t="s">
        <v>33</v>
      </c>
      <c r="C125" s="1" t="s">
        <v>206</v>
      </c>
      <c r="D125" s="1" t="s">
        <v>206</v>
      </c>
      <c r="E125" s="17">
        <v>-174613.06</v>
      </c>
      <c r="F125" s="17">
        <v>-121910.87000000001</v>
      </c>
      <c r="G125" s="17">
        <v>-177784.61</v>
      </c>
      <c r="H125" s="17">
        <v>-310282.39999999997</v>
      </c>
      <c r="I125" s="17">
        <v>-223236.36000000002</v>
      </c>
      <c r="J125" s="17">
        <v>-138900.22</v>
      </c>
      <c r="K125" s="17">
        <v>-137355.99999999997</v>
      </c>
      <c r="L125" s="17">
        <v>-174794.46999999997</v>
      </c>
      <c r="M125" s="17">
        <v>-200634.68</v>
      </c>
      <c r="N125" s="17">
        <v>-190443.75</v>
      </c>
      <c r="O125" s="17">
        <v>-174141.66</v>
      </c>
      <c r="P125" s="17">
        <v>-148263.29999999999</v>
      </c>
      <c r="Q125" s="20">
        <v>-8730.65</v>
      </c>
      <c r="R125" s="20">
        <v>-6095.54</v>
      </c>
      <c r="S125" s="20">
        <v>-8889.23</v>
      </c>
      <c r="T125" s="20">
        <v>-15514.12</v>
      </c>
      <c r="U125" s="20">
        <v>-11161.82</v>
      </c>
      <c r="V125" s="20">
        <v>-6945.01</v>
      </c>
      <c r="W125" s="20">
        <v>-6867.8</v>
      </c>
      <c r="X125" s="20">
        <v>-8739.7199999999993</v>
      </c>
      <c r="Y125" s="20">
        <v>-10031.73</v>
      </c>
      <c r="Z125" s="20">
        <v>-9522.19</v>
      </c>
      <c r="AA125" s="20">
        <v>-8707.08</v>
      </c>
      <c r="AB125" s="20">
        <v>-7413.17</v>
      </c>
      <c r="AC125" s="17">
        <v>-64469.33</v>
      </c>
      <c r="AD125" s="17">
        <v>-44417.29</v>
      </c>
      <c r="AE125" s="17">
        <v>-63964.47</v>
      </c>
      <c r="AF125" s="17">
        <v>-110255.62</v>
      </c>
      <c r="AG125" s="17">
        <v>-78455.56</v>
      </c>
      <c r="AH125" s="17">
        <v>-48257.120000000003</v>
      </c>
      <c r="AI125" s="17">
        <v>-47185.83</v>
      </c>
      <c r="AJ125" s="17">
        <v>-59343.82</v>
      </c>
      <c r="AK125" s="17">
        <v>-67309.53</v>
      </c>
      <c r="AL125" s="17">
        <v>-63149.16</v>
      </c>
      <c r="AM125" s="17">
        <v>-57153.57</v>
      </c>
      <c r="AN125" s="17">
        <v>-48174.14</v>
      </c>
      <c r="AO125" s="20">
        <v>-247813.03999999998</v>
      </c>
      <c r="AP125" s="20">
        <v>-172423.7</v>
      </c>
      <c r="AQ125" s="20">
        <v>-250638.31</v>
      </c>
      <c r="AR125" s="20">
        <v>-436052.13999999996</v>
      </c>
      <c r="AS125" s="20">
        <v>-312853.74</v>
      </c>
      <c r="AT125" s="20">
        <v>-194102.35</v>
      </c>
      <c r="AU125" s="20">
        <v>-191409.62999999995</v>
      </c>
      <c r="AV125" s="20">
        <v>-242878.00999999998</v>
      </c>
      <c r="AW125" s="20">
        <v>-277975.94</v>
      </c>
      <c r="AX125" s="20">
        <v>-263115.09999999998</v>
      </c>
      <c r="AY125" s="20">
        <v>-240002.31</v>
      </c>
      <c r="AZ125" s="20">
        <v>-203850.61</v>
      </c>
      <c r="BA125" s="17">
        <f t="shared" si="16"/>
        <v>-2172361.38</v>
      </c>
      <c r="BB125" s="17">
        <f t="shared" si="17"/>
        <v>-108618.06</v>
      </c>
      <c r="BC125" s="17">
        <f t="shared" si="18"/>
        <v>-752135.44</v>
      </c>
      <c r="BD125" s="17">
        <f t="shared" si="19"/>
        <v>-3033114.88</v>
      </c>
    </row>
    <row r="126" spans="1:56" x14ac:dyDescent="0.25">
      <c r="A126" t="str">
        <f t="shared" si="15"/>
        <v>TCN.TC02</v>
      </c>
      <c r="B126" s="1" t="s">
        <v>33</v>
      </c>
      <c r="C126" s="1" t="s">
        <v>207</v>
      </c>
      <c r="D126" s="1" t="s">
        <v>207</v>
      </c>
      <c r="E126" s="17">
        <v>-6617.35</v>
      </c>
      <c r="F126" s="17">
        <v>-4185.6699999999992</v>
      </c>
      <c r="G126" s="17">
        <v>-7069.35</v>
      </c>
      <c r="H126" s="17">
        <v>-6028.5200000000023</v>
      </c>
      <c r="I126" s="17">
        <v>-4230.4100000000062</v>
      </c>
      <c r="J126" s="17">
        <v>-3205.8799999999933</v>
      </c>
      <c r="K126" s="17">
        <v>-2473.5899999999974</v>
      </c>
      <c r="L126" s="17">
        <v>-2762.2900000000018</v>
      </c>
      <c r="M126" s="17">
        <v>-3299.3899999999976</v>
      </c>
      <c r="N126" s="17">
        <v>5747.7799999999916</v>
      </c>
      <c r="O126" s="17">
        <v>5779.9400000000023</v>
      </c>
      <c r="P126" s="17">
        <v>6376.489999999998</v>
      </c>
      <c r="Q126" s="20">
        <v>-330.87</v>
      </c>
      <c r="R126" s="20">
        <v>-209.28</v>
      </c>
      <c r="S126" s="20">
        <v>-353.47</v>
      </c>
      <c r="T126" s="20">
        <v>-301.43</v>
      </c>
      <c r="U126" s="20">
        <v>-211.52</v>
      </c>
      <c r="V126" s="20">
        <v>-160.29</v>
      </c>
      <c r="W126" s="20">
        <v>-123.68</v>
      </c>
      <c r="X126" s="20">
        <v>-138.11000000000001</v>
      </c>
      <c r="Y126" s="20">
        <v>-164.97</v>
      </c>
      <c r="Z126" s="20">
        <v>287.39</v>
      </c>
      <c r="AA126" s="20">
        <v>289</v>
      </c>
      <c r="AB126" s="20">
        <v>318.82</v>
      </c>
      <c r="AC126" s="17">
        <v>-2443.21</v>
      </c>
      <c r="AD126" s="17">
        <v>-1525.02</v>
      </c>
      <c r="AE126" s="17">
        <v>-2543.46</v>
      </c>
      <c r="AF126" s="17">
        <v>-2142.17</v>
      </c>
      <c r="AG126" s="17">
        <v>-1486.76</v>
      </c>
      <c r="AH126" s="17">
        <v>-1113.8</v>
      </c>
      <c r="AI126" s="17">
        <v>-849.75</v>
      </c>
      <c r="AJ126" s="17">
        <v>-937.81</v>
      </c>
      <c r="AK126" s="17">
        <v>-1106.8900000000001</v>
      </c>
      <c r="AL126" s="17">
        <v>1905.9</v>
      </c>
      <c r="AM126" s="17">
        <v>1896.99</v>
      </c>
      <c r="AN126" s="17">
        <v>2071.87</v>
      </c>
      <c r="AO126" s="20">
        <v>-9391.43</v>
      </c>
      <c r="AP126" s="20">
        <v>-5919.9699999999993</v>
      </c>
      <c r="AQ126" s="20">
        <v>-9966.2800000000007</v>
      </c>
      <c r="AR126" s="20">
        <v>-8472.1200000000026</v>
      </c>
      <c r="AS126" s="20">
        <v>-5928.6900000000069</v>
      </c>
      <c r="AT126" s="20">
        <v>-4479.969999999993</v>
      </c>
      <c r="AU126" s="20">
        <v>-3447.0199999999973</v>
      </c>
      <c r="AV126" s="20">
        <v>-3838.2100000000019</v>
      </c>
      <c r="AW126" s="20">
        <v>-4571.2499999999973</v>
      </c>
      <c r="AX126" s="20">
        <v>7941.0699999999924</v>
      </c>
      <c r="AY126" s="20">
        <v>7965.9300000000021</v>
      </c>
      <c r="AZ126" s="20">
        <v>8767.1799999999967</v>
      </c>
      <c r="BA126" s="17">
        <f t="shared" si="16"/>
        <v>-21968.240000000013</v>
      </c>
      <c r="BB126" s="17">
        <f t="shared" si="17"/>
        <v>-1098.4100000000001</v>
      </c>
      <c r="BC126" s="17">
        <f t="shared" si="18"/>
        <v>-8274.11</v>
      </c>
      <c r="BD126" s="17">
        <f t="shared" si="19"/>
        <v>-31340.760000000013</v>
      </c>
    </row>
    <row r="127" spans="1:56" x14ac:dyDescent="0.25">
      <c r="A127" t="str">
        <f t="shared" si="15"/>
        <v>TEN.BCHIMP</v>
      </c>
      <c r="B127" s="1" t="s">
        <v>208</v>
      </c>
      <c r="C127" s="1" t="s">
        <v>209</v>
      </c>
      <c r="D127" s="1" t="s">
        <v>21</v>
      </c>
      <c r="E127" s="17">
        <v>298.31999999999994</v>
      </c>
      <c r="F127" s="17">
        <v>65.950000000000017</v>
      </c>
      <c r="G127" s="17">
        <v>790.07999999999993</v>
      </c>
      <c r="H127" s="17">
        <v>778.78</v>
      </c>
      <c r="I127" s="17">
        <v>234.91</v>
      </c>
      <c r="J127" s="17">
        <v>81.59</v>
      </c>
      <c r="K127" s="17">
        <v>995.76000000000022</v>
      </c>
      <c r="L127" s="17">
        <v>683.49999999999989</v>
      </c>
      <c r="M127" s="17">
        <v>1632.6100000000001</v>
      </c>
      <c r="N127" s="17">
        <v>6911.5400000000018</v>
      </c>
      <c r="O127" s="17">
        <v>4095.9</v>
      </c>
      <c r="P127" s="17">
        <v>417.19</v>
      </c>
      <c r="Q127" s="20">
        <v>14.92</v>
      </c>
      <c r="R127" s="20">
        <v>3.3</v>
      </c>
      <c r="S127" s="20">
        <v>39.5</v>
      </c>
      <c r="T127" s="20">
        <v>38.94</v>
      </c>
      <c r="U127" s="20">
        <v>11.75</v>
      </c>
      <c r="V127" s="20">
        <v>4.08</v>
      </c>
      <c r="W127" s="20">
        <v>49.79</v>
      </c>
      <c r="X127" s="20">
        <v>34.18</v>
      </c>
      <c r="Y127" s="20">
        <v>81.63</v>
      </c>
      <c r="Z127" s="20">
        <v>345.58</v>
      </c>
      <c r="AA127" s="20">
        <v>204.8</v>
      </c>
      <c r="AB127" s="20">
        <v>20.86</v>
      </c>
      <c r="AC127" s="17">
        <v>110.14</v>
      </c>
      <c r="AD127" s="17">
        <v>24.03</v>
      </c>
      <c r="AE127" s="17">
        <v>284.26</v>
      </c>
      <c r="AF127" s="17">
        <v>276.73</v>
      </c>
      <c r="AG127" s="17">
        <v>82.56</v>
      </c>
      <c r="AH127" s="17">
        <v>28.35</v>
      </c>
      <c r="AI127" s="17">
        <v>342.07</v>
      </c>
      <c r="AJ127" s="17">
        <v>232.05</v>
      </c>
      <c r="AK127" s="17">
        <v>547.71</v>
      </c>
      <c r="AL127" s="17">
        <v>2291.79</v>
      </c>
      <c r="AM127" s="17">
        <v>1344.28</v>
      </c>
      <c r="AN127" s="17">
        <v>135.55000000000001</v>
      </c>
      <c r="AO127" s="20">
        <v>423.37999999999994</v>
      </c>
      <c r="AP127" s="20">
        <v>93.280000000000015</v>
      </c>
      <c r="AQ127" s="20">
        <v>1113.8399999999999</v>
      </c>
      <c r="AR127" s="20">
        <v>1094.45</v>
      </c>
      <c r="AS127" s="20">
        <v>329.22</v>
      </c>
      <c r="AT127" s="20">
        <v>114.02000000000001</v>
      </c>
      <c r="AU127" s="20">
        <v>1387.6200000000001</v>
      </c>
      <c r="AV127" s="20">
        <v>949.72999999999979</v>
      </c>
      <c r="AW127" s="20">
        <v>2261.9500000000003</v>
      </c>
      <c r="AX127" s="20">
        <v>9548.9100000000017</v>
      </c>
      <c r="AY127" s="20">
        <v>5644.98</v>
      </c>
      <c r="AZ127" s="20">
        <v>573.6</v>
      </c>
      <c r="BA127" s="17">
        <f t="shared" si="16"/>
        <v>16986.13</v>
      </c>
      <c r="BB127" s="17">
        <f t="shared" si="17"/>
        <v>849.33</v>
      </c>
      <c r="BC127" s="17">
        <f t="shared" si="18"/>
        <v>5699.52</v>
      </c>
      <c r="BD127" s="17">
        <f t="shared" si="19"/>
        <v>23534.98</v>
      </c>
    </row>
    <row r="128" spans="1:56" x14ac:dyDescent="0.25">
      <c r="A128" t="str">
        <f t="shared" si="14"/>
        <v>TEN.BCHEXP</v>
      </c>
      <c r="B128" s="1" t="s">
        <v>208</v>
      </c>
      <c r="C128" s="1" t="s">
        <v>210</v>
      </c>
      <c r="D128" s="1" t="s">
        <v>28</v>
      </c>
      <c r="E128" s="17">
        <v>-7411.86</v>
      </c>
      <c r="F128" s="17">
        <v>-3805.7700000000004</v>
      </c>
      <c r="G128" s="17">
        <v>-6788.130000000001</v>
      </c>
      <c r="H128" s="17">
        <v>-8643.6699999999983</v>
      </c>
      <c r="I128" s="17">
        <v>-6089.8</v>
      </c>
      <c r="J128" s="17">
        <v>0</v>
      </c>
      <c r="K128" s="17">
        <v>-9963.3799999999992</v>
      </c>
      <c r="L128" s="17">
        <v>-20541.78</v>
      </c>
      <c r="M128" s="17">
        <v>-2726.0899999999997</v>
      </c>
      <c r="N128" s="17">
        <v>-1661.17</v>
      </c>
      <c r="O128" s="17">
        <v>-17446.75</v>
      </c>
      <c r="P128" s="17">
        <v>-30801.53</v>
      </c>
      <c r="Q128" s="20">
        <v>-370.59</v>
      </c>
      <c r="R128" s="20">
        <v>-190.29</v>
      </c>
      <c r="S128" s="20">
        <v>-339.41</v>
      </c>
      <c r="T128" s="20">
        <v>-432.18</v>
      </c>
      <c r="U128" s="20">
        <v>-304.49</v>
      </c>
      <c r="V128" s="20">
        <v>0</v>
      </c>
      <c r="W128" s="20">
        <v>-498.17</v>
      </c>
      <c r="X128" s="20">
        <v>-1027.0899999999999</v>
      </c>
      <c r="Y128" s="20">
        <v>-136.30000000000001</v>
      </c>
      <c r="Z128" s="20">
        <v>-83.06</v>
      </c>
      <c r="AA128" s="20">
        <v>-872.34</v>
      </c>
      <c r="AB128" s="20">
        <v>-1540.08</v>
      </c>
      <c r="AC128" s="17">
        <v>-2736.55</v>
      </c>
      <c r="AD128" s="17">
        <v>-1386.6</v>
      </c>
      <c r="AE128" s="17">
        <v>-2442.2800000000002</v>
      </c>
      <c r="AF128" s="17">
        <v>-3071.44</v>
      </c>
      <c r="AG128" s="17">
        <v>-2140.2399999999998</v>
      </c>
      <c r="AH128" s="17">
        <v>0</v>
      </c>
      <c r="AI128" s="17">
        <v>-3422.71</v>
      </c>
      <c r="AJ128" s="17">
        <v>-6974.06</v>
      </c>
      <c r="AK128" s="17">
        <v>-914.56</v>
      </c>
      <c r="AL128" s="17">
        <v>-550.83000000000004</v>
      </c>
      <c r="AM128" s="17">
        <v>-5726.05</v>
      </c>
      <c r="AN128" s="17">
        <v>-10008.120000000001</v>
      </c>
      <c r="AO128" s="20">
        <v>-10519</v>
      </c>
      <c r="AP128" s="20">
        <v>-5382.66</v>
      </c>
      <c r="AQ128" s="20">
        <v>-9569.8200000000015</v>
      </c>
      <c r="AR128" s="20">
        <v>-12147.289999999999</v>
      </c>
      <c r="AS128" s="20">
        <v>-8534.5299999999988</v>
      </c>
      <c r="AT128" s="20">
        <v>0</v>
      </c>
      <c r="AU128" s="20">
        <v>-13884.259999999998</v>
      </c>
      <c r="AV128" s="20">
        <v>-28542.93</v>
      </c>
      <c r="AW128" s="20">
        <v>-3776.95</v>
      </c>
      <c r="AX128" s="20">
        <v>-2295.06</v>
      </c>
      <c r="AY128" s="20">
        <v>-24045.14</v>
      </c>
      <c r="AZ128" s="20">
        <v>-42349.73</v>
      </c>
      <c r="BA128" s="17">
        <f t="shared" si="12"/>
        <v>-115879.93</v>
      </c>
      <c r="BB128" s="17">
        <f t="shared" si="13"/>
        <v>-5794</v>
      </c>
      <c r="BC128" s="17">
        <f t="shared" si="10"/>
        <v>-39373.440000000002</v>
      </c>
      <c r="BD128" s="17">
        <f t="shared" si="11"/>
        <v>-161047.37</v>
      </c>
    </row>
    <row r="129" spans="1:56" x14ac:dyDescent="0.25">
      <c r="A129" t="str">
        <f t="shared" si="14"/>
        <v>TEN.SPCEXP</v>
      </c>
      <c r="B129" s="1" t="s">
        <v>208</v>
      </c>
      <c r="C129" s="1" t="s">
        <v>676</v>
      </c>
      <c r="D129" s="1" t="s">
        <v>74</v>
      </c>
      <c r="E129" s="17">
        <v>0</v>
      </c>
      <c r="F129" s="17">
        <v>0</v>
      </c>
      <c r="G129" s="17">
        <v>0</v>
      </c>
      <c r="H129" s="17">
        <v>0</v>
      </c>
      <c r="I129" s="17">
        <v>0</v>
      </c>
      <c r="J129" s="17">
        <v>-27.939999999999998</v>
      </c>
      <c r="K129" s="17">
        <v>-94.299999999999983</v>
      </c>
      <c r="L129" s="17">
        <v>0</v>
      </c>
      <c r="M129" s="17">
        <v>0</v>
      </c>
      <c r="N129" s="17">
        <v>0</v>
      </c>
      <c r="O129" s="17">
        <v>0</v>
      </c>
      <c r="P129" s="17">
        <v>0</v>
      </c>
      <c r="Q129" s="20">
        <v>0</v>
      </c>
      <c r="R129" s="20">
        <v>0</v>
      </c>
      <c r="S129" s="20">
        <v>0</v>
      </c>
      <c r="T129" s="20">
        <v>0</v>
      </c>
      <c r="U129" s="20">
        <v>0</v>
      </c>
      <c r="V129" s="20">
        <v>-1.4</v>
      </c>
      <c r="W129" s="20">
        <v>-4.72</v>
      </c>
      <c r="X129" s="20">
        <v>0</v>
      </c>
      <c r="Y129" s="20">
        <v>0</v>
      </c>
      <c r="Z129" s="20">
        <v>0</v>
      </c>
      <c r="AA129" s="20">
        <v>0</v>
      </c>
      <c r="AB129" s="20">
        <v>0</v>
      </c>
      <c r="AC129" s="17">
        <v>0</v>
      </c>
      <c r="AD129" s="17">
        <v>0</v>
      </c>
      <c r="AE129" s="17">
        <v>0</v>
      </c>
      <c r="AF129" s="17">
        <v>0</v>
      </c>
      <c r="AG129" s="17">
        <v>0</v>
      </c>
      <c r="AH129" s="17">
        <v>-9.7100000000000009</v>
      </c>
      <c r="AI129" s="17">
        <v>-32.39</v>
      </c>
      <c r="AJ129" s="17">
        <v>0</v>
      </c>
      <c r="AK129" s="17">
        <v>0</v>
      </c>
      <c r="AL129" s="17">
        <v>0</v>
      </c>
      <c r="AM129" s="17">
        <v>0</v>
      </c>
      <c r="AN129" s="17">
        <v>0</v>
      </c>
      <c r="AO129" s="20">
        <v>0</v>
      </c>
      <c r="AP129" s="20">
        <v>0</v>
      </c>
      <c r="AQ129" s="20">
        <v>0</v>
      </c>
      <c r="AR129" s="20">
        <v>0</v>
      </c>
      <c r="AS129" s="20">
        <v>0</v>
      </c>
      <c r="AT129" s="20">
        <v>-39.049999999999997</v>
      </c>
      <c r="AU129" s="20">
        <v>-131.40999999999997</v>
      </c>
      <c r="AV129" s="20">
        <v>0</v>
      </c>
      <c r="AW129" s="20">
        <v>0</v>
      </c>
      <c r="AX129" s="20">
        <v>0</v>
      </c>
      <c r="AY129" s="20">
        <v>0</v>
      </c>
      <c r="AZ129" s="20">
        <v>0</v>
      </c>
      <c r="BA129" s="17">
        <f t="shared" si="12"/>
        <v>-122.23999999999998</v>
      </c>
      <c r="BB129" s="17">
        <f t="shared" si="13"/>
        <v>-6.1199999999999992</v>
      </c>
      <c r="BC129" s="17">
        <f t="shared" si="10"/>
        <v>-42.1</v>
      </c>
      <c r="BD129" s="17">
        <f t="shared" si="11"/>
        <v>-170.45999999999998</v>
      </c>
    </row>
    <row r="130" spans="1:56" x14ac:dyDescent="0.25">
      <c r="A130" t="str">
        <f t="shared" si="14"/>
        <v>TEN.SPCIMP</v>
      </c>
      <c r="B130" s="1" t="s">
        <v>208</v>
      </c>
      <c r="C130" s="1" t="s">
        <v>231</v>
      </c>
      <c r="D130" s="1" t="s">
        <v>73</v>
      </c>
      <c r="E130" s="17">
        <v>0</v>
      </c>
      <c r="F130" s="17">
        <v>0</v>
      </c>
      <c r="G130" s="17">
        <v>0</v>
      </c>
      <c r="H130" s="17">
        <v>45.449999999999996</v>
      </c>
      <c r="I130" s="17">
        <v>713</v>
      </c>
      <c r="J130" s="17">
        <v>1307.5900000000001</v>
      </c>
      <c r="K130" s="17">
        <v>349.32</v>
      </c>
      <c r="L130" s="17">
        <v>91.27</v>
      </c>
      <c r="M130" s="17">
        <v>884.89</v>
      </c>
      <c r="N130" s="17">
        <v>0</v>
      </c>
      <c r="O130" s="17">
        <v>0</v>
      </c>
      <c r="P130" s="17">
        <v>0</v>
      </c>
      <c r="Q130" s="20">
        <v>0</v>
      </c>
      <c r="R130" s="20">
        <v>0</v>
      </c>
      <c r="S130" s="20">
        <v>0</v>
      </c>
      <c r="T130" s="20">
        <v>2.27</v>
      </c>
      <c r="U130" s="20">
        <v>35.65</v>
      </c>
      <c r="V130" s="20">
        <v>65.38</v>
      </c>
      <c r="W130" s="20">
        <v>17.47</v>
      </c>
      <c r="X130" s="20">
        <v>4.5599999999999996</v>
      </c>
      <c r="Y130" s="20">
        <v>44.24</v>
      </c>
      <c r="Z130" s="20">
        <v>0</v>
      </c>
      <c r="AA130" s="20">
        <v>0</v>
      </c>
      <c r="AB130" s="20">
        <v>0</v>
      </c>
      <c r="AC130" s="17">
        <v>0</v>
      </c>
      <c r="AD130" s="17">
        <v>0</v>
      </c>
      <c r="AE130" s="17">
        <v>0</v>
      </c>
      <c r="AF130" s="17">
        <v>16.149999999999999</v>
      </c>
      <c r="AG130" s="17">
        <v>250.58</v>
      </c>
      <c r="AH130" s="17">
        <v>454.29</v>
      </c>
      <c r="AI130" s="17">
        <v>120</v>
      </c>
      <c r="AJ130" s="17">
        <v>30.99</v>
      </c>
      <c r="AK130" s="17">
        <v>296.87</v>
      </c>
      <c r="AL130" s="17">
        <v>0</v>
      </c>
      <c r="AM130" s="17">
        <v>0</v>
      </c>
      <c r="AN130" s="17">
        <v>0</v>
      </c>
      <c r="AO130" s="20">
        <v>0</v>
      </c>
      <c r="AP130" s="20">
        <v>0</v>
      </c>
      <c r="AQ130" s="20">
        <v>0</v>
      </c>
      <c r="AR130" s="20">
        <v>63.87</v>
      </c>
      <c r="AS130" s="20">
        <v>999.23</v>
      </c>
      <c r="AT130" s="20">
        <v>1827.2600000000002</v>
      </c>
      <c r="AU130" s="20">
        <v>486.78999999999996</v>
      </c>
      <c r="AV130" s="20">
        <v>126.82</v>
      </c>
      <c r="AW130" s="20">
        <v>1226</v>
      </c>
      <c r="AX130" s="20">
        <v>0</v>
      </c>
      <c r="AY130" s="20">
        <v>0</v>
      </c>
      <c r="AZ130" s="20">
        <v>0</v>
      </c>
      <c r="BA130" s="17">
        <f t="shared" si="12"/>
        <v>3391.52</v>
      </c>
      <c r="BB130" s="17">
        <f t="shared" si="13"/>
        <v>169.57</v>
      </c>
      <c r="BC130" s="17">
        <f t="shared" si="10"/>
        <v>1168.8800000000001</v>
      </c>
      <c r="BD130" s="17">
        <f t="shared" si="11"/>
        <v>4729.97</v>
      </c>
    </row>
    <row r="131" spans="1:56" x14ac:dyDescent="0.25">
      <c r="A131" t="str">
        <f t="shared" si="14"/>
        <v>TAU.THS</v>
      </c>
      <c r="B131" s="1" t="s">
        <v>31</v>
      </c>
      <c r="C131" s="1" t="s">
        <v>211</v>
      </c>
      <c r="D131" s="1" t="s">
        <v>211</v>
      </c>
      <c r="E131" s="17">
        <v>-1003.6099999999999</v>
      </c>
      <c r="F131" s="17">
        <v>-631.4899999999999</v>
      </c>
      <c r="G131" s="17">
        <v>-254.59</v>
      </c>
      <c r="H131" s="17">
        <v>0</v>
      </c>
      <c r="I131" s="17">
        <v>0</v>
      </c>
      <c r="J131" s="17">
        <v>-967.06999999999982</v>
      </c>
      <c r="K131" s="17">
        <v>-1604.4099999999996</v>
      </c>
      <c r="L131" s="17">
        <v>-2049.11</v>
      </c>
      <c r="M131" s="17">
        <v>-2469.3000000000002</v>
      </c>
      <c r="N131" s="17">
        <v>-1775.7099999999998</v>
      </c>
      <c r="O131" s="17">
        <v>-445.23</v>
      </c>
      <c r="P131" s="17">
        <v>-1741.0900000000001</v>
      </c>
      <c r="Q131" s="20">
        <v>-50.18</v>
      </c>
      <c r="R131" s="20">
        <v>-31.57</v>
      </c>
      <c r="S131" s="20">
        <v>-12.73</v>
      </c>
      <c r="T131" s="20">
        <v>0</v>
      </c>
      <c r="U131" s="20">
        <v>0</v>
      </c>
      <c r="V131" s="20">
        <v>-48.35</v>
      </c>
      <c r="W131" s="20">
        <v>-80.22</v>
      </c>
      <c r="X131" s="20">
        <v>-102.46</v>
      </c>
      <c r="Y131" s="20">
        <v>-123.47</v>
      </c>
      <c r="Z131" s="20">
        <v>-88.79</v>
      </c>
      <c r="AA131" s="20">
        <v>-22.26</v>
      </c>
      <c r="AB131" s="20">
        <v>-87.05</v>
      </c>
      <c r="AC131" s="17">
        <v>-370.55</v>
      </c>
      <c r="AD131" s="17">
        <v>-230.08</v>
      </c>
      <c r="AE131" s="17">
        <v>-91.6</v>
      </c>
      <c r="AF131" s="17">
        <v>0</v>
      </c>
      <c r="AG131" s="17">
        <v>0</v>
      </c>
      <c r="AH131" s="17">
        <v>-335.98</v>
      </c>
      <c r="AI131" s="17">
        <v>-551.16</v>
      </c>
      <c r="AJ131" s="17">
        <v>-695.69</v>
      </c>
      <c r="AK131" s="17">
        <v>-828.41</v>
      </c>
      <c r="AL131" s="17">
        <v>-588.80999999999995</v>
      </c>
      <c r="AM131" s="17">
        <v>-146.13</v>
      </c>
      <c r="AN131" s="17">
        <v>-565.72</v>
      </c>
      <c r="AO131" s="20">
        <v>-1424.34</v>
      </c>
      <c r="AP131" s="20">
        <v>-893.14</v>
      </c>
      <c r="AQ131" s="20">
        <v>-358.91999999999996</v>
      </c>
      <c r="AR131" s="20">
        <v>0</v>
      </c>
      <c r="AS131" s="20">
        <v>0</v>
      </c>
      <c r="AT131" s="20">
        <v>-1351.3999999999999</v>
      </c>
      <c r="AU131" s="20">
        <v>-2235.7899999999995</v>
      </c>
      <c r="AV131" s="20">
        <v>-2847.26</v>
      </c>
      <c r="AW131" s="20">
        <v>-3421.18</v>
      </c>
      <c r="AX131" s="20">
        <v>-2453.3099999999995</v>
      </c>
      <c r="AY131" s="20">
        <v>-613.62</v>
      </c>
      <c r="AZ131" s="20">
        <v>-2393.86</v>
      </c>
      <c r="BA131" s="17">
        <f t="shared" si="12"/>
        <v>-12941.609999999997</v>
      </c>
      <c r="BB131" s="17">
        <f t="shared" si="13"/>
        <v>-647.07999999999993</v>
      </c>
      <c r="BC131" s="17">
        <f t="shared" si="10"/>
        <v>-4404.13</v>
      </c>
      <c r="BD131" s="17">
        <f t="shared" si="11"/>
        <v>-17992.82</v>
      </c>
    </row>
    <row r="132" spans="1:56" x14ac:dyDescent="0.25">
      <c r="A132" t="str">
        <f t="shared" si="14"/>
        <v>TCEM.BCHIMP</v>
      </c>
      <c r="B132" s="1" t="s">
        <v>715</v>
      </c>
      <c r="C132" s="1" t="s">
        <v>716</v>
      </c>
      <c r="D132" s="1" t="s">
        <v>21</v>
      </c>
      <c r="E132" s="17">
        <v>4281.0099999999993</v>
      </c>
      <c r="F132" s="17">
        <v>808.92999999999984</v>
      </c>
      <c r="G132" s="17">
        <v>2913.3</v>
      </c>
      <c r="H132" s="17">
        <v>4506.58</v>
      </c>
      <c r="I132" s="17">
        <v>4019.7199999999966</v>
      </c>
      <c r="J132" s="17">
        <v>6421.4000000000051</v>
      </c>
      <c r="K132" s="17">
        <v>997.33000000000061</v>
      </c>
      <c r="L132" s="17">
        <v>2863.0199999999986</v>
      </c>
      <c r="M132" s="17">
        <v>4481.5499999999993</v>
      </c>
      <c r="N132" s="17">
        <v>31024.239999999998</v>
      </c>
      <c r="O132" s="17">
        <v>20492.259999999998</v>
      </c>
      <c r="P132" s="17">
        <v>19376.380000000005</v>
      </c>
      <c r="Q132" s="20">
        <v>214.05</v>
      </c>
      <c r="R132" s="20">
        <v>40.450000000000003</v>
      </c>
      <c r="S132" s="20">
        <v>145.66999999999999</v>
      </c>
      <c r="T132" s="20">
        <v>225.33</v>
      </c>
      <c r="U132" s="20">
        <v>200.99</v>
      </c>
      <c r="V132" s="20">
        <v>321.07</v>
      </c>
      <c r="W132" s="20">
        <v>49.87</v>
      </c>
      <c r="X132" s="20">
        <v>143.15</v>
      </c>
      <c r="Y132" s="20">
        <v>224.08</v>
      </c>
      <c r="Z132" s="20">
        <v>1551.21</v>
      </c>
      <c r="AA132" s="20">
        <v>1024.6099999999999</v>
      </c>
      <c r="AB132" s="20">
        <v>968.82</v>
      </c>
      <c r="AC132" s="17">
        <v>1580.6</v>
      </c>
      <c r="AD132" s="17">
        <v>294.73</v>
      </c>
      <c r="AE132" s="17">
        <v>1048.17</v>
      </c>
      <c r="AF132" s="17">
        <v>1601.37</v>
      </c>
      <c r="AG132" s="17">
        <v>1412.72</v>
      </c>
      <c r="AH132" s="17">
        <v>2230.94</v>
      </c>
      <c r="AI132" s="17">
        <v>342.61</v>
      </c>
      <c r="AJ132" s="17">
        <v>972.01</v>
      </c>
      <c r="AK132" s="17">
        <v>1503.48</v>
      </c>
      <c r="AL132" s="17">
        <v>10287.31</v>
      </c>
      <c r="AM132" s="17">
        <v>6725.59</v>
      </c>
      <c r="AN132" s="17">
        <v>6295.83</v>
      </c>
      <c r="AO132" s="20">
        <v>6075.66</v>
      </c>
      <c r="AP132" s="20">
        <v>1144.1099999999999</v>
      </c>
      <c r="AQ132" s="20">
        <v>4107.1400000000003</v>
      </c>
      <c r="AR132" s="20">
        <v>6333.28</v>
      </c>
      <c r="AS132" s="20">
        <v>5633.4299999999967</v>
      </c>
      <c r="AT132" s="20">
        <v>8973.4100000000053</v>
      </c>
      <c r="AU132" s="20">
        <v>1389.8100000000004</v>
      </c>
      <c r="AV132" s="20">
        <v>3978.1799999999985</v>
      </c>
      <c r="AW132" s="20">
        <v>6209.1099999999988</v>
      </c>
      <c r="AX132" s="20">
        <v>42862.759999999995</v>
      </c>
      <c r="AY132" s="20">
        <v>28242.46</v>
      </c>
      <c r="AZ132" s="20">
        <v>26641.030000000006</v>
      </c>
      <c r="BA132" s="17">
        <f t="shared" si="12"/>
        <v>102185.72</v>
      </c>
      <c r="BB132" s="17">
        <f t="shared" si="13"/>
        <v>5109.2999999999993</v>
      </c>
      <c r="BC132" s="17">
        <f t="shared" si="10"/>
        <v>34295.360000000001</v>
      </c>
      <c r="BD132" s="17">
        <f t="shared" si="11"/>
        <v>141590.37999999998</v>
      </c>
    </row>
    <row r="133" spans="1:56" x14ac:dyDescent="0.25">
      <c r="A133" t="str">
        <f t="shared" si="14"/>
        <v>TCEM.BCHEXP</v>
      </c>
      <c r="B133" s="1" t="s">
        <v>715</v>
      </c>
      <c r="C133" s="1" t="s">
        <v>717</v>
      </c>
      <c r="D133" s="1" t="s">
        <v>28</v>
      </c>
      <c r="E133" s="17">
        <v>-18566.79</v>
      </c>
      <c r="F133" s="17">
        <v>-8630.16</v>
      </c>
      <c r="G133" s="17">
        <v>-3786.2399999999993</v>
      </c>
      <c r="H133" s="17">
        <v>-10923.8</v>
      </c>
      <c r="I133" s="17">
        <v>-4188.6799999999994</v>
      </c>
      <c r="J133" s="17">
        <v>0</v>
      </c>
      <c r="K133" s="17">
        <v>-3162.8999999999996</v>
      </c>
      <c r="L133" s="17">
        <v>-3498.95</v>
      </c>
      <c r="M133" s="17">
        <v>-6519.46</v>
      </c>
      <c r="N133" s="17">
        <v>-4991.3500000000004</v>
      </c>
      <c r="O133" s="17">
        <v>-2814.5400000000004</v>
      </c>
      <c r="P133" s="17">
        <v>-6388.2799999999988</v>
      </c>
      <c r="Q133" s="20">
        <v>-928.34</v>
      </c>
      <c r="R133" s="20">
        <v>-431.51</v>
      </c>
      <c r="S133" s="20">
        <v>-189.31</v>
      </c>
      <c r="T133" s="20">
        <v>-546.19000000000005</v>
      </c>
      <c r="U133" s="20">
        <v>-209.43</v>
      </c>
      <c r="V133" s="20">
        <v>0</v>
      </c>
      <c r="W133" s="20">
        <v>-158.15</v>
      </c>
      <c r="X133" s="20">
        <v>-174.95</v>
      </c>
      <c r="Y133" s="20">
        <v>-325.97000000000003</v>
      </c>
      <c r="Z133" s="20">
        <v>-249.57</v>
      </c>
      <c r="AA133" s="20">
        <v>-140.72999999999999</v>
      </c>
      <c r="AB133" s="20">
        <v>-319.41000000000003</v>
      </c>
      <c r="AC133" s="17">
        <v>-6855.09</v>
      </c>
      <c r="AD133" s="17">
        <v>-3144.33</v>
      </c>
      <c r="AE133" s="17">
        <v>-1362.24</v>
      </c>
      <c r="AF133" s="17">
        <v>-3881.66</v>
      </c>
      <c r="AG133" s="17">
        <v>-1472.1</v>
      </c>
      <c r="AH133" s="17">
        <v>0</v>
      </c>
      <c r="AI133" s="17">
        <v>-1086.55</v>
      </c>
      <c r="AJ133" s="17">
        <v>-1187.92</v>
      </c>
      <c r="AK133" s="17">
        <v>-2187.17</v>
      </c>
      <c r="AL133" s="17">
        <v>-1655.08</v>
      </c>
      <c r="AM133" s="17">
        <v>-923.74</v>
      </c>
      <c r="AN133" s="17">
        <v>-2075.6999999999998</v>
      </c>
      <c r="AO133" s="20">
        <v>-26350.22</v>
      </c>
      <c r="AP133" s="20">
        <v>-12206</v>
      </c>
      <c r="AQ133" s="20">
        <v>-5337.7899999999991</v>
      </c>
      <c r="AR133" s="20">
        <v>-15351.65</v>
      </c>
      <c r="AS133" s="20">
        <v>-5870.2099999999991</v>
      </c>
      <c r="AT133" s="20">
        <v>0</v>
      </c>
      <c r="AU133" s="20">
        <v>-4407.5999999999995</v>
      </c>
      <c r="AV133" s="20">
        <v>-4861.82</v>
      </c>
      <c r="AW133" s="20">
        <v>-9032.6</v>
      </c>
      <c r="AX133" s="20">
        <v>-6896</v>
      </c>
      <c r="AY133" s="20">
        <v>-3879.01</v>
      </c>
      <c r="AZ133" s="20">
        <v>-8783.39</v>
      </c>
      <c r="BA133" s="17">
        <f t="shared" si="12"/>
        <v>-73471.149999999994</v>
      </c>
      <c r="BB133" s="17">
        <f t="shared" si="13"/>
        <v>-3673.5599999999995</v>
      </c>
      <c r="BC133" s="17">
        <f t="shared" si="10"/>
        <v>-25831.58</v>
      </c>
      <c r="BD133" s="17">
        <f t="shared" si="11"/>
        <v>-102976.29000000001</v>
      </c>
    </row>
    <row r="134" spans="1:56" x14ac:dyDescent="0.25">
      <c r="A134" t="str">
        <f t="shared" si="14"/>
        <v>CUPC.VVW1</v>
      </c>
      <c r="B134" s="1" t="s">
        <v>156</v>
      </c>
      <c r="C134" s="1" t="s">
        <v>214</v>
      </c>
      <c r="D134" s="1" t="s">
        <v>214</v>
      </c>
      <c r="E134" s="17">
        <v>-18408.900000000001</v>
      </c>
      <c r="F134" s="17">
        <v>-2365.0499999999997</v>
      </c>
      <c r="G134" s="17">
        <v>-4826.51</v>
      </c>
      <c r="H134" s="17">
        <v>-17433.620000000003</v>
      </c>
      <c r="I134" s="17">
        <v>-2580.9300000000003</v>
      </c>
      <c r="J134" s="17">
        <v>-5403</v>
      </c>
      <c r="K134" s="17">
        <v>-1801.0399999999997</v>
      </c>
      <c r="L134" s="17">
        <v>-505.60999999999996</v>
      </c>
      <c r="M134" s="17">
        <v>-29931.01</v>
      </c>
      <c r="N134" s="17">
        <v>-6091.57</v>
      </c>
      <c r="O134" s="17">
        <v>-6319.9100000000008</v>
      </c>
      <c r="P134" s="17">
        <v>-5398.21</v>
      </c>
      <c r="Q134" s="20">
        <v>-920.45</v>
      </c>
      <c r="R134" s="20">
        <v>-118.25</v>
      </c>
      <c r="S134" s="20">
        <v>-241.33</v>
      </c>
      <c r="T134" s="20">
        <v>-871.68</v>
      </c>
      <c r="U134" s="20">
        <v>-129.05000000000001</v>
      </c>
      <c r="V134" s="20">
        <v>-270.14999999999998</v>
      </c>
      <c r="W134" s="20">
        <v>-90.05</v>
      </c>
      <c r="X134" s="20">
        <v>-25.28</v>
      </c>
      <c r="Y134" s="20">
        <v>-1496.55</v>
      </c>
      <c r="Z134" s="20">
        <v>-304.58</v>
      </c>
      <c r="AA134" s="20">
        <v>-316</v>
      </c>
      <c r="AB134" s="20">
        <v>-269.91000000000003</v>
      </c>
      <c r="AC134" s="17">
        <v>-6796.8</v>
      </c>
      <c r="AD134" s="17">
        <v>-861.69</v>
      </c>
      <c r="AE134" s="17">
        <v>-1736.51</v>
      </c>
      <c r="AF134" s="17">
        <v>-6194.86</v>
      </c>
      <c r="AG134" s="17">
        <v>-907.06</v>
      </c>
      <c r="AH134" s="17">
        <v>-1877.13</v>
      </c>
      <c r="AI134" s="17">
        <v>-618.71</v>
      </c>
      <c r="AJ134" s="17">
        <v>-171.66</v>
      </c>
      <c r="AK134" s="17">
        <v>-10041.35</v>
      </c>
      <c r="AL134" s="17">
        <v>-2019.9</v>
      </c>
      <c r="AM134" s="17">
        <v>-2074.1999999999998</v>
      </c>
      <c r="AN134" s="17">
        <v>-1754</v>
      </c>
      <c r="AO134" s="20">
        <v>-26126.15</v>
      </c>
      <c r="AP134" s="20">
        <v>-3344.99</v>
      </c>
      <c r="AQ134" s="20">
        <v>-6804.35</v>
      </c>
      <c r="AR134" s="20">
        <v>-24500.160000000003</v>
      </c>
      <c r="AS134" s="20">
        <v>-3617.0400000000004</v>
      </c>
      <c r="AT134" s="20">
        <v>-7550.28</v>
      </c>
      <c r="AU134" s="20">
        <v>-2509.7999999999997</v>
      </c>
      <c r="AV134" s="20">
        <v>-702.55</v>
      </c>
      <c r="AW134" s="20">
        <v>-41468.909999999996</v>
      </c>
      <c r="AX134" s="20">
        <v>-8416.0499999999993</v>
      </c>
      <c r="AY134" s="20">
        <v>-8710.11</v>
      </c>
      <c r="AZ134" s="20">
        <v>-7422.12</v>
      </c>
      <c r="BA134" s="17">
        <f t="shared" si="12"/>
        <v>-101065.36</v>
      </c>
      <c r="BB134" s="17">
        <f t="shared" si="13"/>
        <v>-5053.2800000000007</v>
      </c>
      <c r="BC134" s="17">
        <f t="shared" si="10"/>
        <v>-35053.870000000003</v>
      </c>
      <c r="BD134" s="17">
        <f t="shared" si="11"/>
        <v>-141172.51</v>
      </c>
    </row>
    <row r="135" spans="1:56" x14ac:dyDescent="0.25">
      <c r="A135" t="str">
        <f t="shared" si="14"/>
        <v>CUPC.VVW2</v>
      </c>
      <c r="B135" s="1" t="s">
        <v>156</v>
      </c>
      <c r="C135" s="1" t="s">
        <v>215</v>
      </c>
      <c r="D135" s="1" t="s">
        <v>215</v>
      </c>
      <c r="E135" s="17">
        <v>0</v>
      </c>
      <c r="F135" s="17">
        <v>0</v>
      </c>
      <c r="G135" s="17">
        <v>0</v>
      </c>
      <c r="H135" s="17">
        <v>0</v>
      </c>
      <c r="I135" s="17">
        <v>0</v>
      </c>
      <c r="J135" s="17">
        <v>0</v>
      </c>
      <c r="K135" s="17">
        <v>0</v>
      </c>
      <c r="L135" s="17">
        <v>-1933.26</v>
      </c>
      <c r="M135" s="17">
        <v>-29589.08</v>
      </c>
      <c r="N135" s="17">
        <v>-14486.489999999998</v>
      </c>
      <c r="O135" s="17">
        <v>-18507.940000000002</v>
      </c>
      <c r="P135" s="17">
        <v>-9285.9700000000012</v>
      </c>
      <c r="Q135" s="20">
        <v>0</v>
      </c>
      <c r="R135" s="20">
        <v>0</v>
      </c>
      <c r="S135" s="20">
        <v>0</v>
      </c>
      <c r="T135" s="20">
        <v>0</v>
      </c>
      <c r="U135" s="20">
        <v>0</v>
      </c>
      <c r="V135" s="20">
        <v>0</v>
      </c>
      <c r="W135" s="20">
        <v>0</v>
      </c>
      <c r="X135" s="20">
        <v>-96.66</v>
      </c>
      <c r="Y135" s="20">
        <v>-1479.45</v>
      </c>
      <c r="Z135" s="20">
        <v>-724.32</v>
      </c>
      <c r="AA135" s="20">
        <v>-925.4</v>
      </c>
      <c r="AB135" s="20">
        <v>-464.3</v>
      </c>
      <c r="AC135" s="17">
        <v>0</v>
      </c>
      <c r="AD135" s="17">
        <v>0</v>
      </c>
      <c r="AE135" s="17">
        <v>0</v>
      </c>
      <c r="AF135" s="17">
        <v>0</v>
      </c>
      <c r="AG135" s="17">
        <v>0</v>
      </c>
      <c r="AH135" s="17">
        <v>0</v>
      </c>
      <c r="AI135" s="17">
        <v>0</v>
      </c>
      <c r="AJ135" s="17">
        <v>-656.35</v>
      </c>
      <c r="AK135" s="17">
        <v>-9926.6299999999992</v>
      </c>
      <c r="AL135" s="17">
        <v>-4803.57</v>
      </c>
      <c r="AM135" s="17">
        <v>-6074.34</v>
      </c>
      <c r="AN135" s="17">
        <v>-3017.22</v>
      </c>
      <c r="AO135" s="20">
        <v>0</v>
      </c>
      <c r="AP135" s="20">
        <v>0</v>
      </c>
      <c r="AQ135" s="20">
        <v>0</v>
      </c>
      <c r="AR135" s="20">
        <v>0</v>
      </c>
      <c r="AS135" s="20">
        <v>0</v>
      </c>
      <c r="AT135" s="20">
        <v>0</v>
      </c>
      <c r="AU135" s="20">
        <v>0</v>
      </c>
      <c r="AV135" s="20">
        <v>-2686.27</v>
      </c>
      <c r="AW135" s="20">
        <v>-40995.160000000003</v>
      </c>
      <c r="AX135" s="20">
        <v>-20014.379999999997</v>
      </c>
      <c r="AY135" s="20">
        <v>-25507.680000000004</v>
      </c>
      <c r="AZ135" s="20">
        <v>-12767.49</v>
      </c>
      <c r="BA135" s="17">
        <f t="shared" si="12"/>
        <v>-73802.740000000005</v>
      </c>
      <c r="BB135" s="17">
        <f t="shared" si="13"/>
        <v>-3690.1300000000006</v>
      </c>
      <c r="BC135" s="17">
        <f t="shared" si="10"/>
        <v>-24478.11</v>
      </c>
      <c r="BD135" s="17">
        <f t="shared" si="11"/>
        <v>-101970.98000000001</v>
      </c>
    </row>
    <row r="136" spans="1:56" x14ac:dyDescent="0.25">
      <c r="A136" t="str">
        <f t="shared" si="14"/>
        <v>TAU.WB4</v>
      </c>
      <c r="B136" s="1" t="s">
        <v>31</v>
      </c>
      <c r="C136" s="1" t="s">
        <v>674</v>
      </c>
      <c r="D136" s="1" t="s">
        <v>674</v>
      </c>
      <c r="E136" s="17">
        <v>-27340.269999999968</v>
      </c>
      <c r="F136" s="17">
        <v>-23913.830000000038</v>
      </c>
      <c r="G136" s="17">
        <v>-29243.379999999972</v>
      </c>
      <c r="H136" s="17">
        <v>8192.2600000000093</v>
      </c>
      <c r="I136" s="17">
        <v>7961.5999999997675</v>
      </c>
      <c r="J136" s="17">
        <v>5592.9</v>
      </c>
      <c r="K136" s="17">
        <v>3944.6</v>
      </c>
      <c r="L136" s="17">
        <v>4564.9399999999996</v>
      </c>
      <c r="M136" s="17">
        <v>5717.5999999999904</v>
      </c>
      <c r="N136" s="17">
        <v>161548.37</v>
      </c>
      <c r="O136" s="17">
        <v>140330.63000000012</v>
      </c>
      <c r="P136" s="17">
        <v>146334.66</v>
      </c>
      <c r="Q136" s="20">
        <v>-1367.01</v>
      </c>
      <c r="R136" s="20">
        <v>-1195.69</v>
      </c>
      <c r="S136" s="20">
        <v>-1462.17</v>
      </c>
      <c r="T136" s="20">
        <v>409.61</v>
      </c>
      <c r="U136" s="20">
        <v>398.08</v>
      </c>
      <c r="V136" s="20">
        <v>279.64999999999998</v>
      </c>
      <c r="W136" s="20">
        <v>197.23</v>
      </c>
      <c r="X136" s="20">
        <v>228.25</v>
      </c>
      <c r="Y136" s="20">
        <v>285.88</v>
      </c>
      <c r="Z136" s="20">
        <v>8077.42</v>
      </c>
      <c r="AA136" s="20">
        <v>7016.53</v>
      </c>
      <c r="AB136" s="20">
        <v>7316.73</v>
      </c>
      <c r="AC136" s="17">
        <v>-10094.370000000001</v>
      </c>
      <c r="AD136" s="17">
        <v>-8712.82</v>
      </c>
      <c r="AE136" s="17">
        <v>-10521.37</v>
      </c>
      <c r="AF136" s="17">
        <v>2911.03</v>
      </c>
      <c r="AG136" s="17">
        <v>2798.07</v>
      </c>
      <c r="AH136" s="17">
        <v>1943.1</v>
      </c>
      <c r="AI136" s="17">
        <v>1355.09</v>
      </c>
      <c r="AJ136" s="17">
        <v>1549.83</v>
      </c>
      <c r="AK136" s="17">
        <v>1918.16</v>
      </c>
      <c r="AL136" s="17">
        <v>53567.76</v>
      </c>
      <c r="AM136" s="17">
        <v>46056.74</v>
      </c>
      <c r="AN136" s="17">
        <v>47547.48</v>
      </c>
      <c r="AO136" s="20">
        <v>-38801.649999999965</v>
      </c>
      <c r="AP136" s="20">
        <v>-33822.34000000004</v>
      </c>
      <c r="AQ136" s="20">
        <v>-41226.919999999976</v>
      </c>
      <c r="AR136" s="20">
        <v>11512.900000000011</v>
      </c>
      <c r="AS136" s="20">
        <v>11157.749999999767</v>
      </c>
      <c r="AT136" s="20">
        <v>7815.65</v>
      </c>
      <c r="AU136" s="20">
        <v>5496.92</v>
      </c>
      <c r="AV136" s="20">
        <v>6343.0199999999995</v>
      </c>
      <c r="AW136" s="20">
        <v>7921.6399999999903</v>
      </c>
      <c r="AX136" s="20">
        <v>223193.55000000002</v>
      </c>
      <c r="AY136" s="20">
        <v>193403.90000000011</v>
      </c>
      <c r="AZ136" s="20">
        <v>201198.87000000002</v>
      </c>
      <c r="BA136" s="17">
        <f t="shared" si="12"/>
        <v>403690.0799999999</v>
      </c>
      <c r="BB136" s="17">
        <f t="shared" si="13"/>
        <v>20184.509999999998</v>
      </c>
      <c r="BC136" s="17">
        <f t="shared" si="10"/>
        <v>130318.70000000001</v>
      </c>
      <c r="BD136" s="17">
        <f t="shared" si="11"/>
        <v>554193.28999999992</v>
      </c>
    </row>
    <row r="137" spans="1:56" x14ac:dyDescent="0.25">
      <c r="A137" t="str">
        <f t="shared" si="14"/>
        <v>WEYR.WEY1</v>
      </c>
      <c r="B137" s="1" t="s">
        <v>218</v>
      </c>
      <c r="C137" s="1" t="s">
        <v>217</v>
      </c>
      <c r="D137" s="1" t="s">
        <v>217</v>
      </c>
      <c r="E137" s="17">
        <v>-4.0699999999999994</v>
      </c>
      <c r="F137" s="17">
        <v>0</v>
      </c>
      <c r="G137" s="17">
        <v>0</v>
      </c>
      <c r="H137" s="17">
        <v>-648.51</v>
      </c>
      <c r="I137" s="17">
        <v>0</v>
      </c>
      <c r="J137" s="17">
        <v>-10.540000000000001</v>
      </c>
      <c r="K137" s="17">
        <v>0</v>
      </c>
      <c r="L137" s="17">
        <v>-10.710000000000003</v>
      </c>
      <c r="M137" s="17">
        <v>0</v>
      </c>
      <c r="N137" s="17">
        <v>-1.0300000000000002</v>
      </c>
      <c r="O137" s="17">
        <v>0</v>
      </c>
      <c r="P137" s="17">
        <v>-2.02</v>
      </c>
      <c r="Q137" s="20">
        <v>-0.2</v>
      </c>
      <c r="R137" s="20">
        <v>0</v>
      </c>
      <c r="S137" s="20">
        <v>0</v>
      </c>
      <c r="T137" s="20">
        <v>-32.43</v>
      </c>
      <c r="U137" s="20">
        <v>0</v>
      </c>
      <c r="V137" s="20">
        <v>-0.53</v>
      </c>
      <c r="W137" s="20">
        <v>0</v>
      </c>
      <c r="X137" s="20">
        <v>-0.54</v>
      </c>
      <c r="Y137" s="20">
        <v>0</v>
      </c>
      <c r="Z137" s="20">
        <v>-0.05</v>
      </c>
      <c r="AA137" s="20">
        <v>0</v>
      </c>
      <c r="AB137" s="20">
        <v>-0.1</v>
      </c>
      <c r="AC137" s="17">
        <v>-1.5</v>
      </c>
      <c r="AD137" s="17">
        <v>0</v>
      </c>
      <c r="AE137" s="17">
        <v>0</v>
      </c>
      <c r="AF137" s="17">
        <v>-230.44</v>
      </c>
      <c r="AG137" s="17">
        <v>0</v>
      </c>
      <c r="AH137" s="17">
        <v>-3.66</v>
      </c>
      <c r="AI137" s="17">
        <v>0</v>
      </c>
      <c r="AJ137" s="17">
        <v>-3.64</v>
      </c>
      <c r="AK137" s="17">
        <v>0</v>
      </c>
      <c r="AL137" s="17">
        <v>-0.34</v>
      </c>
      <c r="AM137" s="17">
        <v>0</v>
      </c>
      <c r="AN137" s="17">
        <v>-0.66</v>
      </c>
      <c r="AO137" s="20">
        <v>-5.77</v>
      </c>
      <c r="AP137" s="20">
        <v>0</v>
      </c>
      <c r="AQ137" s="20">
        <v>0</v>
      </c>
      <c r="AR137" s="20">
        <v>-911.37999999999988</v>
      </c>
      <c r="AS137" s="20">
        <v>0</v>
      </c>
      <c r="AT137" s="20">
        <v>-14.73</v>
      </c>
      <c r="AU137" s="20">
        <v>0</v>
      </c>
      <c r="AV137" s="20">
        <v>-14.890000000000004</v>
      </c>
      <c r="AW137" s="20">
        <v>0</v>
      </c>
      <c r="AX137" s="20">
        <v>-1.4200000000000004</v>
      </c>
      <c r="AY137" s="20">
        <v>0</v>
      </c>
      <c r="AZ137" s="20">
        <v>-2.7800000000000002</v>
      </c>
      <c r="BA137" s="17">
        <f t="shared" ref="BA137" si="20">SUM(E137:P137)</f>
        <v>-676.88</v>
      </c>
      <c r="BB137" s="17">
        <f t="shared" ref="BB137" si="21">SUM(Q137:AB137)</f>
        <v>-33.85</v>
      </c>
      <c r="BC137" s="17">
        <f t="shared" ref="BC137" si="22">SUM(AC137:AN137)</f>
        <v>-240.23999999999998</v>
      </c>
      <c r="BD137" s="17">
        <f t="shared" ref="BD137" si="23">SUM(AO137:AZ137)</f>
        <v>-950.9699999999998</v>
      </c>
    </row>
    <row r="139" spans="1:56" x14ac:dyDescent="0.25">
      <c r="A139" t="s">
        <v>647</v>
      </c>
    </row>
    <row r="140" spans="1:56" x14ac:dyDescent="0.25">
      <c r="A140" t="s">
        <v>653</v>
      </c>
    </row>
    <row r="141" spans="1:56" x14ac:dyDescent="0.25">
      <c r="A141" t="s">
        <v>648</v>
      </c>
    </row>
    <row r="142" spans="1:56" x14ac:dyDescent="0.25">
      <c r="A142" t="s">
        <v>649</v>
      </c>
    </row>
    <row r="143" spans="1:56" x14ac:dyDescent="0.25">
      <c r="A143" t="s">
        <v>650</v>
      </c>
    </row>
    <row r="144" spans="1:56" x14ac:dyDescent="0.25">
      <c r="A144" t="s">
        <v>651</v>
      </c>
    </row>
    <row r="145" spans="1:1" x14ac:dyDescent="0.25">
      <c r="A145" t="s">
        <v>652</v>
      </c>
    </row>
  </sheetData>
  <mergeCells count="3">
    <mergeCell ref="O3:P3"/>
    <mergeCell ref="AA3:AB3"/>
    <mergeCell ref="AY3:AZ3"/>
  </mergeCells>
  <pageMargins left="0.511811023622047" right="0.511811023622047" top="0.74803149606299202" bottom="0.511811023622047" header="0.511811023622047" footer="0.23622047244094499"/>
  <pageSetup paperSize="17" orientation="landscape" r:id="rId1"/>
  <headerFooter>
    <oddHeader>&amp;C&amp;"-,Bold"&amp;12&amp;F[&amp;A]</oddHeader>
    <oddFooter>&amp;L&amp;9Posted: 29 Jan 2021&amp;C&amp;9Page &amp;P of &amp;N&amp;R&amp;9Public</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D149"/>
  <sheetViews>
    <sheetView showZeros="0" workbookViewId="0">
      <pane xSplit="4" ySplit="4" topLeftCell="E5" activePane="bottomRight" state="frozen"/>
      <selection activeCell="A2" sqref="A2"/>
      <selection pane="topRight" activeCell="A2" sqref="A2"/>
      <selection pane="bottomLeft" activeCell="A2" sqref="A2"/>
      <selection pane="bottomRight" activeCell="E5" sqref="E5"/>
    </sheetView>
  </sheetViews>
  <sheetFormatPr defaultColWidth="12.7109375" defaultRowHeight="15" x14ac:dyDescent="0.25"/>
  <cols>
    <col min="1" max="1" width="16.85546875" bestFit="1" customWidth="1"/>
    <col min="2" max="3" width="12.7109375" style="1"/>
    <col min="4" max="4" width="15.140625" style="1" bestFit="1" customWidth="1"/>
    <col min="5" max="28" width="12.7109375" style="16" customWidth="1"/>
    <col min="29" max="40" width="12.7109375" style="17" customWidth="1"/>
    <col min="41" max="46" width="12.85546875" style="16" bestFit="1" customWidth="1"/>
    <col min="47" max="47" width="13.28515625" style="16" bestFit="1" customWidth="1"/>
    <col min="48" max="52" width="12.85546875" style="16" bestFit="1" customWidth="1"/>
    <col min="53" max="56" width="14.7109375" style="17" customWidth="1"/>
  </cols>
  <sheetData>
    <row r="1" spans="1:56" x14ac:dyDescent="0.25">
      <c r="A1" s="5" t="s">
        <v>732</v>
      </c>
    </row>
    <row r="2" spans="1:56" x14ac:dyDescent="0.25">
      <c r="A2" s="2" t="s">
        <v>749</v>
      </c>
      <c r="B2" s="5"/>
      <c r="E2" s="18" t="s">
        <v>639</v>
      </c>
      <c r="F2" s="18"/>
      <c r="G2" s="18"/>
      <c r="H2" s="18"/>
      <c r="I2" s="18"/>
      <c r="J2" s="18"/>
      <c r="K2" s="18"/>
      <c r="L2" s="18"/>
      <c r="M2" s="18"/>
      <c r="N2" s="18"/>
      <c r="O2" s="18"/>
      <c r="P2" s="11" t="s">
        <v>654</v>
      </c>
      <c r="Q2" s="19" t="s">
        <v>655</v>
      </c>
      <c r="R2" s="19"/>
      <c r="S2" s="19"/>
      <c r="T2" s="19"/>
      <c r="U2" s="19"/>
      <c r="V2" s="19"/>
      <c r="W2" s="19"/>
      <c r="X2" s="19"/>
      <c r="Y2" s="19"/>
      <c r="Z2" s="19"/>
      <c r="AA2" s="19"/>
      <c r="AB2" s="12" t="s">
        <v>656</v>
      </c>
      <c r="AC2" s="18" t="s">
        <v>641</v>
      </c>
      <c r="AD2" s="18"/>
      <c r="AE2" s="18"/>
      <c r="AF2" s="18"/>
      <c r="AG2" s="18"/>
      <c r="AH2" s="18"/>
      <c r="AI2" s="18"/>
      <c r="AJ2" s="18"/>
      <c r="AK2" s="18"/>
      <c r="AL2" s="18"/>
      <c r="AM2" s="18"/>
      <c r="AN2" s="11" t="s">
        <v>660</v>
      </c>
      <c r="AO2" s="19" t="s">
        <v>220</v>
      </c>
      <c r="AP2" s="20"/>
      <c r="AQ2" s="20"/>
      <c r="AR2" s="20"/>
      <c r="AS2" s="20"/>
      <c r="AT2" s="20"/>
      <c r="AU2" s="20"/>
      <c r="AV2" s="20"/>
      <c r="AW2" s="20"/>
      <c r="AX2" s="20"/>
      <c r="AY2" s="20"/>
      <c r="AZ2" s="12" t="s">
        <v>661</v>
      </c>
      <c r="BA2" s="21" t="s">
        <v>733</v>
      </c>
      <c r="BB2" s="21" t="s">
        <v>733</v>
      </c>
      <c r="BC2" s="21" t="s">
        <v>733</v>
      </c>
      <c r="BD2" s="21" t="s">
        <v>733</v>
      </c>
    </row>
    <row r="3" spans="1:56" x14ac:dyDescent="0.25">
      <c r="E3" s="22" t="s">
        <v>640</v>
      </c>
      <c r="F3" s="23"/>
      <c r="G3" s="23"/>
      <c r="H3" s="23"/>
      <c r="I3" s="23"/>
      <c r="J3" s="23"/>
      <c r="K3" s="23"/>
      <c r="L3" s="23"/>
      <c r="M3" s="23"/>
      <c r="N3" s="23"/>
      <c r="O3" s="40">
        <f>SUM(E5:P141)</f>
        <v>-62603.879999979043</v>
      </c>
      <c r="P3" s="41"/>
      <c r="Q3" s="24" t="s">
        <v>657</v>
      </c>
      <c r="R3" s="25"/>
      <c r="S3" s="25"/>
      <c r="T3" s="25"/>
      <c r="U3" s="25"/>
      <c r="V3" s="25"/>
      <c r="W3" s="25"/>
      <c r="X3" s="25"/>
      <c r="Y3" s="25"/>
      <c r="Z3" s="25"/>
      <c r="AA3" s="42">
        <f>SUM(Q5:AB141)</f>
        <v>-3130.3399999999629</v>
      </c>
      <c r="AB3" s="43"/>
      <c r="AC3" s="15">
        <v>0.27230717119544862</v>
      </c>
      <c r="AD3" s="15">
        <v>0.2699715547570925</v>
      </c>
      <c r="AE3" s="15">
        <v>0.26786196571599658</v>
      </c>
      <c r="AF3" s="15">
        <v>0.26552634927764046</v>
      </c>
      <c r="AG3" s="15">
        <v>0.26326607530503771</v>
      </c>
      <c r="AH3" s="15">
        <v>0.26093045886668154</v>
      </c>
      <c r="AI3" s="15">
        <v>0.25867018489407884</v>
      </c>
      <c r="AJ3" s="15">
        <v>0.25633456845572267</v>
      </c>
      <c r="AK3" s="15">
        <v>0.2539989520173665</v>
      </c>
      <c r="AL3" s="15">
        <v>0.2517386780447638</v>
      </c>
      <c r="AM3" s="15">
        <v>0.24940306160640763</v>
      </c>
      <c r="AN3" s="15">
        <v>0.24714278763380484</v>
      </c>
      <c r="AO3" s="24" t="s">
        <v>221</v>
      </c>
      <c r="AP3" s="25"/>
      <c r="AQ3" s="25"/>
      <c r="AR3" s="25"/>
      <c r="AS3" s="25"/>
      <c r="AT3" s="25"/>
      <c r="AU3" s="25"/>
      <c r="AV3" s="25"/>
      <c r="AW3" s="25"/>
      <c r="AX3" s="25"/>
      <c r="AY3" s="42">
        <f>SUM(AO5:AZ141)</f>
        <v>-115842.91999997009</v>
      </c>
      <c r="AZ3" s="43"/>
      <c r="BA3" s="26" t="s">
        <v>646</v>
      </c>
      <c r="BB3" s="26" t="s">
        <v>659</v>
      </c>
      <c r="BC3" s="26" t="s">
        <v>644</v>
      </c>
      <c r="BD3" s="26" t="s">
        <v>642</v>
      </c>
    </row>
    <row r="4" spans="1:56" x14ac:dyDescent="0.25">
      <c r="A4" s="3" t="s">
        <v>219</v>
      </c>
      <c r="B4" s="4" t="s">
        <v>0</v>
      </c>
      <c r="C4" s="4" t="s">
        <v>1</v>
      </c>
      <c r="D4" s="4" t="s">
        <v>2</v>
      </c>
      <c r="E4" s="13">
        <v>39083</v>
      </c>
      <c r="F4" s="13">
        <v>39114</v>
      </c>
      <c r="G4" s="13">
        <v>39142</v>
      </c>
      <c r="H4" s="13">
        <v>39173</v>
      </c>
      <c r="I4" s="13">
        <v>39203</v>
      </c>
      <c r="J4" s="13">
        <v>39234</v>
      </c>
      <c r="K4" s="13">
        <v>39264</v>
      </c>
      <c r="L4" s="13">
        <v>39295</v>
      </c>
      <c r="M4" s="13">
        <v>39326</v>
      </c>
      <c r="N4" s="13">
        <v>39356</v>
      </c>
      <c r="O4" s="13">
        <v>39387</v>
      </c>
      <c r="P4" s="13">
        <v>39417</v>
      </c>
      <c r="Q4" s="14">
        <v>39083</v>
      </c>
      <c r="R4" s="14">
        <v>39114</v>
      </c>
      <c r="S4" s="14">
        <v>39142</v>
      </c>
      <c r="T4" s="14">
        <v>39173</v>
      </c>
      <c r="U4" s="14">
        <v>39203</v>
      </c>
      <c r="V4" s="14">
        <v>39234</v>
      </c>
      <c r="W4" s="14">
        <v>39264</v>
      </c>
      <c r="X4" s="14">
        <v>39295</v>
      </c>
      <c r="Y4" s="14">
        <v>39326</v>
      </c>
      <c r="Z4" s="14">
        <v>39356</v>
      </c>
      <c r="AA4" s="14">
        <v>39387</v>
      </c>
      <c r="AB4" s="14">
        <v>39417</v>
      </c>
      <c r="AC4" s="13">
        <v>39083</v>
      </c>
      <c r="AD4" s="13">
        <v>39114</v>
      </c>
      <c r="AE4" s="13">
        <v>39142</v>
      </c>
      <c r="AF4" s="13">
        <v>39173</v>
      </c>
      <c r="AG4" s="13">
        <v>39203</v>
      </c>
      <c r="AH4" s="13">
        <v>39234</v>
      </c>
      <c r="AI4" s="13">
        <v>39264</v>
      </c>
      <c r="AJ4" s="13">
        <v>39295</v>
      </c>
      <c r="AK4" s="13">
        <v>39326</v>
      </c>
      <c r="AL4" s="13">
        <v>39356</v>
      </c>
      <c r="AM4" s="13">
        <v>39387</v>
      </c>
      <c r="AN4" s="13">
        <v>39417</v>
      </c>
      <c r="AO4" s="14">
        <v>39083</v>
      </c>
      <c r="AP4" s="14">
        <v>39114</v>
      </c>
      <c r="AQ4" s="14">
        <v>39142</v>
      </c>
      <c r="AR4" s="14">
        <v>39173</v>
      </c>
      <c r="AS4" s="14">
        <v>39203</v>
      </c>
      <c r="AT4" s="14">
        <v>39234</v>
      </c>
      <c r="AU4" s="14">
        <v>39264</v>
      </c>
      <c r="AV4" s="14">
        <v>39295</v>
      </c>
      <c r="AW4" s="14">
        <v>39326</v>
      </c>
      <c r="AX4" s="14">
        <v>39356</v>
      </c>
      <c r="AY4" s="14">
        <v>39387</v>
      </c>
      <c r="AZ4" s="14">
        <v>39417</v>
      </c>
      <c r="BA4" s="27" t="s">
        <v>643</v>
      </c>
      <c r="BB4" s="27" t="s">
        <v>645</v>
      </c>
      <c r="BC4" s="27" t="s">
        <v>645</v>
      </c>
      <c r="BD4" s="27" t="s">
        <v>643</v>
      </c>
    </row>
    <row r="5" spans="1:56" x14ac:dyDescent="0.25">
      <c r="A5" t="str">
        <f t="shared" ref="A5:A41" si="0">B5&amp;"."&amp;IF(D5="CES1/CES2",C5,IF(C5="CRE1/CRE2",C5,D5))</f>
        <v>UNCA.0000006711</v>
      </c>
      <c r="B5" s="1" t="s">
        <v>3</v>
      </c>
      <c r="C5" s="1" t="s">
        <v>5</v>
      </c>
      <c r="D5" s="1" t="s">
        <v>5</v>
      </c>
      <c r="E5" s="17">
        <v>0</v>
      </c>
      <c r="F5" s="17">
        <v>0</v>
      </c>
      <c r="G5" s="17">
        <v>0</v>
      </c>
      <c r="H5" s="17">
        <v>0</v>
      </c>
      <c r="I5" s="17">
        <v>-957.79</v>
      </c>
      <c r="J5" s="17">
        <v>-867.11999999999989</v>
      </c>
      <c r="K5" s="17">
        <v>-154.16999999999999</v>
      </c>
      <c r="L5" s="17">
        <v>-1161.8900000000001</v>
      </c>
      <c r="M5" s="17">
        <v>-512.23</v>
      </c>
      <c r="N5" s="17">
        <v>-42.41</v>
      </c>
      <c r="O5" s="17">
        <v>0</v>
      </c>
      <c r="P5" s="17">
        <v>0</v>
      </c>
      <c r="Q5" s="20">
        <v>0</v>
      </c>
      <c r="R5" s="20">
        <v>0</v>
      </c>
      <c r="S5" s="20">
        <v>0</v>
      </c>
      <c r="T5" s="20">
        <v>0</v>
      </c>
      <c r="U5" s="20">
        <v>-47.89</v>
      </c>
      <c r="V5" s="20">
        <v>-43.36</v>
      </c>
      <c r="W5" s="20">
        <v>-7.71</v>
      </c>
      <c r="X5" s="20">
        <v>-58.09</v>
      </c>
      <c r="Y5" s="20">
        <v>-25.61</v>
      </c>
      <c r="Z5" s="20">
        <v>-2.12</v>
      </c>
      <c r="AA5" s="20">
        <v>0</v>
      </c>
      <c r="AB5" s="20">
        <v>0</v>
      </c>
      <c r="AC5" s="17">
        <v>0</v>
      </c>
      <c r="AD5" s="17">
        <v>0</v>
      </c>
      <c r="AE5" s="17">
        <v>0</v>
      </c>
      <c r="AF5" s="17">
        <v>0</v>
      </c>
      <c r="AG5" s="17">
        <v>-393.21</v>
      </c>
      <c r="AH5" s="17">
        <v>-351.56</v>
      </c>
      <c r="AI5" s="17">
        <v>-61.75</v>
      </c>
      <c r="AJ5" s="17">
        <v>-459.18</v>
      </c>
      <c r="AK5" s="17">
        <v>-199.71</v>
      </c>
      <c r="AL5" s="17">
        <v>-16.32</v>
      </c>
      <c r="AM5" s="17">
        <v>0</v>
      </c>
      <c r="AN5" s="17">
        <v>0</v>
      </c>
      <c r="AO5" s="20">
        <v>0</v>
      </c>
      <c r="AP5" s="20">
        <v>0</v>
      </c>
      <c r="AQ5" s="20">
        <v>0</v>
      </c>
      <c r="AR5" s="20">
        <v>0</v>
      </c>
      <c r="AS5" s="20">
        <v>-1398.8899999999999</v>
      </c>
      <c r="AT5" s="20">
        <v>-1262.04</v>
      </c>
      <c r="AU5" s="20">
        <v>-223.63</v>
      </c>
      <c r="AV5" s="20">
        <v>-1679.16</v>
      </c>
      <c r="AW5" s="20">
        <v>-737.55000000000007</v>
      </c>
      <c r="AX5" s="20">
        <v>-60.849999999999994</v>
      </c>
      <c r="AY5" s="20">
        <v>0</v>
      </c>
      <c r="AZ5" s="20">
        <v>0</v>
      </c>
      <c r="BA5" s="17">
        <f t="shared" ref="BA5:BA36" si="1">SUM(E5:P5)</f>
        <v>-3695.61</v>
      </c>
      <c r="BB5" s="17">
        <f t="shared" ref="BB5:BB36" si="2">SUM(Q5:AB5)</f>
        <v>-184.78000000000003</v>
      </c>
      <c r="BC5" s="17">
        <f>SUM(AC5:AN5)</f>
        <v>-1481.73</v>
      </c>
      <c r="BD5" s="17">
        <f>SUM(AO5:AZ5)</f>
        <v>-5362.1200000000008</v>
      </c>
    </row>
    <row r="6" spans="1:56" x14ac:dyDescent="0.25">
      <c r="A6" t="str">
        <f t="shared" si="0"/>
        <v>UNCA.0000016301</v>
      </c>
      <c r="B6" s="1" t="s">
        <v>3</v>
      </c>
      <c r="C6" s="1" t="s">
        <v>723</v>
      </c>
      <c r="D6" s="1" t="s">
        <v>723</v>
      </c>
      <c r="E6" s="17">
        <v>29614.160000000003</v>
      </c>
      <c r="F6" s="17">
        <v>41492.140000000014</v>
      </c>
      <c r="G6" s="17">
        <v>234.75000000000017</v>
      </c>
      <c r="H6" s="17">
        <v>1563.0200000000002</v>
      </c>
      <c r="I6" s="17">
        <v>109.66000000000001</v>
      </c>
      <c r="J6" s="17">
        <v>50440.909999999996</v>
      </c>
      <c r="K6" s="17">
        <v>2420.6500000000005</v>
      </c>
      <c r="L6" s="17">
        <v>0</v>
      </c>
      <c r="M6" s="17">
        <v>0</v>
      </c>
      <c r="N6" s="17">
        <v>0</v>
      </c>
      <c r="O6" s="17">
        <v>0</v>
      </c>
      <c r="P6" s="17">
        <v>0</v>
      </c>
      <c r="Q6" s="20">
        <v>1480.71</v>
      </c>
      <c r="R6" s="20">
        <v>2074.61</v>
      </c>
      <c r="S6" s="20">
        <v>11.74</v>
      </c>
      <c r="T6" s="20">
        <v>78.150000000000006</v>
      </c>
      <c r="U6" s="20">
        <v>5.48</v>
      </c>
      <c r="V6" s="20">
        <v>2522.0500000000002</v>
      </c>
      <c r="W6" s="20">
        <v>121.03</v>
      </c>
      <c r="X6" s="20">
        <v>0</v>
      </c>
      <c r="Y6" s="20">
        <v>0</v>
      </c>
      <c r="Z6" s="20">
        <v>0</v>
      </c>
      <c r="AA6" s="20">
        <v>0</v>
      </c>
      <c r="AB6" s="20">
        <v>0</v>
      </c>
      <c r="AC6" s="17">
        <v>12741.8</v>
      </c>
      <c r="AD6" s="17">
        <v>17640.990000000002</v>
      </c>
      <c r="AE6" s="17">
        <v>98.73</v>
      </c>
      <c r="AF6" s="17">
        <v>649.38</v>
      </c>
      <c r="AG6" s="17">
        <v>45.02</v>
      </c>
      <c r="AH6" s="17">
        <v>20450.689999999999</v>
      </c>
      <c r="AI6" s="17">
        <v>969.49</v>
      </c>
      <c r="AJ6" s="17">
        <v>0</v>
      </c>
      <c r="AK6" s="17">
        <v>0</v>
      </c>
      <c r="AL6" s="17">
        <v>0</v>
      </c>
      <c r="AM6" s="17">
        <v>0</v>
      </c>
      <c r="AN6" s="17">
        <v>0</v>
      </c>
      <c r="AO6" s="20">
        <v>43836.67</v>
      </c>
      <c r="AP6" s="20">
        <v>61207.74000000002</v>
      </c>
      <c r="AQ6" s="20">
        <v>345.2200000000002</v>
      </c>
      <c r="AR6" s="20">
        <v>2290.5500000000002</v>
      </c>
      <c r="AS6" s="20">
        <v>160.16000000000003</v>
      </c>
      <c r="AT6" s="20">
        <v>73413.649999999994</v>
      </c>
      <c r="AU6" s="20">
        <v>3511.170000000001</v>
      </c>
      <c r="AV6" s="20">
        <v>0</v>
      </c>
      <c r="AW6" s="20">
        <v>0</v>
      </c>
      <c r="AX6" s="20">
        <v>0</v>
      </c>
      <c r="AY6" s="20">
        <v>0</v>
      </c>
      <c r="AZ6" s="20">
        <v>0</v>
      </c>
      <c r="BA6" s="17">
        <f t="shared" si="1"/>
        <v>125875.29000000001</v>
      </c>
      <c r="BB6" s="17">
        <f t="shared" si="2"/>
        <v>6293.7699999999995</v>
      </c>
      <c r="BC6" s="17">
        <f t="shared" ref="BC6:BC69" si="3">SUM(AC6:AN6)</f>
        <v>52596.1</v>
      </c>
      <c r="BD6" s="17">
        <f t="shared" ref="BD6:BD69" si="4">SUM(AO6:AZ6)</f>
        <v>184765.16000000003</v>
      </c>
    </row>
    <row r="7" spans="1:56" x14ac:dyDescent="0.25">
      <c r="A7" t="str">
        <f t="shared" si="0"/>
        <v>UNCA.0000022911</v>
      </c>
      <c r="B7" s="1" t="s">
        <v>3</v>
      </c>
      <c r="C7" s="1" t="s">
        <v>6</v>
      </c>
      <c r="D7" s="1" t="s">
        <v>6</v>
      </c>
      <c r="E7" s="17">
        <v>-17.14</v>
      </c>
      <c r="F7" s="17">
        <v>-20.98</v>
      </c>
      <c r="G7" s="17">
        <v>-21.46</v>
      </c>
      <c r="H7" s="17">
        <v>-128.57000000000002</v>
      </c>
      <c r="I7" s="17">
        <v>-227.75</v>
      </c>
      <c r="J7" s="17">
        <v>-193.27999999999997</v>
      </c>
      <c r="K7" s="17">
        <v>-2.7700000000000005</v>
      </c>
      <c r="L7" s="17">
        <v>-46.38</v>
      </c>
      <c r="M7" s="17">
        <v>-233.99</v>
      </c>
      <c r="N7" s="17">
        <v>-148.54999999999998</v>
      </c>
      <c r="O7" s="17">
        <v>-34.549999999999997</v>
      </c>
      <c r="P7" s="17">
        <v>-2.8699999999999997</v>
      </c>
      <c r="Q7" s="20">
        <v>-0.86</v>
      </c>
      <c r="R7" s="20">
        <v>-1.05</v>
      </c>
      <c r="S7" s="20">
        <v>-1.07</v>
      </c>
      <c r="T7" s="20">
        <v>-6.43</v>
      </c>
      <c r="U7" s="20">
        <v>-11.39</v>
      </c>
      <c r="V7" s="20">
        <v>-9.66</v>
      </c>
      <c r="W7" s="20">
        <v>-0.14000000000000001</v>
      </c>
      <c r="X7" s="20">
        <v>-2.3199999999999998</v>
      </c>
      <c r="Y7" s="20">
        <v>-11.7</v>
      </c>
      <c r="Z7" s="20">
        <v>-7.43</v>
      </c>
      <c r="AA7" s="20">
        <v>-1.73</v>
      </c>
      <c r="AB7" s="20">
        <v>-0.14000000000000001</v>
      </c>
      <c r="AC7" s="17">
        <v>-7.37</v>
      </c>
      <c r="AD7" s="17">
        <v>-8.92</v>
      </c>
      <c r="AE7" s="17">
        <v>-9.0299999999999994</v>
      </c>
      <c r="AF7" s="17">
        <v>-53.42</v>
      </c>
      <c r="AG7" s="17">
        <v>-93.5</v>
      </c>
      <c r="AH7" s="17">
        <v>-78.36</v>
      </c>
      <c r="AI7" s="17">
        <v>-1.1100000000000001</v>
      </c>
      <c r="AJ7" s="17">
        <v>-18.329999999999998</v>
      </c>
      <c r="AK7" s="17">
        <v>-91.23</v>
      </c>
      <c r="AL7" s="17">
        <v>-57.16</v>
      </c>
      <c r="AM7" s="17">
        <v>-13.11</v>
      </c>
      <c r="AN7" s="17">
        <v>-1.07</v>
      </c>
      <c r="AO7" s="20">
        <v>-25.37</v>
      </c>
      <c r="AP7" s="20">
        <v>-30.950000000000003</v>
      </c>
      <c r="AQ7" s="20">
        <v>-31.560000000000002</v>
      </c>
      <c r="AR7" s="20">
        <v>-188.42000000000002</v>
      </c>
      <c r="AS7" s="20">
        <v>-332.64</v>
      </c>
      <c r="AT7" s="20">
        <v>-281.29999999999995</v>
      </c>
      <c r="AU7" s="20">
        <v>-4.0200000000000005</v>
      </c>
      <c r="AV7" s="20">
        <v>-67.03</v>
      </c>
      <c r="AW7" s="20">
        <v>-336.92</v>
      </c>
      <c r="AX7" s="20">
        <v>-213.14</v>
      </c>
      <c r="AY7" s="20">
        <v>-49.389999999999993</v>
      </c>
      <c r="AZ7" s="20">
        <v>-4.08</v>
      </c>
      <c r="BA7" s="17">
        <f t="shared" si="1"/>
        <v>-1078.29</v>
      </c>
      <c r="BB7" s="17">
        <f t="shared" si="2"/>
        <v>-53.92</v>
      </c>
      <c r="BC7" s="17">
        <f t="shared" si="3"/>
        <v>-432.61000000000007</v>
      </c>
      <c r="BD7" s="17">
        <f t="shared" si="4"/>
        <v>-1564.82</v>
      </c>
    </row>
    <row r="8" spans="1:56" x14ac:dyDescent="0.25">
      <c r="A8" t="str">
        <f t="shared" si="0"/>
        <v>UNCA.0000035311</v>
      </c>
      <c r="B8" s="1" t="s">
        <v>3</v>
      </c>
      <c r="C8" s="1" t="s">
        <v>706</v>
      </c>
      <c r="D8" s="1" t="s">
        <v>706</v>
      </c>
      <c r="E8" s="17">
        <v>-44.090000000000053</v>
      </c>
      <c r="F8" s="17">
        <v>-11.039999999999974</v>
      </c>
      <c r="G8" s="17">
        <v>-11.539999999999987</v>
      </c>
      <c r="H8" s="17">
        <v>8.32</v>
      </c>
      <c r="I8" s="17">
        <v>18.729999999999997</v>
      </c>
      <c r="J8" s="17">
        <v>89.059999999999945</v>
      </c>
      <c r="K8" s="17">
        <v>519.4799999999999</v>
      </c>
      <c r="L8" s="17">
        <v>58.539999999999992</v>
      </c>
      <c r="M8" s="17">
        <v>53.72</v>
      </c>
      <c r="N8" s="17">
        <v>12.339999999999996</v>
      </c>
      <c r="O8" s="17">
        <v>6.9200000000000017</v>
      </c>
      <c r="P8" s="17">
        <v>18.509999999999962</v>
      </c>
      <c r="Q8" s="20">
        <v>-2.2000000000000002</v>
      </c>
      <c r="R8" s="20">
        <v>-0.55000000000000004</v>
      </c>
      <c r="S8" s="20">
        <v>-0.57999999999999996</v>
      </c>
      <c r="T8" s="20">
        <v>0.42</v>
      </c>
      <c r="U8" s="20">
        <v>0.94</v>
      </c>
      <c r="V8" s="20">
        <v>4.45</v>
      </c>
      <c r="W8" s="20">
        <v>25.97</v>
      </c>
      <c r="X8" s="20">
        <v>2.93</v>
      </c>
      <c r="Y8" s="20">
        <v>2.69</v>
      </c>
      <c r="Z8" s="20">
        <v>0.62</v>
      </c>
      <c r="AA8" s="20">
        <v>0.35</v>
      </c>
      <c r="AB8" s="20">
        <v>0.93</v>
      </c>
      <c r="AC8" s="17">
        <v>-18.97</v>
      </c>
      <c r="AD8" s="17">
        <v>-4.6900000000000004</v>
      </c>
      <c r="AE8" s="17">
        <v>-4.8499999999999996</v>
      </c>
      <c r="AF8" s="17">
        <v>3.46</v>
      </c>
      <c r="AG8" s="17">
        <v>7.69</v>
      </c>
      <c r="AH8" s="17">
        <v>36.11</v>
      </c>
      <c r="AI8" s="17">
        <v>208.06</v>
      </c>
      <c r="AJ8" s="17">
        <v>23.13</v>
      </c>
      <c r="AK8" s="17">
        <v>20.94</v>
      </c>
      <c r="AL8" s="17">
        <v>4.75</v>
      </c>
      <c r="AM8" s="17">
        <v>2.63</v>
      </c>
      <c r="AN8" s="17">
        <v>6.93</v>
      </c>
      <c r="AO8" s="20">
        <v>-65.260000000000048</v>
      </c>
      <c r="AP8" s="20">
        <v>-16.279999999999976</v>
      </c>
      <c r="AQ8" s="20">
        <v>-16.969999999999985</v>
      </c>
      <c r="AR8" s="20">
        <v>12.2</v>
      </c>
      <c r="AS8" s="20">
        <v>27.36</v>
      </c>
      <c r="AT8" s="20">
        <v>129.61999999999995</v>
      </c>
      <c r="AU8" s="20">
        <v>753.51</v>
      </c>
      <c r="AV8" s="20">
        <v>84.6</v>
      </c>
      <c r="AW8" s="20">
        <v>77.349999999999994</v>
      </c>
      <c r="AX8" s="20">
        <v>17.709999999999994</v>
      </c>
      <c r="AY8" s="20">
        <v>9.9000000000000021</v>
      </c>
      <c r="AZ8" s="20">
        <v>26.369999999999962</v>
      </c>
      <c r="BA8" s="17">
        <f t="shared" si="1"/>
        <v>718.94999999999982</v>
      </c>
      <c r="BB8" s="17">
        <f t="shared" si="2"/>
        <v>35.97</v>
      </c>
      <c r="BC8" s="17">
        <f t="shared" si="3"/>
        <v>285.19</v>
      </c>
      <c r="BD8" s="17">
        <f t="shared" si="4"/>
        <v>1040.1099999999999</v>
      </c>
    </row>
    <row r="9" spans="1:56" x14ac:dyDescent="0.25">
      <c r="A9" t="str">
        <f t="shared" si="0"/>
        <v>UNCA.0000038511</v>
      </c>
      <c r="B9" s="1" t="s">
        <v>3</v>
      </c>
      <c r="C9" s="1" t="s">
        <v>10</v>
      </c>
      <c r="D9" s="1" t="s">
        <v>10</v>
      </c>
      <c r="E9" s="17">
        <v>0</v>
      </c>
      <c r="F9" s="17">
        <v>0</v>
      </c>
      <c r="G9" s="17">
        <v>0</v>
      </c>
      <c r="H9" s="17">
        <v>0</v>
      </c>
      <c r="I9" s="17">
        <v>0</v>
      </c>
      <c r="J9" s="17">
        <v>0</v>
      </c>
      <c r="K9" s="17">
        <v>0</v>
      </c>
      <c r="L9" s="17">
        <v>0</v>
      </c>
      <c r="M9" s="17">
        <v>0</v>
      </c>
      <c r="N9" s="17">
        <v>0</v>
      </c>
      <c r="O9" s="17">
        <v>0</v>
      </c>
      <c r="P9" s="17">
        <v>0</v>
      </c>
      <c r="Q9" s="20">
        <v>0</v>
      </c>
      <c r="R9" s="20">
        <v>0</v>
      </c>
      <c r="S9" s="20">
        <v>0</v>
      </c>
      <c r="T9" s="20">
        <v>0</v>
      </c>
      <c r="U9" s="20">
        <v>0</v>
      </c>
      <c r="V9" s="20">
        <v>0</v>
      </c>
      <c r="W9" s="20">
        <v>0</v>
      </c>
      <c r="X9" s="20">
        <v>0</v>
      </c>
      <c r="Y9" s="20">
        <v>0</v>
      </c>
      <c r="Z9" s="20">
        <v>0</v>
      </c>
      <c r="AA9" s="20">
        <v>0</v>
      </c>
      <c r="AB9" s="20">
        <v>0</v>
      </c>
      <c r="AC9" s="17">
        <v>0</v>
      </c>
      <c r="AD9" s="17">
        <v>0</v>
      </c>
      <c r="AE9" s="17">
        <v>0</v>
      </c>
      <c r="AF9" s="17">
        <v>0</v>
      </c>
      <c r="AG9" s="17">
        <v>0</v>
      </c>
      <c r="AH9" s="17">
        <v>0</v>
      </c>
      <c r="AI9" s="17">
        <v>0</v>
      </c>
      <c r="AJ9" s="17">
        <v>0</v>
      </c>
      <c r="AK9" s="17">
        <v>0</v>
      </c>
      <c r="AL9" s="17">
        <v>0</v>
      </c>
      <c r="AM9" s="17">
        <v>0</v>
      </c>
      <c r="AN9" s="17">
        <v>0</v>
      </c>
      <c r="AO9" s="20">
        <v>0</v>
      </c>
      <c r="AP9" s="20">
        <v>0</v>
      </c>
      <c r="AQ9" s="20">
        <v>0</v>
      </c>
      <c r="AR9" s="20">
        <v>0</v>
      </c>
      <c r="AS9" s="20">
        <v>0</v>
      </c>
      <c r="AT9" s="20">
        <v>0</v>
      </c>
      <c r="AU9" s="20">
        <v>0</v>
      </c>
      <c r="AV9" s="20">
        <v>0</v>
      </c>
      <c r="AW9" s="20">
        <v>0</v>
      </c>
      <c r="AX9" s="20">
        <v>0</v>
      </c>
      <c r="AY9" s="20">
        <v>0</v>
      </c>
      <c r="AZ9" s="20">
        <v>0</v>
      </c>
      <c r="BA9" s="17">
        <f t="shared" si="1"/>
        <v>0</v>
      </c>
      <c r="BB9" s="17">
        <f t="shared" si="2"/>
        <v>0</v>
      </c>
      <c r="BC9" s="17">
        <f t="shared" si="3"/>
        <v>0</v>
      </c>
      <c r="BD9" s="17">
        <f t="shared" si="4"/>
        <v>0</v>
      </c>
    </row>
    <row r="10" spans="1:56" x14ac:dyDescent="0.25">
      <c r="A10" t="str">
        <f t="shared" si="0"/>
        <v>UNCA.0000039611</v>
      </c>
      <c r="B10" s="1" t="s">
        <v>3</v>
      </c>
      <c r="C10" s="1" t="s">
        <v>11</v>
      </c>
      <c r="D10" s="1" t="s">
        <v>11</v>
      </c>
      <c r="E10" s="17">
        <v>-36.569999999999993</v>
      </c>
      <c r="F10" s="17">
        <v>-21.349999999999973</v>
      </c>
      <c r="G10" s="17">
        <v>-151.46999999999997</v>
      </c>
      <c r="H10" s="17">
        <v>43.740000000000094</v>
      </c>
      <c r="I10" s="17">
        <v>21.109999999999985</v>
      </c>
      <c r="J10" s="17">
        <v>35.729999999999819</v>
      </c>
      <c r="K10" s="17">
        <v>23.449999999999996</v>
      </c>
      <c r="L10" s="17">
        <v>31.570000000000036</v>
      </c>
      <c r="M10" s="17">
        <v>57.009999999999991</v>
      </c>
      <c r="N10" s="17">
        <v>-70.579999999999899</v>
      </c>
      <c r="O10" s="17">
        <v>-30.779999999999916</v>
      </c>
      <c r="P10" s="17">
        <v>-33.400000000000048</v>
      </c>
      <c r="Q10" s="20">
        <v>-1.83</v>
      </c>
      <c r="R10" s="20">
        <v>-1.07</v>
      </c>
      <c r="S10" s="20">
        <v>-7.57</v>
      </c>
      <c r="T10" s="20">
        <v>2.19</v>
      </c>
      <c r="U10" s="20">
        <v>1.06</v>
      </c>
      <c r="V10" s="20">
        <v>1.79</v>
      </c>
      <c r="W10" s="20">
        <v>1.17</v>
      </c>
      <c r="X10" s="20">
        <v>1.58</v>
      </c>
      <c r="Y10" s="20">
        <v>2.85</v>
      </c>
      <c r="Z10" s="20">
        <v>-3.53</v>
      </c>
      <c r="AA10" s="20">
        <v>-1.54</v>
      </c>
      <c r="AB10" s="20">
        <v>-1.67</v>
      </c>
      <c r="AC10" s="17">
        <v>-15.73</v>
      </c>
      <c r="AD10" s="17">
        <v>-9.08</v>
      </c>
      <c r="AE10" s="17">
        <v>-63.7</v>
      </c>
      <c r="AF10" s="17">
        <v>18.170000000000002</v>
      </c>
      <c r="AG10" s="17">
        <v>8.67</v>
      </c>
      <c r="AH10" s="17">
        <v>14.49</v>
      </c>
      <c r="AI10" s="17">
        <v>9.39</v>
      </c>
      <c r="AJ10" s="17">
        <v>12.48</v>
      </c>
      <c r="AK10" s="17">
        <v>22.23</v>
      </c>
      <c r="AL10" s="17">
        <v>-27.16</v>
      </c>
      <c r="AM10" s="17">
        <v>-11.68</v>
      </c>
      <c r="AN10" s="17">
        <v>-12.5</v>
      </c>
      <c r="AO10" s="20">
        <v>-54.129999999999995</v>
      </c>
      <c r="AP10" s="20">
        <v>-31.499999999999972</v>
      </c>
      <c r="AQ10" s="20">
        <v>-222.73999999999995</v>
      </c>
      <c r="AR10" s="20">
        <v>64.100000000000094</v>
      </c>
      <c r="AS10" s="20">
        <v>30.839999999999982</v>
      </c>
      <c r="AT10" s="20">
        <v>52.00999999999982</v>
      </c>
      <c r="AU10" s="20">
        <v>34.01</v>
      </c>
      <c r="AV10" s="20">
        <v>45.630000000000038</v>
      </c>
      <c r="AW10" s="20">
        <v>82.089999999999989</v>
      </c>
      <c r="AX10" s="20">
        <v>-101.2699999999999</v>
      </c>
      <c r="AY10" s="20">
        <v>-43.999999999999915</v>
      </c>
      <c r="AZ10" s="20">
        <v>-47.57000000000005</v>
      </c>
      <c r="BA10" s="17">
        <f t="shared" si="1"/>
        <v>-131.53999999999988</v>
      </c>
      <c r="BB10" s="17">
        <f t="shared" si="2"/>
        <v>-6.57</v>
      </c>
      <c r="BC10" s="17">
        <f t="shared" si="3"/>
        <v>-54.42</v>
      </c>
      <c r="BD10" s="17">
        <f t="shared" si="4"/>
        <v>-192.52999999999986</v>
      </c>
    </row>
    <row r="11" spans="1:56" x14ac:dyDescent="0.25">
      <c r="A11" t="str">
        <f t="shared" si="0"/>
        <v>UNCA.0000045411</v>
      </c>
      <c r="B11" s="1" t="s">
        <v>3</v>
      </c>
      <c r="C11" s="1" t="s">
        <v>12</v>
      </c>
      <c r="D11" s="1" t="s">
        <v>12</v>
      </c>
      <c r="E11" s="17">
        <v>0</v>
      </c>
      <c r="F11" s="17">
        <v>-81.089999999999989</v>
      </c>
      <c r="G11" s="17">
        <v>-0.87999999999999978</v>
      </c>
      <c r="H11" s="17">
        <v>0</v>
      </c>
      <c r="I11" s="17">
        <v>-35.640000000000008</v>
      </c>
      <c r="J11" s="17">
        <v>-28.239999999999988</v>
      </c>
      <c r="K11" s="17">
        <v>-2.0000000000000004E-2</v>
      </c>
      <c r="L11" s="17">
        <v>-0.1399999999999999</v>
      </c>
      <c r="M11" s="17">
        <v>-0.62000000000000011</v>
      </c>
      <c r="N11" s="17">
        <v>0</v>
      </c>
      <c r="O11" s="17">
        <v>0</v>
      </c>
      <c r="P11" s="17">
        <v>0</v>
      </c>
      <c r="Q11" s="20">
        <v>0</v>
      </c>
      <c r="R11" s="20">
        <v>-4.05</v>
      </c>
      <c r="S11" s="20">
        <v>-0.04</v>
      </c>
      <c r="T11" s="20">
        <v>0</v>
      </c>
      <c r="U11" s="20">
        <v>-1.78</v>
      </c>
      <c r="V11" s="20">
        <v>-1.41</v>
      </c>
      <c r="W11" s="20">
        <v>0</v>
      </c>
      <c r="X11" s="20">
        <v>-0.01</v>
      </c>
      <c r="Y11" s="20">
        <v>-0.03</v>
      </c>
      <c r="Z11" s="20">
        <v>0</v>
      </c>
      <c r="AA11" s="20">
        <v>0</v>
      </c>
      <c r="AB11" s="20">
        <v>0</v>
      </c>
      <c r="AC11" s="17">
        <v>0</v>
      </c>
      <c r="AD11" s="17">
        <v>-34.479999999999997</v>
      </c>
      <c r="AE11" s="17">
        <v>-0.37</v>
      </c>
      <c r="AF11" s="17">
        <v>0</v>
      </c>
      <c r="AG11" s="17">
        <v>-14.63</v>
      </c>
      <c r="AH11" s="17">
        <v>-11.45</v>
      </c>
      <c r="AI11" s="17">
        <v>-0.01</v>
      </c>
      <c r="AJ11" s="17">
        <v>-0.06</v>
      </c>
      <c r="AK11" s="17">
        <v>-0.24</v>
      </c>
      <c r="AL11" s="17">
        <v>0</v>
      </c>
      <c r="AM11" s="17">
        <v>0</v>
      </c>
      <c r="AN11" s="17">
        <v>0</v>
      </c>
      <c r="AO11" s="20">
        <v>0</v>
      </c>
      <c r="AP11" s="20">
        <v>-119.61999999999998</v>
      </c>
      <c r="AQ11" s="20">
        <v>-1.2899999999999998</v>
      </c>
      <c r="AR11" s="20">
        <v>0</v>
      </c>
      <c r="AS11" s="20">
        <v>-52.050000000000011</v>
      </c>
      <c r="AT11" s="20">
        <v>-41.099999999999987</v>
      </c>
      <c r="AU11" s="20">
        <v>-3.0000000000000006E-2</v>
      </c>
      <c r="AV11" s="20">
        <v>-0.20999999999999991</v>
      </c>
      <c r="AW11" s="20">
        <v>-0.89000000000000012</v>
      </c>
      <c r="AX11" s="20">
        <v>0</v>
      </c>
      <c r="AY11" s="20">
        <v>0</v>
      </c>
      <c r="AZ11" s="20">
        <v>0</v>
      </c>
      <c r="BA11" s="17">
        <f t="shared" si="1"/>
        <v>-146.62999999999997</v>
      </c>
      <c r="BB11" s="17">
        <f t="shared" si="2"/>
        <v>-7.32</v>
      </c>
      <c r="BC11" s="17">
        <f t="shared" si="3"/>
        <v>-61.239999999999995</v>
      </c>
      <c r="BD11" s="17">
        <f t="shared" si="4"/>
        <v>-215.18999999999997</v>
      </c>
    </row>
    <row r="12" spans="1:56" x14ac:dyDescent="0.25">
      <c r="A12" t="str">
        <f t="shared" si="0"/>
        <v>UNCA.0000079301</v>
      </c>
      <c r="B12" s="1" t="s">
        <v>3</v>
      </c>
      <c r="C12" s="1" t="s">
        <v>232</v>
      </c>
      <c r="D12" s="1" t="s">
        <v>232</v>
      </c>
      <c r="E12" s="17">
        <v>6631.8200000000006</v>
      </c>
      <c r="F12" s="17">
        <v>0</v>
      </c>
      <c r="G12" s="17">
        <v>131.35000000000019</v>
      </c>
      <c r="H12" s="17">
        <v>4667.0999999999985</v>
      </c>
      <c r="I12" s="17">
        <v>7354.8699999999981</v>
      </c>
      <c r="J12" s="17">
        <v>12573.240000000005</v>
      </c>
      <c r="K12" s="17">
        <v>20884.21</v>
      </c>
      <c r="L12" s="17">
        <v>15456.749999999998</v>
      </c>
      <c r="M12" s="17">
        <v>6702.6600000000008</v>
      </c>
      <c r="N12" s="17">
        <v>242.55999999999992</v>
      </c>
      <c r="O12" s="17">
        <v>11729.620000000006</v>
      </c>
      <c r="P12" s="17">
        <v>0</v>
      </c>
      <c r="Q12" s="20">
        <v>331.59</v>
      </c>
      <c r="R12" s="20">
        <v>0</v>
      </c>
      <c r="S12" s="20">
        <v>6.57</v>
      </c>
      <c r="T12" s="20">
        <v>233.36</v>
      </c>
      <c r="U12" s="20">
        <v>367.74</v>
      </c>
      <c r="V12" s="20">
        <v>628.66</v>
      </c>
      <c r="W12" s="20">
        <v>1044.21</v>
      </c>
      <c r="X12" s="20">
        <v>772.84</v>
      </c>
      <c r="Y12" s="20">
        <v>335.13</v>
      </c>
      <c r="Z12" s="20">
        <v>12.13</v>
      </c>
      <c r="AA12" s="20">
        <v>586.48</v>
      </c>
      <c r="AB12" s="20">
        <v>0</v>
      </c>
      <c r="AC12" s="17">
        <v>2853.41</v>
      </c>
      <c r="AD12" s="17">
        <v>0</v>
      </c>
      <c r="AE12" s="17">
        <v>55.24</v>
      </c>
      <c r="AF12" s="17">
        <v>1939.02</v>
      </c>
      <c r="AG12" s="17">
        <v>3019.43</v>
      </c>
      <c r="AH12" s="17">
        <v>5097.68</v>
      </c>
      <c r="AI12" s="17">
        <v>8364.27</v>
      </c>
      <c r="AJ12" s="17">
        <v>6108.49</v>
      </c>
      <c r="AK12" s="17">
        <v>2613.3000000000002</v>
      </c>
      <c r="AL12" s="17">
        <v>93.33</v>
      </c>
      <c r="AM12" s="17">
        <v>4450.75</v>
      </c>
      <c r="AN12" s="17">
        <v>0</v>
      </c>
      <c r="AO12" s="20">
        <v>9816.82</v>
      </c>
      <c r="AP12" s="20">
        <v>0</v>
      </c>
      <c r="AQ12" s="20">
        <v>193.1600000000002</v>
      </c>
      <c r="AR12" s="20">
        <v>6839.4799999999977</v>
      </c>
      <c r="AS12" s="20">
        <v>10742.039999999997</v>
      </c>
      <c r="AT12" s="20">
        <v>18299.580000000005</v>
      </c>
      <c r="AU12" s="20">
        <v>30292.69</v>
      </c>
      <c r="AV12" s="20">
        <v>22338.079999999998</v>
      </c>
      <c r="AW12" s="20">
        <v>9651.09</v>
      </c>
      <c r="AX12" s="20">
        <v>348.01999999999992</v>
      </c>
      <c r="AY12" s="20">
        <v>16766.850000000006</v>
      </c>
      <c r="AZ12" s="20">
        <v>0</v>
      </c>
      <c r="BA12" s="17">
        <f t="shared" si="1"/>
        <v>86374.180000000008</v>
      </c>
      <c r="BB12" s="17">
        <f t="shared" si="2"/>
        <v>4318.7100000000009</v>
      </c>
      <c r="BC12" s="17">
        <f t="shared" si="3"/>
        <v>34594.92</v>
      </c>
      <c r="BD12" s="17">
        <f t="shared" si="4"/>
        <v>125287.81000000001</v>
      </c>
    </row>
    <row r="13" spans="1:56" x14ac:dyDescent="0.25">
      <c r="A13" t="str">
        <f t="shared" si="0"/>
        <v>SCL.341S025</v>
      </c>
      <c r="B13" s="1" t="s">
        <v>172</v>
      </c>
      <c r="C13" s="1" t="s">
        <v>663</v>
      </c>
      <c r="D13" s="1" t="s">
        <v>663</v>
      </c>
      <c r="E13" s="17">
        <v>0</v>
      </c>
      <c r="F13" s="17">
        <v>0</v>
      </c>
      <c r="G13" s="17">
        <v>48.859999999999971</v>
      </c>
      <c r="H13" s="17">
        <v>51.669999999999987</v>
      </c>
      <c r="I13" s="17">
        <v>1335.1599999999999</v>
      </c>
      <c r="J13" s="17">
        <v>3377.9900000000016</v>
      </c>
      <c r="K13" s="17">
        <v>1240.2799999999997</v>
      </c>
      <c r="L13" s="17">
        <v>2940.3299999999995</v>
      </c>
      <c r="M13" s="17">
        <v>101.62000000000002</v>
      </c>
      <c r="N13" s="17">
        <v>0</v>
      </c>
      <c r="O13" s="17">
        <v>0</v>
      </c>
      <c r="P13" s="17">
        <v>4.2699999999999996</v>
      </c>
      <c r="Q13" s="20">
        <v>0</v>
      </c>
      <c r="R13" s="20">
        <v>0</v>
      </c>
      <c r="S13" s="20">
        <v>2.44</v>
      </c>
      <c r="T13" s="20">
        <v>2.58</v>
      </c>
      <c r="U13" s="20">
        <v>66.760000000000005</v>
      </c>
      <c r="V13" s="20">
        <v>168.9</v>
      </c>
      <c r="W13" s="20">
        <v>62.01</v>
      </c>
      <c r="X13" s="20">
        <v>147.02000000000001</v>
      </c>
      <c r="Y13" s="20">
        <v>5.08</v>
      </c>
      <c r="Z13" s="20">
        <v>0</v>
      </c>
      <c r="AA13" s="20">
        <v>0</v>
      </c>
      <c r="AB13" s="20">
        <v>0.21</v>
      </c>
      <c r="AC13" s="17">
        <v>0</v>
      </c>
      <c r="AD13" s="17">
        <v>0</v>
      </c>
      <c r="AE13" s="17">
        <v>20.55</v>
      </c>
      <c r="AF13" s="17">
        <v>21.47</v>
      </c>
      <c r="AG13" s="17">
        <v>548.13</v>
      </c>
      <c r="AH13" s="17">
        <v>1369.57</v>
      </c>
      <c r="AI13" s="17">
        <v>496.74</v>
      </c>
      <c r="AJ13" s="17">
        <v>1162.01</v>
      </c>
      <c r="AK13" s="17">
        <v>39.619999999999997</v>
      </c>
      <c r="AL13" s="17">
        <v>0</v>
      </c>
      <c r="AM13" s="17">
        <v>0</v>
      </c>
      <c r="AN13" s="17">
        <v>1.6</v>
      </c>
      <c r="AO13" s="20">
        <v>0</v>
      </c>
      <c r="AP13" s="20">
        <v>0</v>
      </c>
      <c r="AQ13" s="20">
        <v>71.849999999999966</v>
      </c>
      <c r="AR13" s="20">
        <v>75.719999999999985</v>
      </c>
      <c r="AS13" s="20">
        <v>1950.0499999999997</v>
      </c>
      <c r="AT13" s="20">
        <v>4916.4600000000019</v>
      </c>
      <c r="AU13" s="20">
        <v>1799.0299999999997</v>
      </c>
      <c r="AV13" s="20">
        <v>4249.3599999999997</v>
      </c>
      <c r="AW13" s="20">
        <v>146.32000000000002</v>
      </c>
      <c r="AX13" s="20">
        <v>0</v>
      </c>
      <c r="AY13" s="20">
        <v>0</v>
      </c>
      <c r="AZ13" s="20">
        <v>6.08</v>
      </c>
      <c r="BA13" s="17">
        <f t="shared" si="1"/>
        <v>9100.1800000000021</v>
      </c>
      <c r="BB13" s="17">
        <f t="shared" si="2"/>
        <v>455</v>
      </c>
      <c r="BC13" s="17">
        <f t="shared" si="3"/>
        <v>3659.69</v>
      </c>
      <c r="BD13" s="17">
        <f t="shared" si="4"/>
        <v>13214.87</v>
      </c>
    </row>
    <row r="14" spans="1:56" x14ac:dyDescent="0.25">
      <c r="A14" t="str">
        <f t="shared" si="0"/>
        <v>AEI.BCHIMP</v>
      </c>
      <c r="B14" s="1" t="s">
        <v>734</v>
      </c>
      <c r="C14" s="1" t="s">
        <v>735</v>
      </c>
      <c r="D14" s="1" t="s">
        <v>21</v>
      </c>
      <c r="E14" s="17">
        <v>0</v>
      </c>
      <c r="F14" s="17">
        <v>0</v>
      </c>
      <c r="G14" s="17">
        <v>0</v>
      </c>
      <c r="H14" s="17">
        <v>0</v>
      </c>
      <c r="I14" s="17">
        <v>-0.45</v>
      </c>
      <c r="J14" s="17">
        <v>0</v>
      </c>
      <c r="K14" s="17">
        <v>0</v>
      </c>
      <c r="L14" s="17">
        <v>0</v>
      </c>
      <c r="M14" s="17">
        <v>0</v>
      </c>
      <c r="N14" s="17">
        <v>0</v>
      </c>
      <c r="O14" s="17">
        <v>0</v>
      </c>
      <c r="P14" s="17">
        <v>0</v>
      </c>
      <c r="Q14" s="20">
        <v>0</v>
      </c>
      <c r="R14" s="20">
        <v>0</v>
      </c>
      <c r="S14" s="20">
        <v>0</v>
      </c>
      <c r="T14" s="20">
        <v>0</v>
      </c>
      <c r="U14" s="20">
        <v>-0.02</v>
      </c>
      <c r="V14" s="20">
        <v>0</v>
      </c>
      <c r="W14" s="20">
        <v>0</v>
      </c>
      <c r="X14" s="20">
        <v>0</v>
      </c>
      <c r="Y14" s="20">
        <v>0</v>
      </c>
      <c r="Z14" s="20">
        <v>0</v>
      </c>
      <c r="AA14" s="20">
        <v>0</v>
      </c>
      <c r="AB14" s="20">
        <v>0</v>
      </c>
      <c r="AC14" s="17">
        <v>0</v>
      </c>
      <c r="AD14" s="17">
        <v>0</v>
      </c>
      <c r="AE14" s="17">
        <v>0</v>
      </c>
      <c r="AF14" s="17">
        <v>0</v>
      </c>
      <c r="AG14" s="17">
        <v>-0.18</v>
      </c>
      <c r="AH14" s="17">
        <v>0</v>
      </c>
      <c r="AI14" s="17">
        <v>0</v>
      </c>
      <c r="AJ14" s="17">
        <v>0</v>
      </c>
      <c r="AK14" s="17">
        <v>0</v>
      </c>
      <c r="AL14" s="17">
        <v>0</v>
      </c>
      <c r="AM14" s="17">
        <v>0</v>
      </c>
      <c r="AN14" s="17">
        <v>0</v>
      </c>
      <c r="AO14" s="20">
        <v>0</v>
      </c>
      <c r="AP14" s="20">
        <v>0</v>
      </c>
      <c r="AQ14" s="20">
        <v>0</v>
      </c>
      <c r="AR14" s="20">
        <v>0</v>
      </c>
      <c r="AS14" s="20">
        <v>-0.65</v>
      </c>
      <c r="AT14" s="20">
        <v>0</v>
      </c>
      <c r="AU14" s="20">
        <v>0</v>
      </c>
      <c r="AV14" s="20">
        <v>0</v>
      </c>
      <c r="AW14" s="20">
        <v>0</v>
      </c>
      <c r="AX14" s="20">
        <v>0</v>
      </c>
      <c r="AY14" s="20">
        <v>0</v>
      </c>
      <c r="AZ14" s="20">
        <v>0</v>
      </c>
      <c r="BA14" s="17">
        <f t="shared" si="1"/>
        <v>-0.45</v>
      </c>
      <c r="BB14" s="17">
        <f t="shared" si="2"/>
        <v>-0.02</v>
      </c>
      <c r="BC14" s="17">
        <f t="shared" si="3"/>
        <v>-0.18</v>
      </c>
      <c r="BD14" s="17">
        <f t="shared" si="4"/>
        <v>-0.65</v>
      </c>
    </row>
    <row r="15" spans="1:56" x14ac:dyDescent="0.25">
      <c r="A15" t="str">
        <f t="shared" si="0"/>
        <v>EEC.AKE1</v>
      </c>
      <c r="B15" s="1" t="s">
        <v>24</v>
      </c>
      <c r="C15" s="1" t="s">
        <v>25</v>
      </c>
      <c r="D15" s="1" t="s">
        <v>25</v>
      </c>
      <c r="E15" s="17">
        <v>-56722.189999999995</v>
      </c>
      <c r="F15" s="17">
        <v>-30354.3</v>
      </c>
      <c r="G15" s="17">
        <v>-52832.03</v>
      </c>
      <c r="H15" s="17">
        <v>-25460.649999999998</v>
      </c>
      <c r="I15" s="17">
        <v>-16661.97</v>
      </c>
      <c r="J15" s="17">
        <v>-21021.73</v>
      </c>
      <c r="K15" s="17">
        <v>-43350.61</v>
      </c>
      <c r="L15" s="17">
        <v>-15987.06</v>
      </c>
      <c r="M15" s="17">
        <v>-18190.690000000002</v>
      </c>
      <c r="N15" s="17">
        <v>-48361.45</v>
      </c>
      <c r="O15" s="17">
        <v>-36613.03</v>
      </c>
      <c r="P15" s="17">
        <v>-45308.47</v>
      </c>
      <c r="Q15" s="20">
        <v>-2836.11</v>
      </c>
      <c r="R15" s="20">
        <v>-1517.72</v>
      </c>
      <c r="S15" s="20">
        <v>-2641.6</v>
      </c>
      <c r="T15" s="20">
        <v>-1273.03</v>
      </c>
      <c r="U15" s="20">
        <v>-833.1</v>
      </c>
      <c r="V15" s="20">
        <v>-1051.0899999999999</v>
      </c>
      <c r="W15" s="20">
        <v>-2167.5300000000002</v>
      </c>
      <c r="X15" s="20">
        <v>-799.35</v>
      </c>
      <c r="Y15" s="20">
        <v>-909.53</v>
      </c>
      <c r="Z15" s="20">
        <v>-2418.0700000000002</v>
      </c>
      <c r="AA15" s="20">
        <v>-1830.65</v>
      </c>
      <c r="AB15" s="20">
        <v>-2265.42</v>
      </c>
      <c r="AC15" s="17">
        <v>-24405.32</v>
      </c>
      <c r="AD15" s="17">
        <v>-12905.57</v>
      </c>
      <c r="AE15" s="17">
        <v>-22219.14</v>
      </c>
      <c r="AF15" s="17">
        <v>-10578.03</v>
      </c>
      <c r="AG15" s="17">
        <v>-6840.31</v>
      </c>
      <c r="AH15" s="17">
        <v>-8523.02</v>
      </c>
      <c r="AI15" s="17">
        <v>-17362.23</v>
      </c>
      <c r="AJ15" s="17">
        <v>-6318.07</v>
      </c>
      <c r="AK15" s="17">
        <v>-7092.38</v>
      </c>
      <c r="AL15" s="17">
        <v>-18607.240000000002</v>
      </c>
      <c r="AM15" s="17">
        <v>-13892.65</v>
      </c>
      <c r="AN15" s="17">
        <v>-16959.34</v>
      </c>
      <c r="AO15" s="20">
        <v>-83963.62</v>
      </c>
      <c r="AP15" s="20">
        <v>-44777.59</v>
      </c>
      <c r="AQ15" s="20">
        <v>-77692.76999999999</v>
      </c>
      <c r="AR15" s="20">
        <v>-37311.71</v>
      </c>
      <c r="AS15" s="20">
        <v>-24335.38</v>
      </c>
      <c r="AT15" s="20">
        <v>-30595.84</v>
      </c>
      <c r="AU15" s="20">
        <v>-62880.369999999995</v>
      </c>
      <c r="AV15" s="20">
        <v>-23104.48</v>
      </c>
      <c r="AW15" s="20">
        <v>-26192.600000000002</v>
      </c>
      <c r="AX15" s="20">
        <v>-69386.759999999995</v>
      </c>
      <c r="AY15" s="20">
        <v>-52336.33</v>
      </c>
      <c r="AZ15" s="20">
        <v>-64533.229999999996</v>
      </c>
      <c r="BA15" s="17">
        <f t="shared" si="1"/>
        <v>-410864.17999999993</v>
      </c>
      <c r="BB15" s="17">
        <f t="shared" si="2"/>
        <v>-20543.200000000004</v>
      </c>
      <c r="BC15" s="17">
        <f t="shared" si="3"/>
        <v>-165703.29999999999</v>
      </c>
      <c r="BD15" s="17">
        <f t="shared" si="4"/>
        <v>-597110.67999999993</v>
      </c>
    </row>
    <row r="16" spans="1:56" x14ac:dyDescent="0.25">
      <c r="A16" t="str">
        <f t="shared" si="0"/>
        <v>ATPC.BCHEXP</v>
      </c>
      <c r="B16" s="1" t="s">
        <v>736</v>
      </c>
      <c r="C16" s="1" t="s">
        <v>737</v>
      </c>
      <c r="D16" s="1" t="s">
        <v>28</v>
      </c>
      <c r="E16" s="17">
        <v>-90.039999999999992</v>
      </c>
      <c r="F16" s="17">
        <v>-701.27</v>
      </c>
      <c r="G16" s="17">
        <v>-18.220000000000002</v>
      </c>
      <c r="H16" s="17">
        <v>-17.320000000000004</v>
      </c>
      <c r="I16" s="17">
        <v>-15.7</v>
      </c>
      <c r="J16" s="17">
        <v>-55.75</v>
      </c>
      <c r="K16" s="17">
        <v>-12.79</v>
      </c>
      <c r="L16" s="17">
        <v>-66.750000000000014</v>
      </c>
      <c r="M16" s="17">
        <v>-388.37999999999994</v>
      </c>
      <c r="N16" s="17">
        <v>-85.02</v>
      </c>
      <c r="O16" s="17">
        <v>-122.30999999999999</v>
      </c>
      <c r="P16" s="17">
        <v>0</v>
      </c>
      <c r="Q16" s="20">
        <v>-4.5</v>
      </c>
      <c r="R16" s="20">
        <v>-35.06</v>
      </c>
      <c r="S16" s="20">
        <v>-0.91</v>
      </c>
      <c r="T16" s="20">
        <v>-0.87</v>
      </c>
      <c r="U16" s="20">
        <v>-0.79</v>
      </c>
      <c r="V16" s="20">
        <v>-2.79</v>
      </c>
      <c r="W16" s="20">
        <v>-0.64</v>
      </c>
      <c r="X16" s="20">
        <v>-3.34</v>
      </c>
      <c r="Y16" s="20">
        <v>-19.420000000000002</v>
      </c>
      <c r="Z16" s="20">
        <v>-4.25</v>
      </c>
      <c r="AA16" s="20">
        <v>-6.12</v>
      </c>
      <c r="AB16" s="20">
        <v>0</v>
      </c>
      <c r="AC16" s="17">
        <v>-38.74</v>
      </c>
      <c r="AD16" s="17">
        <v>-298.16000000000003</v>
      </c>
      <c r="AE16" s="17">
        <v>-7.66</v>
      </c>
      <c r="AF16" s="17">
        <v>-7.2</v>
      </c>
      <c r="AG16" s="17">
        <v>-6.45</v>
      </c>
      <c r="AH16" s="17">
        <v>-22.6</v>
      </c>
      <c r="AI16" s="17">
        <v>-5.12</v>
      </c>
      <c r="AJ16" s="17">
        <v>-26.38</v>
      </c>
      <c r="AK16" s="17">
        <v>-151.43</v>
      </c>
      <c r="AL16" s="17">
        <v>-32.71</v>
      </c>
      <c r="AM16" s="17">
        <v>-46.41</v>
      </c>
      <c r="AN16" s="17">
        <v>0</v>
      </c>
      <c r="AO16" s="20">
        <v>-133.28</v>
      </c>
      <c r="AP16" s="20">
        <v>-1034.49</v>
      </c>
      <c r="AQ16" s="20">
        <v>-26.790000000000003</v>
      </c>
      <c r="AR16" s="20">
        <v>-25.390000000000004</v>
      </c>
      <c r="AS16" s="20">
        <v>-22.939999999999998</v>
      </c>
      <c r="AT16" s="20">
        <v>-81.14</v>
      </c>
      <c r="AU16" s="20">
        <v>-18.55</v>
      </c>
      <c r="AV16" s="20">
        <v>-96.470000000000013</v>
      </c>
      <c r="AW16" s="20">
        <v>-559.23</v>
      </c>
      <c r="AX16" s="20">
        <v>-121.97999999999999</v>
      </c>
      <c r="AY16" s="20">
        <v>-174.83999999999997</v>
      </c>
      <c r="AZ16" s="20">
        <v>0</v>
      </c>
      <c r="BA16" s="17">
        <f t="shared" si="1"/>
        <v>-1573.55</v>
      </c>
      <c r="BB16" s="17">
        <f t="shared" si="2"/>
        <v>-78.69</v>
      </c>
      <c r="BC16" s="17">
        <f t="shared" si="3"/>
        <v>-642.86</v>
      </c>
      <c r="BD16" s="17">
        <f t="shared" si="4"/>
        <v>-2295.1000000000004</v>
      </c>
    </row>
    <row r="17" spans="1:56" x14ac:dyDescent="0.25">
      <c r="A17" t="str">
        <f t="shared" si="0"/>
        <v>TAU.BAR</v>
      </c>
      <c r="B17" s="1" t="s">
        <v>31</v>
      </c>
      <c r="C17" s="1" t="s">
        <v>32</v>
      </c>
      <c r="D17" s="1" t="s">
        <v>32</v>
      </c>
      <c r="E17" s="17">
        <v>-12912.929999999998</v>
      </c>
      <c r="F17" s="17">
        <v>-12392.86</v>
      </c>
      <c r="G17" s="17">
        <v>-10507.22</v>
      </c>
      <c r="H17" s="17">
        <v>-11012.659999999998</v>
      </c>
      <c r="I17" s="17">
        <v>-13457.409999999998</v>
      </c>
      <c r="J17" s="17">
        <v>-15564.339999999997</v>
      </c>
      <c r="K17" s="17">
        <v>-38482.270000000004</v>
      </c>
      <c r="L17" s="17">
        <v>-15048.48</v>
      </c>
      <c r="M17" s="17">
        <v>-6852.7099999999991</v>
      </c>
      <c r="N17" s="17">
        <v>-8376.67</v>
      </c>
      <c r="O17" s="17">
        <v>-9979</v>
      </c>
      <c r="P17" s="17">
        <v>-13044.279999999999</v>
      </c>
      <c r="Q17" s="20">
        <v>-645.65</v>
      </c>
      <c r="R17" s="20">
        <v>-619.64</v>
      </c>
      <c r="S17" s="20">
        <v>-525.36</v>
      </c>
      <c r="T17" s="20">
        <v>-550.63</v>
      </c>
      <c r="U17" s="20">
        <v>-672.87</v>
      </c>
      <c r="V17" s="20">
        <v>-778.22</v>
      </c>
      <c r="W17" s="20">
        <v>-1924.11</v>
      </c>
      <c r="X17" s="20">
        <v>-752.42</v>
      </c>
      <c r="Y17" s="20">
        <v>-342.64</v>
      </c>
      <c r="Z17" s="20">
        <v>-418.83</v>
      </c>
      <c r="AA17" s="20">
        <v>-498.95</v>
      </c>
      <c r="AB17" s="20">
        <v>-652.21</v>
      </c>
      <c r="AC17" s="17">
        <v>-5555.92</v>
      </c>
      <c r="AD17" s="17">
        <v>-5269.01</v>
      </c>
      <c r="AE17" s="17">
        <v>-4418.9399999999996</v>
      </c>
      <c r="AF17" s="17">
        <v>-4575.3900000000003</v>
      </c>
      <c r="AG17" s="17">
        <v>-5524.73</v>
      </c>
      <c r="AH17" s="17">
        <v>-6310.38</v>
      </c>
      <c r="AI17" s="17">
        <v>-15412.42</v>
      </c>
      <c r="AJ17" s="17">
        <v>-5947.14</v>
      </c>
      <c r="AK17" s="17">
        <v>-2671.81</v>
      </c>
      <c r="AL17" s="17">
        <v>-3222.95</v>
      </c>
      <c r="AM17" s="17">
        <v>-3786.49</v>
      </c>
      <c r="AN17" s="17">
        <v>-4882.58</v>
      </c>
      <c r="AO17" s="20">
        <v>-19114.5</v>
      </c>
      <c r="AP17" s="20">
        <v>-18281.510000000002</v>
      </c>
      <c r="AQ17" s="20">
        <v>-15451.52</v>
      </c>
      <c r="AR17" s="20">
        <v>-16138.679999999997</v>
      </c>
      <c r="AS17" s="20">
        <v>-19655.009999999998</v>
      </c>
      <c r="AT17" s="20">
        <v>-22652.939999999995</v>
      </c>
      <c r="AU17" s="20">
        <v>-55818.8</v>
      </c>
      <c r="AV17" s="20">
        <v>-21748.04</v>
      </c>
      <c r="AW17" s="20">
        <v>-9867.16</v>
      </c>
      <c r="AX17" s="20">
        <v>-12018.45</v>
      </c>
      <c r="AY17" s="20">
        <v>-14264.44</v>
      </c>
      <c r="AZ17" s="20">
        <v>-18579.07</v>
      </c>
      <c r="BA17" s="17">
        <f t="shared" si="1"/>
        <v>-167630.82999999999</v>
      </c>
      <c r="BB17" s="17">
        <f t="shared" si="2"/>
        <v>-8381.5299999999988</v>
      </c>
      <c r="BC17" s="17">
        <f t="shared" si="3"/>
        <v>-67577.759999999995</v>
      </c>
      <c r="BD17" s="17">
        <f t="shared" si="4"/>
        <v>-243590.12</v>
      </c>
    </row>
    <row r="18" spans="1:56" x14ac:dyDescent="0.25">
      <c r="A18" t="str">
        <f t="shared" si="0"/>
        <v>TCN.BCR2</v>
      </c>
      <c r="B18" s="1" t="s">
        <v>33</v>
      </c>
      <c r="C18" s="1" t="s">
        <v>34</v>
      </c>
      <c r="D18" s="1" t="s">
        <v>34</v>
      </c>
      <c r="E18" s="17">
        <v>-4997.7499999999991</v>
      </c>
      <c r="F18" s="17">
        <v>-6559.0900000000029</v>
      </c>
      <c r="G18" s="17">
        <v>-6039.89</v>
      </c>
      <c r="H18" s="17">
        <v>-1246.5299999999997</v>
      </c>
      <c r="I18" s="17">
        <v>-1733.6200000000008</v>
      </c>
      <c r="J18" s="17">
        <v>-2551.3599999999997</v>
      </c>
      <c r="K18" s="17">
        <v>-4173.2599999999875</v>
      </c>
      <c r="L18" s="17">
        <v>-1552.2899999999972</v>
      </c>
      <c r="M18" s="17">
        <v>-879.93999999999505</v>
      </c>
      <c r="N18" s="17">
        <v>-4334.0700000000043</v>
      </c>
      <c r="O18" s="17">
        <v>-3387.0299999999997</v>
      </c>
      <c r="P18" s="17">
        <v>-5223.3099999999995</v>
      </c>
      <c r="Q18" s="20">
        <v>-249.89</v>
      </c>
      <c r="R18" s="20">
        <v>-327.95</v>
      </c>
      <c r="S18" s="20">
        <v>-301.99</v>
      </c>
      <c r="T18" s="20">
        <v>-62.33</v>
      </c>
      <c r="U18" s="20">
        <v>-86.68</v>
      </c>
      <c r="V18" s="20">
        <v>-127.57</v>
      </c>
      <c r="W18" s="20">
        <v>-208.66</v>
      </c>
      <c r="X18" s="20">
        <v>-77.61</v>
      </c>
      <c r="Y18" s="20">
        <v>-44</v>
      </c>
      <c r="Z18" s="20">
        <v>-216.7</v>
      </c>
      <c r="AA18" s="20">
        <v>-169.35</v>
      </c>
      <c r="AB18" s="20">
        <v>-261.17</v>
      </c>
      <c r="AC18" s="17">
        <v>-2150.33</v>
      </c>
      <c r="AD18" s="17">
        <v>-2788.69</v>
      </c>
      <c r="AE18" s="17">
        <v>-2540.15</v>
      </c>
      <c r="AF18" s="17">
        <v>-517.89</v>
      </c>
      <c r="AG18" s="17">
        <v>-711.71</v>
      </c>
      <c r="AH18" s="17">
        <v>-1034.42</v>
      </c>
      <c r="AI18" s="17">
        <v>-1671.42</v>
      </c>
      <c r="AJ18" s="17">
        <v>-613.46</v>
      </c>
      <c r="AK18" s="17">
        <v>-343.08</v>
      </c>
      <c r="AL18" s="17">
        <v>-1667.55</v>
      </c>
      <c r="AM18" s="17">
        <v>-1285.19</v>
      </c>
      <c r="AN18" s="17">
        <v>-1955.13</v>
      </c>
      <c r="AO18" s="20">
        <v>-7397.9699999999993</v>
      </c>
      <c r="AP18" s="20">
        <v>-9675.7300000000032</v>
      </c>
      <c r="AQ18" s="20">
        <v>-8882.0300000000007</v>
      </c>
      <c r="AR18" s="20">
        <v>-1826.7499999999995</v>
      </c>
      <c r="AS18" s="20">
        <v>-2532.0100000000011</v>
      </c>
      <c r="AT18" s="20">
        <v>-3713.35</v>
      </c>
      <c r="AU18" s="20">
        <v>-6053.3399999999874</v>
      </c>
      <c r="AV18" s="20">
        <v>-2243.3599999999969</v>
      </c>
      <c r="AW18" s="20">
        <v>-1267.019999999995</v>
      </c>
      <c r="AX18" s="20">
        <v>-6218.3200000000043</v>
      </c>
      <c r="AY18" s="20">
        <v>-4841.57</v>
      </c>
      <c r="AZ18" s="20">
        <v>-7439.61</v>
      </c>
      <c r="BA18" s="17">
        <f t="shared" si="1"/>
        <v>-42678.139999999985</v>
      </c>
      <c r="BB18" s="17">
        <f t="shared" si="2"/>
        <v>-2133.8999999999996</v>
      </c>
      <c r="BC18" s="17">
        <f t="shared" si="3"/>
        <v>-17279.02</v>
      </c>
      <c r="BD18" s="17">
        <f t="shared" si="4"/>
        <v>-62091.06</v>
      </c>
    </row>
    <row r="19" spans="1:56" x14ac:dyDescent="0.25">
      <c r="A19" t="str">
        <f t="shared" si="0"/>
        <v>TCN.BCRK</v>
      </c>
      <c r="B19" s="1" t="s">
        <v>33</v>
      </c>
      <c r="C19" s="1" t="s">
        <v>35</v>
      </c>
      <c r="D19" s="1" t="s">
        <v>35</v>
      </c>
      <c r="E19" s="17">
        <v>-6815.3099999999995</v>
      </c>
      <c r="F19" s="17">
        <v>-11242.300000000007</v>
      </c>
      <c r="G19" s="17">
        <v>-11288.89</v>
      </c>
      <c r="H19" s="17">
        <v>-1288.3599999999997</v>
      </c>
      <c r="I19" s="17">
        <v>-1581.3100000000018</v>
      </c>
      <c r="J19" s="17">
        <v>-2907.6100000000065</v>
      </c>
      <c r="K19" s="17">
        <v>-5317.480000000025</v>
      </c>
      <c r="L19" s="17">
        <v>-1685.9500000000062</v>
      </c>
      <c r="M19" s="17">
        <v>-799.39999999999782</v>
      </c>
      <c r="N19" s="17">
        <v>-3928.0199999999945</v>
      </c>
      <c r="O19" s="17">
        <v>-3533.8599999999997</v>
      </c>
      <c r="P19" s="17">
        <v>-9893.4400000000096</v>
      </c>
      <c r="Q19" s="20">
        <v>-340.77</v>
      </c>
      <c r="R19" s="20">
        <v>-562.12</v>
      </c>
      <c r="S19" s="20">
        <v>-564.44000000000005</v>
      </c>
      <c r="T19" s="20">
        <v>-64.42</v>
      </c>
      <c r="U19" s="20">
        <v>-79.069999999999993</v>
      </c>
      <c r="V19" s="20">
        <v>-145.38</v>
      </c>
      <c r="W19" s="20">
        <v>-265.87</v>
      </c>
      <c r="X19" s="20">
        <v>-84.3</v>
      </c>
      <c r="Y19" s="20">
        <v>-39.97</v>
      </c>
      <c r="Z19" s="20">
        <v>-196.4</v>
      </c>
      <c r="AA19" s="20">
        <v>-176.69</v>
      </c>
      <c r="AB19" s="20">
        <v>-494.67</v>
      </c>
      <c r="AC19" s="17">
        <v>-2932.36</v>
      </c>
      <c r="AD19" s="17">
        <v>-4779.83</v>
      </c>
      <c r="AE19" s="17">
        <v>-4747.68</v>
      </c>
      <c r="AF19" s="17">
        <v>-535.27</v>
      </c>
      <c r="AG19" s="17">
        <v>-649.17999999999995</v>
      </c>
      <c r="AH19" s="17">
        <v>-1178.8599999999999</v>
      </c>
      <c r="AI19" s="17">
        <v>-2129.69</v>
      </c>
      <c r="AJ19" s="17">
        <v>-666.29</v>
      </c>
      <c r="AK19" s="17">
        <v>-311.68</v>
      </c>
      <c r="AL19" s="17">
        <v>-1511.32</v>
      </c>
      <c r="AM19" s="17">
        <v>-1340.91</v>
      </c>
      <c r="AN19" s="17">
        <v>-3703.2</v>
      </c>
      <c r="AO19" s="20">
        <v>-10088.44</v>
      </c>
      <c r="AP19" s="20">
        <v>-16584.250000000007</v>
      </c>
      <c r="AQ19" s="20">
        <v>-16601.010000000002</v>
      </c>
      <c r="AR19" s="20">
        <v>-1888.0499999999997</v>
      </c>
      <c r="AS19" s="20">
        <v>-2309.5600000000018</v>
      </c>
      <c r="AT19" s="20">
        <v>-4231.8500000000067</v>
      </c>
      <c r="AU19" s="20">
        <v>-7713.0400000000245</v>
      </c>
      <c r="AV19" s="20">
        <v>-2436.5400000000063</v>
      </c>
      <c r="AW19" s="20">
        <v>-1151.0499999999979</v>
      </c>
      <c r="AX19" s="20">
        <v>-5635.7399999999943</v>
      </c>
      <c r="AY19" s="20">
        <v>-5051.46</v>
      </c>
      <c r="AZ19" s="20">
        <v>-14091.310000000009</v>
      </c>
      <c r="BA19" s="17">
        <f t="shared" si="1"/>
        <v>-60281.930000000051</v>
      </c>
      <c r="BB19" s="17">
        <f t="shared" si="2"/>
        <v>-3014.1</v>
      </c>
      <c r="BC19" s="17">
        <f t="shared" si="3"/>
        <v>-24486.270000000004</v>
      </c>
      <c r="BD19" s="17">
        <f t="shared" si="4"/>
        <v>-87782.300000000061</v>
      </c>
    </row>
    <row r="20" spans="1:56" x14ac:dyDescent="0.25">
      <c r="A20" t="str">
        <f t="shared" si="0"/>
        <v>TAU.BIG</v>
      </c>
      <c r="B20" s="1" t="s">
        <v>31</v>
      </c>
      <c r="C20" s="1" t="s">
        <v>36</v>
      </c>
      <c r="D20" s="1" t="s">
        <v>36</v>
      </c>
      <c r="E20" s="17">
        <v>-114800.34999999999</v>
      </c>
      <c r="F20" s="17">
        <v>-132985.76</v>
      </c>
      <c r="G20" s="17">
        <v>-126353.98999999999</v>
      </c>
      <c r="H20" s="17">
        <v>-108124.17</v>
      </c>
      <c r="I20" s="17">
        <v>-120430.41999999998</v>
      </c>
      <c r="J20" s="17">
        <v>-151571.33000000002</v>
      </c>
      <c r="K20" s="17">
        <v>-624697.30999999994</v>
      </c>
      <c r="L20" s="17">
        <v>-270348.44</v>
      </c>
      <c r="M20" s="17">
        <v>-99849.630000000019</v>
      </c>
      <c r="N20" s="17">
        <v>-151854.35</v>
      </c>
      <c r="O20" s="17">
        <v>-127649.42000000001</v>
      </c>
      <c r="P20" s="17">
        <v>-184563.13000000003</v>
      </c>
      <c r="Q20" s="20">
        <v>-5740.02</v>
      </c>
      <c r="R20" s="20">
        <v>-6649.29</v>
      </c>
      <c r="S20" s="20">
        <v>-6317.7</v>
      </c>
      <c r="T20" s="20">
        <v>-5406.21</v>
      </c>
      <c r="U20" s="20">
        <v>-6021.52</v>
      </c>
      <c r="V20" s="20">
        <v>-7578.57</v>
      </c>
      <c r="W20" s="20">
        <v>-31234.87</v>
      </c>
      <c r="X20" s="20">
        <v>-13517.42</v>
      </c>
      <c r="Y20" s="20">
        <v>-4992.4799999999996</v>
      </c>
      <c r="Z20" s="20">
        <v>-7592.72</v>
      </c>
      <c r="AA20" s="20">
        <v>-6382.47</v>
      </c>
      <c r="AB20" s="20">
        <v>-9228.16</v>
      </c>
      <c r="AC20" s="17">
        <v>-49394.05</v>
      </c>
      <c r="AD20" s="17">
        <v>-56540.84</v>
      </c>
      <c r="AE20" s="17">
        <v>-53139.67</v>
      </c>
      <c r="AF20" s="17">
        <v>-44921.91</v>
      </c>
      <c r="AG20" s="17">
        <v>-49440.84</v>
      </c>
      <c r="AH20" s="17">
        <v>-61452.86</v>
      </c>
      <c r="AI20" s="17">
        <v>-250195.68</v>
      </c>
      <c r="AJ20" s="17">
        <v>-106841.39</v>
      </c>
      <c r="AK20" s="17">
        <v>-38930.43</v>
      </c>
      <c r="AL20" s="17">
        <v>-58426.51</v>
      </c>
      <c r="AM20" s="17">
        <v>-48435.99</v>
      </c>
      <c r="AN20" s="17">
        <v>-69083.53</v>
      </c>
      <c r="AO20" s="20">
        <v>-169934.41999999998</v>
      </c>
      <c r="AP20" s="20">
        <v>-196175.89</v>
      </c>
      <c r="AQ20" s="20">
        <v>-185811.36</v>
      </c>
      <c r="AR20" s="20">
        <v>-158452.29</v>
      </c>
      <c r="AS20" s="20">
        <v>-175892.77999999997</v>
      </c>
      <c r="AT20" s="20">
        <v>-220602.76</v>
      </c>
      <c r="AU20" s="20">
        <v>-906127.85999999987</v>
      </c>
      <c r="AV20" s="20">
        <v>-390707.25</v>
      </c>
      <c r="AW20" s="20">
        <v>-143772.54</v>
      </c>
      <c r="AX20" s="20">
        <v>-217873.58000000002</v>
      </c>
      <c r="AY20" s="20">
        <v>-182467.88</v>
      </c>
      <c r="AZ20" s="20">
        <v>-262874.82000000007</v>
      </c>
      <c r="BA20" s="17">
        <f t="shared" si="1"/>
        <v>-2213228.3000000003</v>
      </c>
      <c r="BB20" s="17">
        <f t="shared" si="2"/>
        <v>-110661.43</v>
      </c>
      <c r="BC20" s="17">
        <f t="shared" si="3"/>
        <v>-886803.70000000007</v>
      </c>
      <c r="BD20" s="17">
        <f t="shared" si="4"/>
        <v>-3210693.4299999997</v>
      </c>
    </row>
    <row r="21" spans="1:56" x14ac:dyDescent="0.25">
      <c r="A21" t="str">
        <f t="shared" si="0"/>
        <v>TAU.BPW</v>
      </c>
      <c r="B21" s="1" t="s">
        <v>31</v>
      </c>
      <c r="C21" s="1" t="s">
        <v>37</v>
      </c>
      <c r="D21" s="1" t="s">
        <v>37</v>
      </c>
      <c r="E21" s="17">
        <v>-13339.11</v>
      </c>
      <c r="F21" s="17">
        <v>-13997.129999999997</v>
      </c>
      <c r="G21" s="17">
        <v>-13080.73</v>
      </c>
      <c r="H21" s="17">
        <v>-11762.220000000001</v>
      </c>
      <c r="I21" s="17">
        <v>-20266.240000000002</v>
      </c>
      <c r="J21" s="17">
        <v>-23560.33</v>
      </c>
      <c r="K21" s="17">
        <v>-74485.02</v>
      </c>
      <c r="L21" s="17">
        <v>-24557.35</v>
      </c>
      <c r="M21" s="17">
        <v>-12997.32</v>
      </c>
      <c r="N21" s="17">
        <v>-15469.890000000001</v>
      </c>
      <c r="O21" s="17">
        <v>-12296.73</v>
      </c>
      <c r="P21" s="17">
        <v>-15503.67</v>
      </c>
      <c r="Q21" s="20">
        <v>-666.96</v>
      </c>
      <c r="R21" s="20">
        <v>-699.86</v>
      </c>
      <c r="S21" s="20">
        <v>-654.04</v>
      </c>
      <c r="T21" s="20">
        <v>-588.11</v>
      </c>
      <c r="U21" s="20">
        <v>-1013.31</v>
      </c>
      <c r="V21" s="20">
        <v>-1178.02</v>
      </c>
      <c r="W21" s="20">
        <v>-3724.25</v>
      </c>
      <c r="X21" s="20">
        <v>-1227.8699999999999</v>
      </c>
      <c r="Y21" s="20">
        <v>-649.87</v>
      </c>
      <c r="Z21" s="20">
        <v>-773.49</v>
      </c>
      <c r="AA21" s="20">
        <v>-614.84</v>
      </c>
      <c r="AB21" s="20">
        <v>-775.18</v>
      </c>
      <c r="AC21" s="17">
        <v>-5739.29</v>
      </c>
      <c r="AD21" s="17">
        <v>-5951.08</v>
      </c>
      <c r="AE21" s="17">
        <v>-5501.26</v>
      </c>
      <c r="AF21" s="17">
        <v>-4886.8</v>
      </c>
      <c r="AG21" s="17">
        <v>-8319.99</v>
      </c>
      <c r="AH21" s="17">
        <v>-9552.27</v>
      </c>
      <c r="AI21" s="17">
        <v>-29831.78</v>
      </c>
      <c r="AJ21" s="17">
        <v>-9705.0400000000009</v>
      </c>
      <c r="AK21" s="17">
        <v>-5067.53</v>
      </c>
      <c r="AL21" s="17">
        <v>-5952.1</v>
      </c>
      <c r="AM21" s="17">
        <v>-4665.9399999999996</v>
      </c>
      <c r="AN21" s="17">
        <v>-5803.15</v>
      </c>
      <c r="AO21" s="20">
        <v>-19745.36</v>
      </c>
      <c r="AP21" s="20">
        <v>-20648.07</v>
      </c>
      <c r="AQ21" s="20">
        <v>-19236.03</v>
      </c>
      <c r="AR21" s="20">
        <v>-17237.13</v>
      </c>
      <c r="AS21" s="20">
        <v>-29599.54</v>
      </c>
      <c r="AT21" s="20">
        <v>-34290.620000000003</v>
      </c>
      <c r="AU21" s="20">
        <v>-108041.05</v>
      </c>
      <c r="AV21" s="20">
        <v>-35490.259999999995</v>
      </c>
      <c r="AW21" s="20">
        <v>-18714.72</v>
      </c>
      <c r="AX21" s="20">
        <v>-22195.480000000003</v>
      </c>
      <c r="AY21" s="20">
        <v>-17577.509999999998</v>
      </c>
      <c r="AZ21" s="20">
        <v>-22082</v>
      </c>
      <c r="BA21" s="17">
        <f t="shared" si="1"/>
        <v>-251315.74000000008</v>
      </c>
      <c r="BB21" s="17">
        <f t="shared" si="2"/>
        <v>-12565.8</v>
      </c>
      <c r="BC21" s="17">
        <f t="shared" si="3"/>
        <v>-100976.23000000001</v>
      </c>
      <c r="BD21" s="17">
        <f t="shared" si="4"/>
        <v>-364857.77</v>
      </c>
    </row>
    <row r="22" spans="1:56" x14ac:dyDescent="0.25">
      <c r="A22" t="str">
        <f t="shared" si="0"/>
        <v>ENMP.BR3</v>
      </c>
      <c r="B22" s="1" t="s">
        <v>43</v>
      </c>
      <c r="C22" s="1" t="s">
        <v>39</v>
      </c>
      <c r="D22" s="1" t="s">
        <v>39</v>
      </c>
      <c r="E22" s="17">
        <v>-63266.520000000004</v>
      </c>
      <c r="F22" s="17">
        <v>-107220.62999999998</v>
      </c>
      <c r="G22" s="17">
        <v>-86147.46000000005</v>
      </c>
      <c r="H22" s="17">
        <v>-61583.400000000023</v>
      </c>
      <c r="I22" s="17">
        <v>-13671.980000000003</v>
      </c>
      <c r="J22" s="17">
        <v>0</v>
      </c>
      <c r="K22" s="17">
        <v>-117640.95999999986</v>
      </c>
      <c r="L22" s="17">
        <v>-69471.209999999992</v>
      </c>
      <c r="M22" s="17">
        <v>-47217.25999999998</v>
      </c>
      <c r="N22" s="17">
        <v>-83487.840000000055</v>
      </c>
      <c r="O22" s="17">
        <v>-71877.540000000023</v>
      </c>
      <c r="P22" s="17">
        <v>-94841.440000000046</v>
      </c>
      <c r="Q22" s="20">
        <v>-3163.33</v>
      </c>
      <c r="R22" s="20">
        <v>-5361.03</v>
      </c>
      <c r="S22" s="20">
        <v>-4307.37</v>
      </c>
      <c r="T22" s="20">
        <v>-3079.17</v>
      </c>
      <c r="U22" s="20">
        <v>-683.6</v>
      </c>
      <c r="V22" s="20">
        <v>0</v>
      </c>
      <c r="W22" s="20">
        <v>-5882.05</v>
      </c>
      <c r="X22" s="20">
        <v>-3473.56</v>
      </c>
      <c r="Y22" s="20">
        <v>-2360.86</v>
      </c>
      <c r="Z22" s="20">
        <v>-4174.3900000000003</v>
      </c>
      <c r="AA22" s="20">
        <v>-3593.88</v>
      </c>
      <c r="AB22" s="20">
        <v>-4742.07</v>
      </c>
      <c r="AC22" s="17">
        <v>-27221.08</v>
      </c>
      <c r="AD22" s="17">
        <v>-45586.42</v>
      </c>
      <c r="AE22" s="17">
        <v>-36230.339999999997</v>
      </c>
      <c r="AF22" s="17">
        <v>-25585.81</v>
      </c>
      <c r="AG22" s="17">
        <v>-5612.82</v>
      </c>
      <c r="AH22" s="17">
        <v>0</v>
      </c>
      <c r="AI22" s="17">
        <v>-47116.03</v>
      </c>
      <c r="AJ22" s="17">
        <v>-27454.94</v>
      </c>
      <c r="AK22" s="17">
        <v>-18409.57</v>
      </c>
      <c r="AL22" s="17">
        <v>-32122.25</v>
      </c>
      <c r="AM22" s="17">
        <v>-27273.599999999999</v>
      </c>
      <c r="AN22" s="17">
        <v>-35499.949999999997</v>
      </c>
      <c r="AO22" s="20">
        <v>-93650.930000000008</v>
      </c>
      <c r="AP22" s="20">
        <v>-158168.07999999996</v>
      </c>
      <c r="AQ22" s="20">
        <v>-126685.17000000004</v>
      </c>
      <c r="AR22" s="20">
        <v>-90248.380000000019</v>
      </c>
      <c r="AS22" s="20">
        <v>-19968.400000000001</v>
      </c>
      <c r="AT22" s="20">
        <v>0</v>
      </c>
      <c r="AU22" s="20">
        <v>-170639.03999999986</v>
      </c>
      <c r="AV22" s="20">
        <v>-100399.70999999999</v>
      </c>
      <c r="AW22" s="20">
        <v>-67987.689999999973</v>
      </c>
      <c r="AX22" s="20">
        <v>-119784.48000000005</v>
      </c>
      <c r="AY22" s="20">
        <v>-102745.02000000002</v>
      </c>
      <c r="AZ22" s="20">
        <v>-135083.46000000002</v>
      </c>
      <c r="BA22" s="17">
        <f t="shared" si="1"/>
        <v>-816426.24</v>
      </c>
      <c r="BB22" s="17">
        <f t="shared" si="2"/>
        <v>-40821.31</v>
      </c>
      <c r="BC22" s="17">
        <f t="shared" si="3"/>
        <v>-328112.81</v>
      </c>
      <c r="BD22" s="17">
        <f t="shared" si="4"/>
        <v>-1185360.3599999999</v>
      </c>
    </row>
    <row r="23" spans="1:56" x14ac:dyDescent="0.25">
      <c r="A23" t="str">
        <f t="shared" si="0"/>
        <v>ENMP.BR4</v>
      </c>
      <c r="B23" s="1" t="s">
        <v>43</v>
      </c>
      <c r="C23" s="1" t="s">
        <v>40</v>
      </c>
      <c r="D23" s="1" t="s">
        <v>40</v>
      </c>
      <c r="E23" s="17">
        <v>-83177.939999999973</v>
      </c>
      <c r="F23" s="17">
        <v>-102682.93000000001</v>
      </c>
      <c r="G23" s="17">
        <v>-79141.169999999984</v>
      </c>
      <c r="H23" s="17">
        <v>-66166.549999999959</v>
      </c>
      <c r="I23" s="17">
        <v>-63994.459999999985</v>
      </c>
      <c r="J23" s="17">
        <v>-62881.64999999998</v>
      </c>
      <c r="K23" s="17">
        <v>-139209.88999999996</v>
      </c>
      <c r="L23" s="17">
        <v>-75958.149999999936</v>
      </c>
      <c r="M23" s="17">
        <v>-37502.239999999991</v>
      </c>
      <c r="N23" s="17">
        <v>-16364.3</v>
      </c>
      <c r="O23" s="17">
        <v>-78564.540000000008</v>
      </c>
      <c r="P23" s="17">
        <v>-94150.069999999978</v>
      </c>
      <c r="Q23" s="20">
        <v>-4158.8999999999996</v>
      </c>
      <c r="R23" s="20">
        <v>-5134.1499999999996</v>
      </c>
      <c r="S23" s="20">
        <v>-3957.06</v>
      </c>
      <c r="T23" s="20">
        <v>-3308.33</v>
      </c>
      <c r="U23" s="20">
        <v>-3199.72</v>
      </c>
      <c r="V23" s="20">
        <v>-3144.08</v>
      </c>
      <c r="W23" s="20">
        <v>-6960.49</v>
      </c>
      <c r="X23" s="20">
        <v>-3797.91</v>
      </c>
      <c r="Y23" s="20">
        <v>-1875.11</v>
      </c>
      <c r="Z23" s="20">
        <v>-818.22</v>
      </c>
      <c r="AA23" s="20">
        <v>-3928.23</v>
      </c>
      <c r="AB23" s="20">
        <v>-4707.5</v>
      </c>
      <c r="AC23" s="17">
        <v>-35788.18</v>
      </c>
      <c r="AD23" s="17">
        <v>-43657.15</v>
      </c>
      <c r="AE23" s="17">
        <v>-33283.760000000002</v>
      </c>
      <c r="AF23" s="17">
        <v>-27489.95</v>
      </c>
      <c r="AG23" s="17">
        <v>-26271.93</v>
      </c>
      <c r="AH23" s="17">
        <v>-25494.65</v>
      </c>
      <c r="AI23" s="17">
        <v>-55754.54</v>
      </c>
      <c r="AJ23" s="17">
        <v>-30018.57</v>
      </c>
      <c r="AK23" s="17">
        <v>-14621.77</v>
      </c>
      <c r="AL23" s="17">
        <v>-6296.22</v>
      </c>
      <c r="AM23" s="17">
        <v>-29810.95</v>
      </c>
      <c r="AN23" s="17">
        <v>-35241.160000000003</v>
      </c>
      <c r="AO23" s="20">
        <v>-123125.01999999996</v>
      </c>
      <c r="AP23" s="20">
        <v>-151474.23000000001</v>
      </c>
      <c r="AQ23" s="20">
        <v>-116381.98999999999</v>
      </c>
      <c r="AR23" s="20">
        <v>-96964.829999999958</v>
      </c>
      <c r="AS23" s="20">
        <v>-93466.109999999986</v>
      </c>
      <c r="AT23" s="20">
        <v>-91520.379999999976</v>
      </c>
      <c r="AU23" s="20">
        <v>-201924.91999999995</v>
      </c>
      <c r="AV23" s="20">
        <v>-109774.62999999995</v>
      </c>
      <c r="AW23" s="20">
        <v>-53999.119999999995</v>
      </c>
      <c r="AX23" s="20">
        <v>-23478.74</v>
      </c>
      <c r="AY23" s="20">
        <v>-112303.72</v>
      </c>
      <c r="AZ23" s="20">
        <v>-134098.72999999998</v>
      </c>
      <c r="BA23" s="17">
        <f t="shared" si="1"/>
        <v>-899793.88999999978</v>
      </c>
      <c r="BB23" s="17">
        <f t="shared" si="2"/>
        <v>-44989.700000000004</v>
      </c>
      <c r="BC23" s="17">
        <f t="shared" si="3"/>
        <v>-363728.82999999996</v>
      </c>
      <c r="BD23" s="17">
        <f t="shared" si="4"/>
        <v>-1308512.42</v>
      </c>
    </row>
    <row r="24" spans="1:56" x14ac:dyDescent="0.25">
      <c r="A24" t="str">
        <f t="shared" si="0"/>
        <v>ENMP.BR5</v>
      </c>
      <c r="B24" s="1" t="s">
        <v>43</v>
      </c>
      <c r="C24" s="1" t="s">
        <v>42</v>
      </c>
      <c r="D24" s="1" t="s">
        <v>42</v>
      </c>
      <c r="E24" s="17">
        <v>-412083.19</v>
      </c>
      <c r="F24" s="17">
        <v>-532724.38</v>
      </c>
      <c r="G24" s="17">
        <v>-374652.34</v>
      </c>
      <c r="H24" s="17">
        <v>-329616.60000000009</v>
      </c>
      <c r="I24" s="17">
        <v>-310839.49</v>
      </c>
      <c r="J24" s="17">
        <v>-338836.53</v>
      </c>
      <c r="K24" s="17">
        <v>-504257.70999999996</v>
      </c>
      <c r="L24" s="17">
        <v>-232255.77999999997</v>
      </c>
      <c r="M24" s="17">
        <v>-263795.89</v>
      </c>
      <c r="N24" s="17">
        <v>-468346.07</v>
      </c>
      <c r="O24" s="17">
        <v>-348248.54</v>
      </c>
      <c r="P24" s="17">
        <v>-450159.41</v>
      </c>
      <c r="Q24" s="20">
        <v>-20604.16</v>
      </c>
      <c r="R24" s="20">
        <v>-26636.22</v>
      </c>
      <c r="S24" s="20">
        <v>-18732.62</v>
      </c>
      <c r="T24" s="20">
        <v>-16480.830000000002</v>
      </c>
      <c r="U24" s="20">
        <v>-15541.97</v>
      </c>
      <c r="V24" s="20">
        <v>-16941.830000000002</v>
      </c>
      <c r="W24" s="20">
        <v>-25212.89</v>
      </c>
      <c r="X24" s="20">
        <v>-11612.79</v>
      </c>
      <c r="Y24" s="20">
        <v>-13189.79</v>
      </c>
      <c r="Z24" s="20">
        <v>-23417.3</v>
      </c>
      <c r="AA24" s="20">
        <v>-17412.43</v>
      </c>
      <c r="AB24" s="20">
        <v>-22507.97</v>
      </c>
      <c r="AC24" s="17">
        <v>-177303.11</v>
      </c>
      <c r="AD24" s="17">
        <v>-226495.54</v>
      </c>
      <c r="AE24" s="17">
        <v>-157564.48000000001</v>
      </c>
      <c r="AF24" s="17">
        <v>-136944.48000000001</v>
      </c>
      <c r="AG24" s="17">
        <v>-127610.32</v>
      </c>
      <c r="AH24" s="17">
        <v>-137377.4</v>
      </c>
      <c r="AI24" s="17">
        <v>-201958.77</v>
      </c>
      <c r="AJ24" s="17">
        <v>-91787.21</v>
      </c>
      <c r="AK24" s="17">
        <v>-102851.54</v>
      </c>
      <c r="AL24" s="17">
        <v>-180197.85</v>
      </c>
      <c r="AM24" s="17">
        <v>-132141.31</v>
      </c>
      <c r="AN24" s="17">
        <v>-168498.46</v>
      </c>
      <c r="AO24" s="20">
        <v>-609990.46</v>
      </c>
      <c r="AP24" s="20">
        <v>-785856.14</v>
      </c>
      <c r="AQ24" s="20">
        <v>-550949.44000000006</v>
      </c>
      <c r="AR24" s="20">
        <v>-483041.91000000015</v>
      </c>
      <c r="AS24" s="20">
        <v>-453991.77999999997</v>
      </c>
      <c r="AT24" s="20">
        <v>-493155.76</v>
      </c>
      <c r="AU24" s="20">
        <v>-731429.37</v>
      </c>
      <c r="AV24" s="20">
        <v>-335655.77999999997</v>
      </c>
      <c r="AW24" s="20">
        <v>-379837.22</v>
      </c>
      <c r="AX24" s="20">
        <v>-671961.22</v>
      </c>
      <c r="AY24" s="20">
        <v>-497802.27999999997</v>
      </c>
      <c r="AZ24" s="20">
        <v>-641165.84</v>
      </c>
      <c r="BA24" s="17">
        <f t="shared" si="1"/>
        <v>-4565815.93</v>
      </c>
      <c r="BB24" s="17">
        <f t="shared" si="2"/>
        <v>-228290.80000000002</v>
      </c>
      <c r="BC24" s="17">
        <f t="shared" si="3"/>
        <v>-1840730.47</v>
      </c>
      <c r="BD24" s="17">
        <f t="shared" si="4"/>
        <v>-6634837.2000000002</v>
      </c>
    </row>
    <row r="25" spans="1:56" x14ac:dyDescent="0.25">
      <c r="A25" t="str">
        <f t="shared" si="0"/>
        <v>TAU.BRA</v>
      </c>
      <c r="B25" s="1" t="s">
        <v>31</v>
      </c>
      <c r="C25" s="1" t="s">
        <v>44</v>
      </c>
      <c r="D25" s="1" t="s">
        <v>44</v>
      </c>
      <c r="E25" s="17">
        <v>-17332.000000000007</v>
      </c>
      <c r="F25" s="17">
        <v>-15367.129999999997</v>
      </c>
      <c r="G25" s="17">
        <v>-11588.899999999998</v>
      </c>
      <c r="H25" s="17">
        <v>-4241.9400000000014</v>
      </c>
      <c r="I25" s="17">
        <v>-6460.1200000000035</v>
      </c>
      <c r="J25" s="17">
        <v>-20475.850000000017</v>
      </c>
      <c r="K25" s="17">
        <v>-23224.529999999984</v>
      </c>
      <c r="L25" s="17">
        <v>-4068.6099999999969</v>
      </c>
      <c r="M25" s="17">
        <v>-1856.170000000001</v>
      </c>
      <c r="N25" s="17">
        <v>-9997.4599999999919</v>
      </c>
      <c r="O25" s="17">
        <v>-9348.2799999999952</v>
      </c>
      <c r="P25" s="17">
        <v>-10180.849999999995</v>
      </c>
      <c r="Q25" s="20">
        <v>-866.6</v>
      </c>
      <c r="R25" s="20">
        <v>-768.36</v>
      </c>
      <c r="S25" s="20">
        <v>-579.45000000000005</v>
      </c>
      <c r="T25" s="20">
        <v>-212.1</v>
      </c>
      <c r="U25" s="20">
        <v>-323.01</v>
      </c>
      <c r="V25" s="20">
        <v>-1023.79</v>
      </c>
      <c r="W25" s="20">
        <v>-1161.23</v>
      </c>
      <c r="X25" s="20">
        <v>-203.43</v>
      </c>
      <c r="Y25" s="20">
        <v>-92.81</v>
      </c>
      <c r="Z25" s="20">
        <v>-499.87</v>
      </c>
      <c r="AA25" s="20">
        <v>-467.41</v>
      </c>
      <c r="AB25" s="20">
        <v>-509.04</v>
      </c>
      <c r="AC25" s="17">
        <v>-7457.27</v>
      </c>
      <c r="AD25" s="17">
        <v>-6533.56</v>
      </c>
      <c r="AE25" s="17">
        <v>-4873.8500000000004</v>
      </c>
      <c r="AF25" s="17">
        <v>-1762.38</v>
      </c>
      <c r="AG25" s="17">
        <v>-2652.1</v>
      </c>
      <c r="AH25" s="17">
        <v>-8301.7000000000007</v>
      </c>
      <c r="AI25" s="17">
        <v>-9301.59</v>
      </c>
      <c r="AJ25" s="17">
        <v>-1607.91</v>
      </c>
      <c r="AK25" s="17">
        <v>-723.7</v>
      </c>
      <c r="AL25" s="17">
        <v>-3846.56</v>
      </c>
      <c r="AM25" s="17">
        <v>-3547.16</v>
      </c>
      <c r="AN25" s="17">
        <v>-3810.78</v>
      </c>
      <c r="AO25" s="20">
        <v>-25655.870000000006</v>
      </c>
      <c r="AP25" s="20">
        <v>-22669.05</v>
      </c>
      <c r="AQ25" s="20">
        <v>-17042.199999999997</v>
      </c>
      <c r="AR25" s="20">
        <v>-6216.4200000000019</v>
      </c>
      <c r="AS25" s="20">
        <v>-9435.2300000000032</v>
      </c>
      <c r="AT25" s="20">
        <v>-29801.340000000018</v>
      </c>
      <c r="AU25" s="20">
        <v>-33687.349999999984</v>
      </c>
      <c r="AV25" s="20">
        <v>-5879.9499999999971</v>
      </c>
      <c r="AW25" s="20">
        <v>-2672.6800000000012</v>
      </c>
      <c r="AX25" s="20">
        <v>-14343.889999999992</v>
      </c>
      <c r="AY25" s="20">
        <v>-13362.849999999995</v>
      </c>
      <c r="AZ25" s="20">
        <v>-14500.669999999996</v>
      </c>
      <c r="BA25" s="17">
        <f t="shared" si="1"/>
        <v>-134141.84</v>
      </c>
      <c r="BB25" s="17">
        <f t="shared" si="2"/>
        <v>-6707.0999999999995</v>
      </c>
      <c r="BC25" s="17">
        <f t="shared" si="3"/>
        <v>-54418.559999999998</v>
      </c>
      <c r="BD25" s="17">
        <f t="shared" si="4"/>
        <v>-195267.5</v>
      </c>
    </row>
    <row r="26" spans="1:56" x14ac:dyDescent="0.25">
      <c r="A26" t="str">
        <f t="shared" si="0"/>
        <v>CETC.BCHIMP</v>
      </c>
      <c r="B26" s="1" t="s">
        <v>664</v>
      </c>
      <c r="C26" s="1" t="s">
        <v>665</v>
      </c>
      <c r="D26" s="1" t="s">
        <v>21</v>
      </c>
      <c r="E26" s="17">
        <v>-2175.19</v>
      </c>
      <c r="F26" s="17">
        <v>-8163.6799999999994</v>
      </c>
      <c r="G26" s="17">
        <v>-1683.4499999999998</v>
      </c>
      <c r="H26" s="17">
        <v>-1767.5500000000002</v>
      </c>
      <c r="I26" s="17">
        <v>-265.61</v>
      </c>
      <c r="J26" s="17">
        <v>-1995.21</v>
      </c>
      <c r="K26" s="17">
        <v>-2144.4299999999998</v>
      </c>
      <c r="L26" s="17">
        <v>-1932.1399999999999</v>
      </c>
      <c r="M26" s="17">
        <v>-2042.8700000000003</v>
      </c>
      <c r="N26" s="17">
        <v>-2329.7199999999998</v>
      </c>
      <c r="O26" s="17">
        <v>-1942.9699999999998</v>
      </c>
      <c r="P26" s="17">
        <v>-19518.259999999998</v>
      </c>
      <c r="Q26" s="20">
        <v>-108.76</v>
      </c>
      <c r="R26" s="20">
        <v>-408.18</v>
      </c>
      <c r="S26" s="20">
        <v>-84.17</v>
      </c>
      <c r="T26" s="20">
        <v>-88.38</v>
      </c>
      <c r="U26" s="20">
        <v>-13.28</v>
      </c>
      <c r="V26" s="20">
        <v>-99.76</v>
      </c>
      <c r="W26" s="20">
        <v>-107.22</v>
      </c>
      <c r="X26" s="20">
        <v>-96.61</v>
      </c>
      <c r="Y26" s="20">
        <v>-102.14</v>
      </c>
      <c r="Z26" s="20">
        <v>-116.49</v>
      </c>
      <c r="AA26" s="20">
        <v>-97.15</v>
      </c>
      <c r="AB26" s="20">
        <v>-975.91</v>
      </c>
      <c r="AC26" s="17">
        <v>-935.9</v>
      </c>
      <c r="AD26" s="17">
        <v>-3470.91</v>
      </c>
      <c r="AE26" s="17">
        <v>-707.99</v>
      </c>
      <c r="AF26" s="17">
        <v>-734.36</v>
      </c>
      <c r="AG26" s="17">
        <v>-109.04</v>
      </c>
      <c r="AH26" s="17">
        <v>-808.94</v>
      </c>
      <c r="AI26" s="17">
        <v>-858.86</v>
      </c>
      <c r="AJ26" s="17">
        <v>-763.58</v>
      </c>
      <c r="AK26" s="17">
        <v>-796.5</v>
      </c>
      <c r="AL26" s="17">
        <v>-896.37</v>
      </c>
      <c r="AM26" s="17">
        <v>-737.25</v>
      </c>
      <c r="AN26" s="17">
        <v>-7305.85</v>
      </c>
      <c r="AO26" s="20">
        <v>-3219.8500000000004</v>
      </c>
      <c r="AP26" s="20">
        <v>-12042.769999999999</v>
      </c>
      <c r="AQ26" s="20">
        <v>-2475.6099999999997</v>
      </c>
      <c r="AR26" s="20">
        <v>-2590.2900000000004</v>
      </c>
      <c r="AS26" s="20">
        <v>-387.93</v>
      </c>
      <c r="AT26" s="20">
        <v>-2903.9100000000003</v>
      </c>
      <c r="AU26" s="20">
        <v>-3110.5099999999998</v>
      </c>
      <c r="AV26" s="20">
        <v>-2792.33</v>
      </c>
      <c r="AW26" s="20">
        <v>-2941.51</v>
      </c>
      <c r="AX26" s="20">
        <v>-3342.5799999999995</v>
      </c>
      <c r="AY26" s="20">
        <v>-2777.37</v>
      </c>
      <c r="AZ26" s="20">
        <v>-27800.019999999997</v>
      </c>
      <c r="BA26" s="17">
        <f t="shared" si="1"/>
        <v>-45961.08</v>
      </c>
      <c r="BB26" s="17">
        <f t="shared" si="2"/>
        <v>-2298.0500000000002</v>
      </c>
      <c r="BC26" s="17">
        <f t="shared" si="3"/>
        <v>-18125.550000000003</v>
      </c>
      <c r="BD26" s="17">
        <f t="shared" si="4"/>
        <v>-66384.679999999993</v>
      </c>
    </row>
    <row r="27" spans="1:56" x14ac:dyDescent="0.25">
      <c r="A27" t="str">
        <f t="shared" si="0"/>
        <v>TAU.CAS</v>
      </c>
      <c r="B27" s="1" t="s">
        <v>31</v>
      </c>
      <c r="C27" s="1" t="s">
        <v>48</v>
      </c>
      <c r="D27" s="1" t="s">
        <v>48</v>
      </c>
      <c r="E27" s="17">
        <v>-22783.840000000004</v>
      </c>
      <c r="F27" s="17">
        <v>-22727.96</v>
      </c>
      <c r="G27" s="17">
        <v>-16176.199999999999</v>
      </c>
      <c r="H27" s="17">
        <v>-12082.42</v>
      </c>
      <c r="I27" s="17">
        <v>-15415.609999999999</v>
      </c>
      <c r="J27" s="17">
        <v>-9384.880000000001</v>
      </c>
      <c r="K27" s="17">
        <v>-28017.75</v>
      </c>
      <c r="L27" s="17">
        <v>-6882.2799999999979</v>
      </c>
      <c r="M27" s="17">
        <v>-6860.66</v>
      </c>
      <c r="N27" s="17">
        <v>-15600.46</v>
      </c>
      <c r="O27" s="17">
        <v>-21122.53</v>
      </c>
      <c r="P27" s="17">
        <v>-32564.48</v>
      </c>
      <c r="Q27" s="20">
        <v>-1139.19</v>
      </c>
      <c r="R27" s="20">
        <v>-1136.4000000000001</v>
      </c>
      <c r="S27" s="20">
        <v>-808.81</v>
      </c>
      <c r="T27" s="20">
        <v>-604.12</v>
      </c>
      <c r="U27" s="20">
        <v>-770.78</v>
      </c>
      <c r="V27" s="20">
        <v>-469.24</v>
      </c>
      <c r="W27" s="20">
        <v>-1400.89</v>
      </c>
      <c r="X27" s="20">
        <v>-344.11</v>
      </c>
      <c r="Y27" s="20">
        <v>-343.03</v>
      </c>
      <c r="Z27" s="20">
        <v>-780.02</v>
      </c>
      <c r="AA27" s="20">
        <v>-1056.1300000000001</v>
      </c>
      <c r="AB27" s="20">
        <v>-1628.22</v>
      </c>
      <c r="AC27" s="17">
        <v>-9802.99</v>
      </c>
      <c r="AD27" s="17">
        <v>-9663.1200000000008</v>
      </c>
      <c r="AE27" s="17">
        <v>-6803.09</v>
      </c>
      <c r="AF27" s="17">
        <v>-5019.83</v>
      </c>
      <c r="AG27" s="17">
        <v>-6328.64</v>
      </c>
      <c r="AH27" s="17">
        <v>-3804.99</v>
      </c>
      <c r="AI27" s="17">
        <v>-11221.31</v>
      </c>
      <c r="AJ27" s="17">
        <v>-2719.87</v>
      </c>
      <c r="AK27" s="17">
        <v>-2674.91</v>
      </c>
      <c r="AL27" s="17">
        <v>-6002.33</v>
      </c>
      <c r="AM27" s="17">
        <v>-8014.85</v>
      </c>
      <c r="AN27" s="17">
        <v>-12189.16</v>
      </c>
      <c r="AO27" s="20">
        <v>-33726.020000000004</v>
      </c>
      <c r="AP27" s="20">
        <v>-33527.480000000003</v>
      </c>
      <c r="AQ27" s="20">
        <v>-23788.1</v>
      </c>
      <c r="AR27" s="20">
        <v>-17706.370000000003</v>
      </c>
      <c r="AS27" s="20">
        <v>-22515.03</v>
      </c>
      <c r="AT27" s="20">
        <v>-13659.11</v>
      </c>
      <c r="AU27" s="20">
        <v>-40639.949999999997</v>
      </c>
      <c r="AV27" s="20">
        <v>-9946.2599999999984</v>
      </c>
      <c r="AW27" s="20">
        <v>-9878.5999999999985</v>
      </c>
      <c r="AX27" s="20">
        <v>-22382.809999999998</v>
      </c>
      <c r="AY27" s="20">
        <v>-30193.510000000002</v>
      </c>
      <c r="AZ27" s="20">
        <v>-46381.86</v>
      </c>
      <c r="BA27" s="17">
        <f t="shared" si="1"/>
        <v>-209619.07</v>
      </c>
      <c r="BB27" s="17">
        <f t="shared" si="2"/>
        <v>-10480.94</v>
      </c>
      <c r="BC27" s="17">
        <f t="shared" si="3"/>
        <v>-84245.090000000011</v>
      </c>
      <c r="BD27" s="17">
        <f t="shared" si="4"/>
        <v>-304345.10000000003</v>
      </c>
    </row>
    <row r="28" spans="1:56" x14ac:dyDescent="0.25">
      <c r="A28" t="str">
        <f t="shared" si="0"/>
        <v>CETC.SPCIMP</v>
      </c>
      <c r="B28" s="1" t="s">
        <v>664</v>
      </c>
      <c r="C28" s="1" t="s">
        <v>675</v>
      </c>
      <c r="D28" s="1" t="s">
        <v>73</v>
      </c>
      <c r="E28" s="17">
        <v>-13.35</v>
      </c>
      <c r="F28" s="17">
        <v>0</v>
      </c>
      <c r="G28" s="17">
        <v>0</v>
      </c>
      <c r="H28" s="17">
        <v>0</v>
      </c>
      <c r="I28" s="17">
        <v>-26.45</v>
      </c>
      <c r="J28" s="17">
        <v>-25.18</v>
      </c>
      <c r="K28" s="17">
        <v>-118.06999999999998</v>
      </c>
      <c r="L28" s="17">
        <v>0</v>
      </c>
      <c r="M28" s="17">
        <v>-5.58</v>
      </c>
      <c r="N28" s="17">
        <v>0</v>
      </c>
      <c r="O28" s="17">
        <v>-345.77</v>
      </c>
      <c r="P28" s="17">
        <v>-136.05999999999997</v>
      </c>
      <c r="Q28" s="20">
        <v>-0.67</v>
      </c>
      <c r="R28" s="20">
        <v>0</v>
      </c>
      <c r="S28" s="20">
        <v>0</v>
      </c>
      <c r="T28" s="20">
        <v>0</v>
      </c>
      <c r="U28" s="20">
        <v>-1.32</v>
      </c>
      <c r="V28" s="20">
        <v>-1.26</v>
      </c>
      <c r="W28" s="20">
        <v>-5.9</v>
      </c>
      <c r="X28" s="20">
        <v>0</v>
      </c>
      <c r="Y28" s="20">
        <v>-0.28000000000000003</v>
      </c>
      <c r="Z28" s="20">
        <v>0</v>
      </c>
      <c r="AA28" s="20">
        <v>-17.29</v>
      </c>
      <c r="AB28" s="20">
        <v>-6.8</v>
      </c>
      <c r="AC28" s="17">
        <v>-5.74</v>
      </c>
      <c r="AD28" s="17">
        <v>0</v>
      </c>
      <c r="AE28" s="17">
        <v>0</v>
      </c>
      <c r="AF28" s="17">
        <v>0</v>
      </c>
      <c r="AG28" s="17">
        <v>-10.86</v>
      </c>
      <c r="AH28" s="17">
        <v>-10.210000000000001</v>
      </c>
      <c r="AI28" s="17">
        <v>-47.29</v>
      </c>
      <c r="AJ28" s="17">
        <v>0</v>
      </c>
      <c r="AK28" s="17">
        <v>-2.1800000000000002</v>
      </c>
      <c r="AL28" s="17">
        <v>0</v>
      </c>
      <c r="AM28" s="17">
        <v>-131.19999999999999</v>
      </c>
      <c r="AN28" s="17">
        <v>-50.93</v>
      </c>
      <c r="AO28" s="20">
        <v>-19.759999999999998</v>
      </c>
      <c r="AP28" s="20">
        <v>0</v>
      </c>
      <c r="AQ28" s="20">
        <v>0</v>
      </c>
      <c r="AR28" s="20">
        <v>0</v>
      </c>
      <c r="AS28" s="20">
        <v>-38.629999999999995</v>
      </c>
      <c r="AT28" s="20">
        <v>-36.650000000000006</v>
      </c>
      <c r="AU28" s="20">
        <v>-171.26</v>
      </c>
      <c r="AV28" s="20">
        <v>0</v>
      </c>
      <c r="AW28" s="20">
        <v>-8.0400000000000009</v>
      </c>
      <c r="AX28" s="20">
        <v>0</v>
      </c>
      <c r="AY28" s="20">
        <v>-494.26</v>
      </c>
      <c r="AZ28" s="20">
        <v>-193.79</v>
      </c>
      <c r="BA28" s="17">
        <f t="shared" si="1"/>
        <v>-670.45999999999992</v>
      </c>
      <c r="BB28" s="17">
        <f t="shared" si="2"/>
        <v>-33.519999999999996</v>
      </c>
      <c r="BC28" s="17">
        <f t="shared" si="3"/>
        <v>-258.40999999999997</v>
      </c>
      <c r="BD28" s="17">
        <f t="shared" si="4"/>
        <v>-962.38999999999987</v>
      </c>
    </row>
    <row r="29" spans="1:56" x14ac:dyDescent="0.25">
      <c r="A29" t="str">
        <f t="shared" si="0"/>
        <v>CETC.SPCEXP</v>
      </c>
      <c r="B29" s="1" t="s">
        <v>664</v>
      </c>
      <c r="C29" s="1" t="s">
        <v>738</v>
      </c>
      <c r="D29" s="1" t="s">
        <v>74</v>
      </c>
      <c r="E29" s="17">
        <v>0</v>
      </c>
      <c r="F29" s="17">
        <v>-43.639999999999993</v>
      </c>
      <c r="G29" s="17">
        <v>0</v>
      </c>
      <c r="H29" s="17">
        <v>-0.37</v>
      </c>
      <c r="I29" s="17">
        <v>0</v>
      </c>
      <c r="J29" s="17">
        <v>0</v>
      </c>
      <c r="K29" s="17">
        <v>0</v>
      </c>
      <c r="L29" s="17">
        <v>0</v>
      </c>
      <c r="M29" s="17">
        <v>0</v>
      </c>
      <c r="N29" s="17">
        <v>0</v>
      </c>
      <c r="O29" s="17">
        <v>0</v>
      </c>
      <c r="P29" s="17">
        <v>0</v>
      </c>
      <c r="Q29" s="20">
        <v>0</v>
      </c>
      <c r="R29" s="20">
        <v>-2.1800000000000002</v>
      </c>
      <c r="S29" s="20">
        <v>0</v>
      </c>
      <c r="T29" s="20">
        <v>-0.02</v>
      </c>
      <c r="U29" s="20">
        <v>0</v>
      </c>
      <c r="V29" s="20">
        <v>0</v>
      </c>
      <c r="W29" s="20">
        <v>0</v>
      </c>
      <c r="X29" s="20">
        <v>0</v>
      </c>
      <c r="Y29" s="20">
        <v>0</v>
      </c>
      <c r="Z29" s="20">
        <v>0</v>
      </c>
      <c r="AA29" s="20">
        <v>0</v>
      </c>
      <c r="AB29" s="20">
        <v>0</v>
      </c>
      <c r="AC29" s="17">
        <v>0</v>
      </c>
      <c r="AD29" s="17">
        <v>-18.55</v>
      </c>
      <c r="AE29" s="17">
        <v>0</v>
      </c>
      <c r="AF29" s="17">
        <v>-0.15</v>
      </c>
      <c r="AG29" s="17">
        <v>0</v>
      </c>
      <c r="AH29" s="17">
        <v>0</v>
      </c>
      <c r="AI29" s="17">
        <v>0</v>
      </c>
      <c r="AJ29" s="17">
        <v>0</v>
      </c>
      <c r="AK29" s="17">
        <v>0</v>
      </c>
      <c r="AL29" s="17">
        <v>0</v>
      </c>
      <c r="AM29" s="17">
        <v>0</v>
      </c>
      <c r="AN29" s="17">
        <v>0</v>
      </c>
      <c r="AO29" s="20">
        <v>0</v>
      </c>
      <c r="AP29" s="20">
        <v>-64.36999999999999</v>
      </c>
      <c r="AQ29" s="20">
        <v>0</v>
      </c>
      <c r="AR29" s="20">
        <v>-0.54</v>
      </c>
      <c r="AS29" s="20">
        <v>0</v>
      </c>
      <c r="AT29" s="20">
        <v>0</v>
      </c>
      <c r="AU29" s="20">
        <v>0</v>
      </c>
      <c r="AV29" s="20">
        <v>0</v>
      </c>
      <c r="AW29" s="20">
        <v>0</v>
      </c>
      <c r="AX29" s="20">
        <v>0</v>
      </c>
      <c r="AY29" s="20">
        <v>0</v>
      </c>
      <c r="AZ29" s="20">
        <v>0</v>
      </c>
      <c r="BA29" s="17">
        <f t="shared" si="1"/>
        <v>-44.009999999999991</v>
      </c>
      <c r="BB29" s="17">
        <f t="shared" si="2"/>
        <v>-2.2000000000000002</v>
      </c>
      <c r="BC29" s="17">
        <f t="shared" si="3"/>
        <v>-18.7</v>
      </c>
      <c r="BD29" s="17">
        <f t="shared" si="4"/>
        <v>-64.91</v>
      </c>
    </row>
    <row r="30" spans="1:56" x14ac:dyDescent="0.25">
      <c r="A30" t="str">
        <f t="shared" si="0"/>
        <v>CECO.BCHIMP</v>
      </c>
      <c r="B30" s="1" t="s">
        <v>707</v>
      </c>
      <c r="C30" s="1" t="s">
        <v>708</v>
      </c>
      <c r="D30" s="1" t="s">
        <v>21</v>
      </c>
      <c r="E30" s="17">
        <v>-2410.9800000000005</v>
      </c>
      <c r="F30" s="17">
        <v>-2743.66</v>
      </c>
      <c r="G30" s="17">
        <v>-3279.9</v>
      </c>
      <c r="H30" s="17">
        <v>-2377.7200000000003</v>
      </c>
      <c r="I30" s="17">
        <v>-1894.9299999999996</v>
      </c>
      <c r="J30" s="17">
        <v>-768.16000000000008</v>
      </c>
      <c r="K30" s="17">
        <v>-3732.83</v>
      </c>
      <c r="L30" s="17">
        <v>-2158.6</v>
      </c>
      <c r="M30" s="17">
        <v>-998.15000000000009</v>
      </c>
      <c r="N30" s="17">
        <v>-3577.2400000000002</v>
      </c>
      <c r="O30" s="17">
        <v>-1467.05</v>
      </c>
      <c r="P30" s="17">
        <v>-1258.4199999999998</v>
      </c>
      <c r="Q30" s="20">
        <v>-120.55</v>
      </c>
      <c r="R30" s="20">
        <v>-137.18</v>
      </c>
      <c r="S30" s="20">
        <v>-164</v>
      </c>
      <c r="T30" s="20">
        <v>-118.89</v>
      </c>
      <c r="U30" s="20">
        <v>-94.75</v>
      </c>
      <c r="V30" s="20">
        <v>-38.409999999999997</v>
      </c>
      <c r="W30" s="20">
        <v>-186.64</v>
      </c>
      <c r="X30" s="20">
        <v>-107.93</v>
      </c>
      <c r="Y30" s="20">
        <v>-49.91</v>
      </c>
      <c r="Z30" s="20">
        <v>-178.86</v>
      </c>
      <c r="AA30" s="20">
        <v>-73.349999999999994</v>
      </c>
      <c r="AB30" s="20">
        <v>-62.92</v>
      </c>
      <c r="AC30" s="17">
        <v>-1037.3499999999999</v>
      </c>
      <c r="AD30" s="17">
        <v>-1166.51</v>
      </c>
      <c r="AE30" s="17">
        <v>-1379.4</v>
      </c>
      <c r="AF30" s="17">
        <v>-987.86</v>
      </c>
      <c r="AG30" s="17">
        <v>-777.93</v>
      </c>
      <c r="AH30" s="17">
        <v>-311.44</v>
      </c>
      <c r="AI30" s="17">
        <v>-1495.02</v>
      </c>
      <c r="AJ30" s="17">
        <v>-853.08</v>
      </c>
      <c r="AK30" s="17">
        <v>-389.17</v>
      </c>
      <c r="AL30" s="17">
        <v>-1376.36</v>
      </c>
      <c r="AM30" s="17">
        <v>-556.66999999999996</v>
      </c>
      <c r="AN30" s="17">
        <v>-471.04</v>
      </c>
      <c r="AO30" s="20">
        <v>-3568.8800000000006</v>
      </c>
      <c r="AP30" s="20">
        <v>-4047.3499999999995</v>
      </c>
      <c r="AQ30" s="20">
        <v>-4823.3</v>
      </c>
      <c r="AR30" s="20">
        <v>-3484.4700000000003</v>
      </c>
      <c r="AS30" s="20">
        <v>-2767.6099999999997</v>
      </c>
      <c r="AT30" s="20">
        <v>-1118.01</v>
      </c>
      <c r="AU30" s="20">
        <v>-5414.49</v>
      </c>
      <c r="AV30" s="20">
        <v>-3119.6099999999997</v>
      </c>
      <c r="AW30" s="20">
        <v>-1437.2300000000002</v>
      </c>
      <c r="AX30" s="20">
        <v>-5132.46</v>
      </c>
      <c r="AY30" s="20">
        <v>-2097.0699999999997</v>
      </c>
      <c r="AZ30" s="20">
        <v>-1792.3799999999999</v>
      </c>
      <c r="BA30" s="17">
        <f t="shared" si="1"/>
        <v>-26667.64</v>
      </c>
      <c r="BB30" s="17">
        <f t="shared" si="2"/>
        <v>-1333.3899999999999</v>
      </c>
      <c r="BC30" s="17">
        <f t="shared" si="3"/>
        <v>-10801.830000000002</v>
      </c>
      <c r="BD30" s="17">
        <f t="shared" si="4"/>
        <v>-38802.86</v>
      </c>
    </row>
    <row r="31" spans="1:56" x14ac:dyDescent="0.25">
      <c r="A31" t="str">
        <f t="shared" si="0"/>
        <v>CAEC.CES1</v>
      </c>
      <c r="B31" s="1" t="s">
        <v>49</v>
      </c>
      <c r="C31" s="1" t="s">
        <v>50</v>
      </c>
      <c r="D31" s="1" t="s">
        <v>51</v>
      </c>
      <c r="E31" s="17">
        <v>0</v>
      </c>
      <c r="F31" s="17">
        <v>0</v>
      </c>
      <c r="G31" s="17">
        <v>0</v>
      </c>
      <c r="H31" s="17">
        <v>0</v>
      </c>
      <c r="I31" s="17">
        <v>0</v>
      </c>
      <c r="J31" s="17">
        <v>0</v>
      </c>
      <c r="K31" s="17">
        <v>0</v>
      </c>
      <c r="L31" s="17">
        <v>-249874.15</v>
      </c>
      <c r="M31" s="17">
        <v>-68373.319999999992</v>
      </c>
      <c r="N31" s="17">
        <v>-72901.25</v>
      </c>
      <c r="O31" s="17">
        <v>-53264.54</v>
      </c>
      <c r="P31" s="17">
        <v>-21744.609999999997</v>
      </c>
      <c r="Q31" s="20">
        <v>0</v>
      </c>
      <c r="R31" s="20">
        <v>0</v>
      </c>
      <c r="S31" s="20">
        <v>0</v>
      </c>
      <c r="T31" s="20">
        <v>0</v>
      </c>
      <c r="U31" s="20">
        <v>0</v>
      </c>
      <c r="V31" s="20">
        <v>0</v>
      </c>
      <c r="W31" s="20">
        <v>0</v>
      </c>
      <c r="X31" s="20">
        <v>-12493.71</v>
      </c>
      <c r="Y31" s="20">
        <v>-3418.67</v>
      </c>
      <c r="Z31" s="20">
        <v>-3645.06</v>
      </c>
      <c r="AA31" s="20">
        <v>-2663.23</v>
      </c>
      <c r="AB31" s="20">
        <v>-1087.23</v>
      </c>
      <c r="AC31" s="17">
        <v>0</v>
      </c>
      <c r="AD31" s="17">
        <v>0</v>
      </c>
      <c r="AE31" s="17">
        <v>0</v>
      </c>
      <c r="AF31" s="17">
        <v>0</v>
      </c>
      <c r="AG31" s="17">
        <v>0</v>
      </c>
      <c r="AH31" s="17">
        <v>0</v>
      </c>
      <c r="AI31" s="17">
        <v>0</v>
      </c>
      <c r="AJ31" s="17">
        <v>-98749.97</v>
      </c>
      <c r="AK31" s="17">
        <v>-26658.12</v>
      </c>
      <c r="AL31" s="17">
        <v>-28049.02</v>
      </c>
      <c r="AM31" s="17">
        <v>-20210.990000000002</v>
      </c>
      <c r="AN31" s="17">
        <v>-8139.19</v>
      </c>
      <c r="AO31" s="20">
        <v>0</v>
      </c>
      <c r="AP31" s="20">
        <v>0</v>
      </c>
      <c r="AQ31" s="20">
        <v>0</v>
      </c>
      <c r="AR31" s="20">
        <v>0</v>
      </c>
      <c r="AS31" s="20">
        <v>0</v>
      </c>
      <c r="AT31" s="20">
        <v>0</v>
      </c>
      <c r="AU31" s="20">
        <v>0</v>
      </c>
      <c r="AV31" s="20">
        <v>-361117.82999999996</v>
      </c>
      <c r="AW31" s="20">
        <v>-98450.109999999986</v>
      </c>
      <c r="AX31" s="20">
        <v>-104595.33</v>
      </c>
      <c r="AY31" s="20">
        <v>-76138.760000000009</v>
      </c>
      <c r="AZ31" s="20">
        <v>-30971.029999999995</v>
      </c>
      <c r="BA31" s="17">
        <f t="shared" si="1"/>
        <v>-466157.86999999994</v>
      </c>
      <c r="BB31" s="17">
        <f t="shared" si="2"/>
        <v>-23307.899999999998</v>
      </c>
      <c r="BC31" s="17">
        <f t="shared" si="3"/>
        <v>-181807.28999999998</v>
      </c>
      <c r="BD31" s="17">
        <f t="shared" si="4"/>
        <v>-671273.05999999994</v>
      </c>
    </row>
    <row r="32" spans="1:56" x14ac:dyDescent="0.25">
      <c r="A32" t="str">
        <f t="shared" si="0"/>
        <v>CPLP.CES1</v>
      </c>
      <c r="B32" s="1" t="s">
        <v>739</v>
      </c>
      <c r="C32" s="1" t="s">
        <v>50</v>
      </c>
      <c r="D32" s="1" t="s">
        <v>51</v>
      </c>
      <c r="E32" s="17">
        <v>-171365.42</v>
      </c>
      <c r="F32" s="17">
        <v>-96154.319999999992</v>
      </c>
      <c r="G32" s="17">
        <v>-104211.51000000001</v>
      </c>
      <c r="H32" s="17">
        <v>-55046.31</v>
      </c>
      <c r="I32" s="17">
        <v>-54886.22</v>
      </c>
      <c r="J32" s="17">
        <v>-86191.37000000001</v>
      </c>
      <c r="K32" s="17">
        <v>-663037.5199999999</v>
      </c>
      <c r="L32" s="17">
        <v>0</v>
      </c>
      <c r="M32" s="17">
        <v>0</v>
      </c>
      <c r="N32" s="17">
        <v>0</v>
      </c>
      <c r="O32" s="17">
        <v>0</v>
      </c>
      <c r="P32" s="17">
        <v>0</v>
      </c>
      <c r="Q32" s="20">
        <v>-8568.27</v>
      </c>
      <c r="R32" s="20">
        <v>-4807.72</v>
      </c>
      <c r="S32" s="20">
        <v>-5210.58</v>
      </c>
      <c r="T32" s="20">
        <v>-2752.32</v>
      </c>
      <c r="U32" s="20">
        <v>-2744.31</v>
      </c>
      <c r="V32" s="20">
        <v>-4309.57</v>
      </c>
      <c r="W32" s="20">
        <v>-33151.879999999997</v>
      </c>
      <c r="X32" s="20">
        <v>0</v>
      </c>
      <c r="Y32" s="20">
        <v>0</v>
      </c>
      <c r="Z32" s="20">
        <v>0</v>
      </c>
      <c r="AA32" s="20">
        <v>0</v>
      </c>
      <c r="AB32" s="20">
        <v>0</v>
      </c>
      <c r="AC32" s="17">
        <v>-73731.77</v>
      </c>
      <c r="AD32" s="17">
        <v>-40881.410000000003</v>
      </c>
      <c r="AE32" s="17">
        <v>-43827.39</v>
      </c>
      <c r="AF32" s="17">
        <v>-22869.87</v>
      </c>
      <c r="AG32" s="17">
        <v>-22532.68</v>
      </c>
      <c r="AH32" s="17">
        <v>-34945.31</v>
      </c>
      <c r="AI32" s="17">
        <v>-265551.2</v>
      </c>
      <c r="AJ32" s="17">
        <v>0</v>
      </c>
      <c r="AK32" s="17">
        <v>0</v>
      </c>
      <c r="AL32" s="17">
        <v>0</v>
      </c>
      <c r="AM32" s="17">
        <v>0</v>
      </c>
      <c r="AN32" s="17">
        <v>0</v>
      </c>
      <c r="AO32" s="20">
        <v>-253665.46000000002</v>
      </c>
      <c r="AP32" s="20">
        <v>-141843.45000000001</v>
      </c>
      <c r="AQ32" s="20">
        <v>-153249.48000000001</v>
      </c>
      <c r="AR32" s="20">
        <v>-80668.5</v>
      </c>
      <c r="AS32" s="20">
        <v>-80163.209999999992</v>
      </c>
      <c r="AT32" s="20">
        <v>-125446.25</v>
      </c>
      <c r="AU32" s="20">
        <v>-961740.59999999986</v>
      </c>
      <c r="AV32" s="20">
        <v>0</v>
      </c>
      <c r="AW32" s="20">
        <v>0</v>
      </c>
      <c r="AX32" s="20">
        <v>0</v>
      </c>
      <c r="AY32" s="20">
        <v>0</v>
      </c>
      <c r="AZ32" s="20">
        <v>0</v>
      </c>
      <c r="BA32" s="17">
        <f t="shared" si="1"/>
        <v>-1230892.67</v>
      </c>
      <c r="BB32" s="17">
        <f t="shared" si="2"/>
        <v>-61544.649999999994</v>
      </c>
      <c r="BC32" s="17">
        <f t="shared" si="3"/>
        <v>-504339.63</v>
      </c>
      <c r="BD32" s="17">
        <f t="shared" si="4"/>
        <v>-1796776.9499999997</v>
      </c>
    </row>
    <row r="33" spans="1:56" x14ac:dyDescent="0.25">
      <c r="A33" t="str">
        <f t="shared" si="0"/>
        <v>CAEC.CES2</v>
      </c>
      <c r="B33" s="1" t="s">
        <v>49</v>
      </c>
      <c r="C33" s="1" t="s">
        <v>52</v>
      </c>
      <c r="D33" s="1" t="s">
        <v>51</v>
      </c>
      <c r="E33" s="17">
        <v>0</v>
      </c>
      <c r="F33" s="17">
        <v>0</v>
      </c>
      <c r="G33" s="17">
        <v>0</v>
      </c>
      <c r="H33" s="17">
        <v>0</v>
      </c>
      <c r="I33" s="17">
        <v>0</v>
      </c>
      <c r="J33" s="17">
        <v>0</v>
      </c>
      <c r="K33" s="17">
        <v>0</v>
      </c>
      <c r="L33" s="17">
        <v>-166618.37</v>
      </c>
      <c r="M33" s="17">
        <v>-43126.92</v>
      </c>
      <c r="N33" s="17">
        <v>-46453.86</v>
      </c>
      <c r="O33" s="17">
        <v>-31735.66</v>
      </c>
      <c r="P33" s="17">
        <v>-12033.009999999998</v>
      </c>
      <c r="Q33" s="20">
        <v>0</v>
      </c>
      <c r="R33" s="20">
        <v>0</v>
      </c>
      <c r="S33" s="20">
        <v>0</v>
      </c>
      <c r="T33" s="20">
        <v>0</v>
      </c>
      <c r="U33" s="20">
        <v>0</v>
      </c>
      <c r="V33" s="20">
        <v>0</v>
      </c>
      <c r="W33" s="20">
        <v>0</v>
      </c>
      <c r="X33" s="20">
        <v>-8330.92</v>
      </c>
      <c r="Y33" s="20">
        <v>-2156.35</v>
      </c>
      <c r="Z33" s="20">
        <v>-2322.69</v>
      </c>
      <c r="AA33" s="20">
        <v>-1586.78</v>
      </c>
      <c r="AB33" s="20">
        <v>-601.65</v>
      </c>
      <c r="AC33" s="17">
        <v>0</v>
      </c>
      <c r="AD33" s="17">
        <v>0</v>
      </c>
      <c r="AE33" s="17">
        <v>0</v>
      </c>
      <c r="AF33" s="17">
        <v>0</v>
      </c>
      <c r="AG33" s="17">
        <v>0</v>
      </c>
      <c r="AH33" s="17">
        <v>0</v>
      </c>
      <c r="AI33" s="17">
        <v>0</v>
      </c>
      <c r="AJ33" s="17">
        <v>-65847.39</v>
      </c>
      <c r="AK33" s="17">
        <v>-16814.78</v>
      </c>
      <c r="AL33" s="17">
        <v>-17873.29</v>
      </c>
      <c r="AM33" s="17">
        <v>-12041.95</v>
      </c>
      <c r="AN33" s="17">
        <v>-4504.0600000000004</v>
      </c>
      <c r="AO33" s="20">
        <v>0</v>
      </c>
      <c r="AP33" s="20">
        <v>0</v>
      </c>
      <c r="AQ33" s="20">
        <v>0</v>
      </c>
      <c r="AR33" s="20">
        <v>0</v>
      </c>
      <c r="AS33" s="20">
        <v>0</v>
      </c>
      <c r="AT33" s="20">
        <v>0</v>
      </c>
      <c r="AU33" s="20">
        <v>0</v>
      </c>
      <c r="AV33" s="20">
        <v>-240796.68</v>
      </c>
      <c r="AW33" s="20">
        <v>-62098.049999999996</v>
      </c>
      <c r="AX33" s="20">
        <v>-66649.84</v>
      </c>
      <c r="AY33" s="20">
        <v>-45364.39</v>
      </c>
      <c r="AZ33" s="20">
        <v>-17138.719999999998</v>
      </c>
      <c r="BA33" s="17">
        <f t="shared" si="1"/>
        <v>-299967.81999999995</v>
      </c>
      <c r="BB33" s="17">
        <f t="shared" si="2"/>
        <v>-14998.390000000001</v>
      </c>
      <c r="BC33" s="17">
        <f t="shared" si="3"/>
        <v>-117081.46999999999</v>
      </c>
      <c r="BD33" s="17">
        <f t="shared" si="4"/>
        <v>-432047.67999999993</v>
      </c>
    </row>
    <row r="34" spans="1:56" x14ac:dyDescent="0.25">
      <c r="A34" t="str">
        <f t="shared" si="0"/>
        <v>CPLP.CES2</v>
      </c>
      <c r="B34" s="1" t="s">
        <v>739</v>
      </c>
      <c r="C34" s="1" t="s">
        <v>52</v>
      </c>
      <c r="D34" s="1" t="s">
        <v>51</v>
      </c>
      <c r="E34" s="17">
        <v>-100593.34000000001</v>
      </c>
      <c r="F34" s="17">
        <v>-51673.01</v>
      </c>
      <c r="G34" s="17">
        <v>-61413.25</v>
      </c>
      <c r="H34" s="17">
        <v>-32445.48</v>
      </c>
      <c r="I34" s="17">
        <v>-34014.700000000004</v>
      </c>
      <c r="J34" s="17">
        <v>-55255.560000000005</v>
      </c>
      <c r="K34" s="17">
        <v>-454631.00000000006</v>
      </c>
      <c r="L34" s="17">
        <v>0</v>
      </c>
      <c r="M34" s="17">
        <v>0</v>
      </c>
      <c r="N34" s="17">
        <v>0</v>
      </c>
      <c r="O34" s="17">
        <v>0</v>
      </c>
      <c r="P34" s="17">
        <v>0</v>
      </c>
      <c r="Q34" s="20">
        <v>-5029.67</v>
      </c>
      <c r="R34" s="20">
        <v>-2583.65</v>
      </c>
      <c r="S34" s="20">
        <v>-3070.66</v>
      </c>
      <c r="T34" s="20">
        <v>-1622.27</v>
      </c>
      <c r="U34" s="20">
        <v>-1700.74</v>
      </c>
      <c r="V34" s="20">
        <v>-2762.78</v>
      </c>
      <c r="W34" s="20">
        <v>-22731.55</v>
      </c>
      <c r="X34" s="20">
        <v>0</v>
      </c>
      <c r="Y34" s="20">
        <v>0</v>
      </c>
      <c r="Z34" s="20">
        <v>0</v>
      </c>
      <c r="AA34" s="20">
        <v>0</v>
      </c>
      <c r="AB34" s="20">
        <v>0</v>
      </c>
      <c r="AC34" s="17">
        <v>-43281.34</v>
      </c>
      <c r="AD34" s="17">
        <v>-21969.53</v>
      </c>
      <c r="AE34" s="17">
        <v>-25828.07</v>
      </c>
      <c r="AF34" s="17">
        <v>-13479.99</v>
      </c>
      <c r="AG34" s="17">
        <v>-13964.21</v>
      </c>
      <c r="AH34" s="17">
        <v>-22402.73</v>
      </c>
      <c r="AI34" s="17">
        <v>-182082.92</v>
      </c>
      <c r="AJ34" s="17">
        <v>0</v>
      </c>
      <c r="AK34" s="17">
        <v>0</v>
      </c>
      <c r="AL34" s="17">
        <v>0</v>
      </c>
      <c r="AM34" s="17">
        <v>0</v>
      </c>
      <c r="AN34" s="17">
        <v>0</v>
      </c>
      <c r="AO34" s="20">
        <v>-148904.35</v>
      </c>
      <c r="AP34" s="20">
        <v>-76226.19</v>
      </c>
      <c r="AQ34" s="20">
        <v>-90311.98000000001</v>
      </c>
      <c r="AR34" s="20">
        <v>-47547.74</v>
      </c>
      <c r="AS34" s="20">
        <v>-49679.65</v>
      </c>
      <c r="AT34" s="20">
        <v>-80421.070000000007</v>
      </c>
      <c r="AU34" s="20">
        <v>-659445.47000000009</v>
      </c>
      <c r="AV34" s="20">
        <v>0</v>
      </c>
      <c r="AW34" s="20">
        <v>0</v>
      </c>
      <c r="AX34" s="20">
        <v>0</v>
      </c>
      <c r="AY34" s="20">
        <v>0</v>
      </c>
      <c r="AZ34" s="20">
        <v>0</v>
      </c>
      <c r="BA34" s="17">
        <f t="shared" si="1"/>
        <v>-790026.34000000008</v>
      </c>
      <c r="BB34" s="17">
        <f t="shared" si="2"/>
        <v>-39501.32</v>
      </c>
      <c r="BC34" s="17">
        <f t="shared" si="3"/>
        <v>-323008.79000000004</v>
      </c>
      <c r="BD34" s="17">
        <f t="shared" si="4"/>
        <v>-1152536.4500000002</v>
      </c>
    </row>
    <row r="35" spans="1:56" x14ac:dyDescent="0.25">
      <c r="A35" t="str">
        <f t="shared" si="0"/>
        <v>CGEC.BCHIMP</v>
      </c>
      <c r="B35" s="1" t="s">
        <v>667</v>
      </c>
      <c r="C35" s="1" t="s">
        <v>668</v>
      </c>
      <c r="D35" s="1" t="s">
        <v>21</v>
      </c>
      <c r="E35" s="17">
        <v>0</v>
      </c>
      <c r="F35" s="17">
        <v>0</v>
      </c>
      <c r="G35" s="17">
        <v>0</v>
      </c>
      <c r="H35" s="17">
        <v>0</v>
      </c>
      <c r="I35" s="17">
        <v>0</v>
      </c>
      <c r="J35" s="17">
        <v>0</v>
      </c>
      <c r="K35" s="17">
        <v>0</v>
      </c>
      <c r="L35" s="17">
        <v>0</v>
      </c>
      <c r="M35" s="17">
        <v>0</v>
      </c>
      <c r="N35" s="17">
        <v>-2271.9199999999996</v>
      </c>
      <c r="O35" s="17">
        <v>-942.26</v>
      </c>
      <c r="P35" s="17">
        <v>-2356.87</v>
      </c>
      <c r="Q35" s="20">
        <v>0</v>
      </c>
      <c r="R35" s="20">
        <v>0</v>
      </c>
      <c r="S35" s="20">
        <v>0</v>
      </c>
      <c r="T35" s="20">
        <v>0</v>
      </c>
      <c r="U35" s="20">
        <v>0</v>
      </c>
      <c r="V35" s="20">
        <v>0</v>
      </c>
      <c r="W35" s="20">
        <v>0</v>
      </c>
      <c r="X35" s="20">
        <v>0</v>
      </c>
      <c r="Y35" s="20">
        <v>0</v>
      </c>
      <c r="Z35" s="20">
        <v>-113.6</v>
      </c>
      <c r="AA35" s="20">
        <v>-47.11</v>
      </c>
      <c r="AB35" s="20">
        <v>-117.84</v>
      </c>
      <c r="AC35" s="17">
        <v>0</v>
      </c>
      <c r="AD35" s="17">
        <v>0</v>
      </c>
      <c r="AE35" s="17">
        <v>0</v>
      </c>
      <c r="AF35" s="17">
        <v>0</v>
      </c>
      <c r="AG35" s="17">
        <v>0</v>
      </c>
      <c r="AH35" s="17">
        <v>0</v>
      </c>
      <c r="AI35" s="17">
        <v>0</v>
      </c>
      <c r="AJ35" s="17">
        <v>0</v>
      </c>
      <c r="AK35" s="17">
        <v>0</v>
      </c>
      <c r="AL35" s="17">
        <v>-874.13</v>
      </c>
      <c r="AM35" s="17">
        <v>-357.54</v>
      </c>
      <c r="AN35" s="17">
        <v>-882.2</v>
      </c>
      <c r="AO35" s="20">
        <v>0</v>
      </c>
      <c r="AP35" s="20">
        <v>0</v>
      </c>
      <c r="AQ35" s="20">
        <v>0</v>
      </c>
      <c r="AR35" s="20">
        <v>0</v>
      </c>
      <c r="AS35" s="20">
        <v>0</v>
      </c>
      <c r="AT35" s="20">
        <v>0</v>
      </c>
      <c r="AU35" s="20">
        <v>0</v>
      </c>
      <c r="AV35" s="20">
        <v>0</v>
      </c>
      <c r="AW35" s="20">
        <v>0</v>
      </c>
      <c r="AX35" s="20">
        <v>-3259.6499999999996</v>
      </c>
      <c r="AY35" s="20">
        <v>-1346.91</v>
      </c>
      <c r="AZ35" s="20">
        <v>-3356.91</v>
      </c>
      <c r="BA35" s="17">
        <f t="shared" si="1"/>
        <v>-5571.0499999999993</v>
      </c>
      <c r="BB35" s="17">
        <f t="shared" si="2"/>
        <v>-278.54999999999995</v>
      </c>
      <c r="BC35" s="17">
        <f t="shared" si="3"/>
        <v>-2113.87</v>
      </c>
      <c r="BD35" s="17">
        <f t="shared" si="4"/>
        <v>-7963.4699999999993</v>
      </c>
    </row>
    <row r="36" spans="1:56" x14ac:dyDescent="0.25">
      <c r="A36" t="str">
        <f t="shared" si="0"/>
        <v>CGEC.BCHEXP</v>
      </c>
      <c r="B36" s="1" t="s">
        <v>667</v>
      </c>
      <c r="C36" s="1" t="s">
        <v>724</v>
      </c>
      <c r="D36" s="1" t="s">
        <v>28</v>
      </c>
      <c r="E36" s="17">
        <v>0</v>
      </c>
      <c r="F36" s="17">
        <v>0</v>
      </c>
      <c r="G36" s="17">
        <v>0</v>
      </c>
      <c r="H36" s="17">
        <v>0</v>
      </c>
      <c r="I36" s="17">
        <v>0</v>
      </c>
      <c r="J36" s="17">
        <v>0</v>
      </c>
      <c r="K36" s="17">
        <v>0</v>
      </c>
      <c r="L36" s="17">
        <v>0</v>
      </c>
      <c r="M36" s="17">
        <v>0</v>
      </c>
      <c r="N36" s="17">
        <v>-14.16</v>
      </c>
      <c r="O36" s="17">
        <v>-208.26</v>
      </c>
      <c r="P36" s="17">
        <v>-9.4</v>
      </c>
      <c r="Q36" s="20">
        <v>0</v>
      </c>
      <c r="R36" s="20">
        <v>0</v>
      </c>
      <c r="S36" s="20">
        <v>0</v>
      </c>
      <c r="T36" s="20">
        <v>0</v>
      </c>
      <c r="U36" s="20">
        <v>0</v>
      </c>
      <c r="V36" s="20">
        <v>0</v>
      </c>
      <c r="W36" s="20">
        <v>0</v>
      </c>
      <c r="X36" s="20">
        <v>0</v>
      </c>
      <c r="Y36" s="20">
        <v>0</v>
      </c>
      <c r="Z36" s="20">
        <v>-0.71</v>
      </c>
      <c r="AA36" s="20">
        <v>-10.41</v>
      </c>
      <c r="AB36" s="20">
        <v>-0.47</v>
      </c>
      <c r="AC36" s="17">
        <v>0</v>
      </c>
      <c r="AD36" s="17">
        <v>0</v>
      </c>
      <c r="AE36" s="17">
        <v>0</v>
      </c>
      <c r="AF36" s="17">
        <v>0</v>
      </c>
      <c r="AG36" s="17">
        <v>0</v>
      </c>
      <c r="AH36" s="17">
        <v>0</v>
      </c>
      <c r="AI36" s="17">
        <v>0</v>
      </c>
      <c r="AJ36" s="17">
        <v>0</v>
      </c>
      <c r="AK36" s="17">
        <v>0</v>
      </c>
      <c r="AL36" s="17">
        <v>-5.45</v>
      </c>
      <c r="AM36" s="17">
        <v>-79.02</v>
      </c>
      <c r="AN36" s="17">
        <v>-3.52</v>
      </c>
      <c r="AO36" s="20">
        <v>0</v>
      </c>
      <c r="AP36" s="20">
        <v>0</v>
      </c>
      <c r="AQ36" s="20">
        <v>0</v>
      </c>
      <c r="AR36" s="20">
        <v>0</v>
      </c>
      <c r="AS36" s="20">
        <v>0</v>
      </c>
      <c r="AT36" s="20">
        <v>0</v>
      </c>
      <c r="AU36" s="20">
        <v>0</v>
      </c>
      <c r="AV36" s="20">
        <v>0</v>
      </c>
      <c r="AW36" s="20">
        <v>0</v>
      </c>
      <c r="AX36" s="20">
        <v>-20.32</v>
      </c>
      <c r="AY36" s="20">
        <v>-297.69</v>
      </c>
      <c r="AZ36" s="20">
        <v>-13.39</v>
      </c>
      <c r="BA36" s="17">
        <f t="shared" si="1"/>
        <v>-231.82</v>
      </c>
      <c r="BB36" s="17">
        <f t="shared" si="2"/>
        <v>-11.590000000000002</v>
      </c>
      <c r="BC36" s="17">
        <f t="shared" si="3"/>
        <v>-87.99</v>
      </c>
      <c r="BD36" s="17">
        <f t="shared" si="4"/>
        <v>-331.4</v>
      </c>
    </row>
    <row r="37" spans="1:56" x14ac:dyDescent="0.25">
      <c r="A37" t="str">
        <f t="shared" si="0"/>
        <v>CMH.CMH1</v>
      </c>
      <c r="B37" s="1" t="s">
        <v>57</v>
      </c>
      <c r="C37" s="1" t="s">
        <v>58</v>
      </c>
      <c r="D37" s="1" t="s">
        <v>58</v>
      </c>
      <c r="E37" s="17">
        <v>-13791.83</v>
      </c>
      <c r="F37" s="17">
        <v>-12398.490000000002</v>
      </c>
      <c r="G37" s="17">
        <v>-15029.33</v>
      </c>
      <c r="H37" s="17">
        <v>-11415.12</v>
      </c>
      <c r="I37" s="17">
        <v>-9015.2200000000012</v>
      </c>
      <c r="J37" s="17">
        <v>-11026.54</v>
      </c>
      <c r="K37" s="17">
        <v>-111550.07000000002</v>
      </c>
      <c r="L37" s="17">
        <v>-48312.959999999999</v>
      </c>
      <c r="M37" s="17">
        <v>-10906.63</v>
      </c>
      <c r="N37" s="17">
        <v>-22620.31</v>
      </c>
      <c r="O37" s="17">
        <v>-5163.8499999999995</v>
      </c>
      <c r="P37" s="17">
        <v>-22750.809999999998</v>
      </c>
      <c r="Q37" s="20">
        <v>-689.59</v>
      </c>
      <c r="R37" s="20">
        <v>-619.91999999999996</v>
      </c>
      <c r="S37" s="20">
        <v>-751.47</v>
      </c>
      <c r="T37" s="20">
        <v>-570.76</v>
      </c>
      <c r="U37" s="20">
        <v>-450.76</v>
      </c>
      <c r="V37" s="20">
        <v>-551.33000000000004</v>
      </c>
      <c r="W37" s="20">
        <v>-5577.5</v>
      </c>
      <c r="X37" s="20">
        <v>-2415.65</v>
      </c>
      <c r="Y37" s="20">
        <v>-545.33000000000004</v>
      </c>
      <c r="Z37" s="20">
        <v>-1131.02</v>
      </c>
      <c r="AA37" s="20">
        <v>-258.19</v>
      </c>
      <c r="AB37" s="20">
        <v>-1137.54</v>
      </c>
      <c r="AC37" s="17">
        <v>-5934.08</v>
      </c>
      <c r="AD37" s="17">
        <v>-5271.4</v>
      </c>
      <c r="AE37" s="17">
        <v>-6320.76</v>
      </c>
      <c r="AF37" s="17">
        <v>-4742.59</v>
      </c>
      <c r="AG37" s="17">
        <v>-3701.06</v>
      </c>
      <c r="AH37" s="17">
        <v>-4470.58</v>
      </c>
      <c r="AI37" s="17">
        <v>-44676.59</v>
      </c>
      <c r="AJ37" s="17">
        <v>-19093.23</v>
      </c>
      <c r="AK37" s="17">
        <v>-4252.3900000000003</v>
      </c>
      <c r="AL37" s="17">
        <v>-8703.25</v>
      </c>
      <c r="AM37" s="17">
        <v>-1959.4</v>
      </c>
      <c r="AN37" s="17">
        <v>-8515.82</v>
      </c>
      <c r="AO37" s="20">
        <v>-20415.5</v>
      </c>
      <c r="AP37" s="20">
        <v>-18289.810000000001</v>
      </c>
      <c r="AQ37" s="20">
        <v>-22101.559999999998</v>
      </c>
      <c r="AR37" s="20">
        <v>-16728.47</v>
      </c>
      <c r="AS37" s="20">
        <v>-13167.04</v>
      </c>
      <c r="AT37" s="20">
        <v>-16048.45</v>
      </c>
      <c r="AU37" s="20">
        <v>-161804.16000000003</v>
      </c>
      <c r="AV37" s="20">
        <v>-69821.84</v>
      </c>
      <c r="AW37" s="20">
        <v>-15704.349999999999</v>
      </c>
      <c r="AX37" s="20">
        <v>-32454.58</v>
      </c>
      <c r="AY37" s="20">
        <v>-7381.4399999999987</v>
      </c>
      <c r="AZ37" s="20">
        <v>-32404.17</v>
      </c>
      <c r="BA37" s="17">
        <f t="shared" ref="BA37:BA68" si="5">SUM(E37:P37)</f>
        <v>-293981.16000000003</v>
      </c>
      <c r="BB37" s="17">
        <f t="shared" ref="BB37:BB68" si="6">SUM(Q37:AB37)</f>
        <v>-14699.060000000001</v>
      </c>
      <c r="BC37" s="17">
        <f t="shared" si="3"/>
        <v>-117641.15</v>
      </c>
      <c r="BD37" s="17">
        <f t="shared" si="4"/>
        <v>-426321.37000000005</v>
      </c>
    </row>
    <row r="38" spans="1:56" x14ac:dyDescent="0.25">
      <c r="A38" t="str">
        <f t="shared" si="0"/>
        <v>VQW.CR1</v>
      </c>
      <c r="B38" s="1" t="s">
        <v>29</v>
      </c>
      <c r="C38" s="1" t="s">
        <v>61</v>
      </c>
      <c r="D38" s="1" t="s">
        <v>61</v>
      </c>
      <c r="E38" s="17">
        <v>-18067.7</v>
      </c>
      <c r="F38" s="17">
        <v>-11358.119999999999</v>
      </c>
      <c r="G38" s="17">
        <v>-16775.010000000002</v>
      </c>
      <c r="H38" s="17">
        <v>-7685.3399999999992</v>
      </c>
      <c r="I38" s="17">
        <v>-4881.03</v>
      </c>
      <c r="J38" s="17">
        <v>-6433</v>
      </c>
      <c r="K38" s="17">
        <v>-13059.75</v>
      </c>
      <c r="L38" s="17">
        <v>-5068.3100000000004</v>
      </c>
      <c r="M38" s="17">
        <v>-4938.32</v>
      </c>
      <c r="N38" s="17">
        <v>-14240.650000000001</v>
      </c>
      <c r="O38" s="17">
        <v>-12354.64</v>
      </c>
      <c r="P38" s="17">
        <v>-14028.32</v>
      </c>
      <c r="Q38" s="20">
        <v>-903.39</v>
      </c>
      <c r="R38" s="20">
        <v>-567.91</v>
      </c>
      <c r="S38" s="20">
        <v>-838.75</v>
      </c>
      <c r="T38" s="20">
        <v>-384.27</v>
      </c>
      <c r="U38" s="20">
        <v>-244.05</v>
      </c>
      <c r="V38" s="20">
        <v>-321.64999999999998</v>
      </c>
      <c r="W38" s="20">
        <v>-652.99</v>
      </c>
      <c r="X38" s="20">
        <v>-253.42</v>
      </c>
      <c r="Y38" s="20">
        <v>-246.92</v>
      </c>
      <c r="Z38" s="20">
        <v>-712.03</v>
      </c>
      <c r="AA38" s="20">
        <v>-617.73</v>
      </c>
      <c r="AB38" s="20">
        <v>-701.42</v>
      </c>
      <c r="AC38" s="17">
        <v>-7773.82</v>
      </c>
      <c r="AD38" s="17">
        <v>-4829.07</v>
      </c>
      <c r="AE38" s="17">
        <v>-7054.93</v>
      </c>
      <c r="AF38" s="17">
        <v>-3193</v>
      </c>
      <c r="AG38" s="17">
        <v>-2003.83</v>
      </c>
      <c r="AH38" s="17">
        <v>-2608.19</v>
      </c>
      <c r="AI38" s="17">
        <v>-5230.5200000000004</v>
      </c>
      <c r="AJ38" s="17">
        <v>-2002.99</v>
      </c>
      <c r="AK38" s="17">
        <v>-1925.4</v>
      </c>
      <c r="AL38" s="17">
        <v>-5479.14</v>
      </c>
      <c r="AM38" s="17">
        <v>-4687.91</v>
      </c>
      <c r="AN38" s="17">
        <v>-5250.92</v>
      </c>
      <c r="AO38" s="20">
        <v>-26744.91</v>
      </c>
      <c r="AP38" s="20">
        <v>-16755.099999999999</v>
      </c>
      <c r="AQ38" s="20">
        <v>-24668.690000000002</v>
      </c>
      <c r="AR38" s="20">
        <v>-11262.609999999999</v>
      </c>
      <c r="AS38" s="20">
        <v>-7128.91</v>
      </c>
      <c r="AT38" s="20">
        <v>-9362.84</v>
      </c>
      <c r="AU38" s="20">
        <v>-18943.260000000002</v>
      </c>
      <c r="AV38" s="20">
        <v>-7324.72</v>
      </c>
      <c r="AW38" s="20">
        <v>-7110.6399999999994</v>
      </c>
      <c r="AX38" s="20">
        <v>-20431.820000000003</v>
      </c>
      <c r="AY38" s="20">
        <v>-17660.28</v>
      </c>
      <c r="AZ38" s="20">
        <v>-19980.66</v>
      </c>
      <c r="BA38" s="17">
        <f t="shared" si="5"/>
        <v>-128890.18999999997</v>
      </c>
      <c r="BB38" s="17">
        <f t="shared" si="6"/>
        <v>-6444.5300000000007</v>
      </c>
      <c r="BC38" s="17">
        <f t="shared" si="3"/>
        <v>-52039.72</v>
      </c>
      <c r="BD38" s="17">
        <f t="shared" si="4"/>
        <v>-187374.44</v>
      </c>
    </row>
    <row r="39" spans="1:56" x14ac:dyDescent="0.25">
      <c r="A39" t="str">
        <f t="shared" si="0"/>
        <v>CHD.CRE1</v>
      </c>
      <c r="B39" s="1" t="s">
        <v>234</v>
      </c>
      <c r="C39" s="1" t="s">
        <v>222</v>
      </c>
      <c r="D39" s="1" t="s">
        <v>222</v>
      </c>
      <c r="E39" s="17">
        <v>0</v>
      </c>
      <c r="F39" s="17">
        <v>0</v>
      </c>
      <c r="G39" s="17">
        <v>0</v>
      </c>
      <c r="H39" s="17">
        <v>0</v>
      </c>
      <c r="I39" s="17">
        <v>0</v>
      </c>
      <c r="J39" s="17">
        <v>0</v>
      </c>
      <c r="K39" s="17">
        <v>0</v>
      </c>
      <c r="L39" s="17">
        <v>0</v>
      </c>
      <c r="M39" s="17">
        <v>0</v>
      </c>
      <c r="N39" s="17">
        <v>0</v>
      </c>
      <c r="O39" s="17">
        <v>0</v>
      </c>
      <c r="P39" s="17">
        <v>0</v>
      </c>
      <c r="Q39" s="20">
        <v>0</v>
      </c>
      <c r="R39" s="20">
        <v>0</v>
      </c>
      <c r="S39" s="20">
        <v>0</v>
      </c>
      <c r="T39" s="20">
        <v>0</v>
      </c>
      <c r="U39" s="20">
        <v>0</v>
      </c>
      <c r="V39" s="20">
        <v>0</v>
      </c>
      <c r="W39" s="20">
        <v>0</v>
      </c>
      <c r="X39" s="20">
        <v>0</v>
      </c>
      <c r="Y39" s="20">
        <v>0</v>
      </c>
      <c r="Z39" s="20">
        <v>0</v>
      </c>
      <c r="AA39" s="20">
        <v>0</v>
      </c>
      <c r="AB39" s="20">
        <v>0</v>
      </c>
      <c r="AC39" s="17">
        <v>0</v>
      </c>
      <c r="AD39" s="17">
        <v>0</v>
      </c>
      <c r="AE39" s="17">
        <v>0</v>
      </c>
      <c r="AF39" s="17">
        <v>0</v>
      </c>
      <c r="AG39" s="17">
        <v>0</v>
      </c>
      <c r="AH39" s="17">
        <v>0</v>
      </c>
      <c r="AI39" s="17">
        <v>0</v>
      </c>
      <c r="AJ39" s="17">
        <v>0</v>
      </c>
      <c r="AK39" s="17">
        <v>0</v>
      </c>
      <c r="AL39" s="17">
        <v>0</v>
      </c>
      <c r="AM39" s="17">
        <v>0</v>
      </c>
      <c r="AN39" s="17">
        <v>0</v>
      </c>
      <c r="AO39" s="20">
        <v>0</v>
      </c>
      <c r="AP39" s="20">
        <v>0</v>
      </c>
      <c r="AQ39" s="20">
        <v>0</v>
      </c>
      <c r="AR39" s="20">
        <v>0</v>
      </c>
      <c r="AS39" s="20">
        <v>0</v>
      </c>
      <c r="AT39" s="20">
        <v>0</v>
      </c>
      <c r="AU39" s="20">
        <v>0</v>
      </c>
      <c r="AV39" s="20">
        <v>0</v>
      </c>
      <c r="AW39" s="20">
        <v>0</v>
      </c>
      <c r="AX39" s="20">
        <v>0</v>
      </c>
      <c r="AY39" s="20">
        <v>0</v>
      </c>
      <c r="AZ39" s="20">
        <v>0</v>
      </c>
      <c r="BA39" s="17">
        <f t="shared" si="5"/>
        <v>0</v>
      </c>
      <c r="BB39" s="17">
        <f t="shared" si="6"/>
        <v>0</v>
      </c>
      <c r="BC39" s="17">
        <f t="shared" si="3"/>
        <v>0</v>
      </c>
      <c r="BD39" s="17">
        <f t="shared" si="4"/>
        <v>0</v>
      </c>
    </row>
    <row r="40" spans="1:56" x14ac:dyDescent="0.25">
      <c r="A40" t="str">
        <f t="shared" si="0"/>
        <v>CHD.CRE2</v>
      </c>
      <c r="B40" s="1" t="s">
        <v>234</v>
      </c>
      <c r="C40" s="1" t="s">
        <v>223</v>
      </c>
      <c r="D40" s="1" t="s">
        <v>223</v>
      </c>
      <c r="E40" s="17">
        <v>0</v>
      </c>
      <c r="F40" s="17">
        <v>0</v>
      </c>
      <c r="G40" s="17">
        <v>0</v>
      </c>
      <c r="H40" s="17">
        <v>0</v>
      </c>
      <c r="I40" s="17">
        <v>0</v>
      </c>
      <c r="J40" s="17">
        <v>0</v>
      </c>
      <c r="K40" s="17">
        <v>0</v>
      </c>
      <c r="L40" s="17">
        <v>0</v>
      </c>
      <c r="M40" s="17">
        <v>0</v>
      </c>
      <c r="N40" s="17">
        <v>0</v>
      </c>
      <c r="O40" s="17">
        <v>0</v>
      </c>
      <c r="P40" s="17">
        <v>0</v>
      </c>
      <c r="Q40" s="20">
        <v>0</v>
      </c>
      <c r="R40" s="20">
        <v>0</v>
      </c>
      <c r="S40" s="20">
        <v>0</v>
      </c>
      <c r="T40" s="20">
        <v>0</v>
      </c>
      <c r="U40" s="20">
        <v>0</v>
      </c>
      <c r="V40" s="20">
        <v>0</v>
      </c>
      <c r="W40" s="20">
        <v>0</v>
      </c>
      <c r="X40" s="20">
        <v>0</v>
      </c>
      <c r="Y40" s="20">
        <v>0</v>
      </c>
      <c r="Z40" s="20">
        <v>0</v>
      </c>
      <c r="AA40" s="20">
        <v>0</v>
      </c>
      <c r="AB40" s="20">
        <v>0</v>
      </c>
      <c r="AC40" s="17">
        <v>0</v>
      </c>
      <c r="AD40" s="17">
        <v>0</v>
      </c>
      <c r="AE40" s="17">
        <v>0</v>
      </c>
      <c r="AF40" s="17">
        <v>0</v>
      </c>
      <c r="AG40" s="17">
        <v>0</v>
      </c>
      <c r="AH40" s="17">
        <v>0</v>
      </c>
      <c r="AI40" s="17">
        <v>0</v>
      </c>
      <c r="AJ40" s="17">
        <v>0</v>
      </c>
      <c r="AK40" s="17">
        <v>0</v>
      </c>
      <c r="AL40" s="17">
        <v>0</v>
      </c>
      <c r="AM40" s="17">
        <v>0</v>
      </c>
      <c r="AN40" s="17">
        <v>0</v>
      </c>
      <c r="AO40" s="20">
        <v>0</v>
      </c>
      <c r="AP40" s="20">
        <v>0</v>
      </c>
      <c r="AQ40" s="20">
        <v>0</v>
      </c>
      <c r="AR40" s="20">
        <v>0</v>
      </c>
      <c r="AS40" s="20">
        <v>0</v>
      </c>
      <c r="AT40" s="20">
        <v>0</v>
      </c>
      <c r="AU40" s="20">
        <v>0</v>
      </c>
      <c r="AV40" s="20">
        <v>0</v>
      </c>
      <c r="AW40" s="20">
        <v>0</v>
      </c>
      <c r="AX40" s="20">
        <v>0</v>
      </c>
      <c r="AY40" s="20">
        <v>0</v>
      </c>
      <c r="AZ40" s="20">
        <v>0</v>
      </c>
      <c r="BA40" s="17">
        <f t="shared" si="5"/>
        <v>0</v>
      </c>
      <c r="BB40" s="17">
        <f t="shared" si="6"/>
        <v>0</v>
      </c>
      <c r="BC40" s="17">
        <f t="shared" si="3"/>
        <v>0</v>
      </c>
      <c r="BD40" s="17">
        <f t="shared" si="4"/>
        <v>0</v>
      </c>
    </row>
    <row r="41" spans="1:56" x14ac:dyDescent="0.25">
      <c r="A41" t="str">
        <f t="shared" si="0"/>
        <v>CHD.CRE3</v>
      </c>
      <c r="B41" s="1" t="s">
        <v>234</v>
      </c>
      <c r="C41" s="1" t="s">
        <v>62</v>
      </c>
      <c r="D41" s="1" t="s">
        <v>62</v>
      </c>
      <c r="E41" s="17">
        <v>5450.9199999999983</v>
      </c>
      <c r="F41" s="17">
        <v>3774.97</v>
      </c>
      <c r="G41" s="17">
        <v>5063.739999999998</v>
      </c>
      <c r="H41" s="17">
        <v>3416.2899999999995</v>
      </c>
      <c r="I41" s="17">
        <v>2409.9200000000005</v>
      </c>
      <c r="J41" s="17">
        <v>3229.9600000000009</v>
      </c>
      <c r="K41" s="17">
        <v>8986.4900000000016</v>
      </c>
      <c r="L41" s="17">
        <v>3074.1999999999994</v>
      </c>
      <c r="M41" s="17">
        <v>3015.8000000000006</v>
      </c>
      <c r="N41" s="17">
        <v>6175.15</v>
      </c>
      <c r="O41" s="17">
        <v>4446.1899999999987</v>
      </c>
      <c r="P41" s="17">
        <v>6773.2500000000027</v>
      </c>
      <c r="Q41" s="20">
        <v>272.55</v>
      </c>
      <c r="R41" s="20">
        <v>188.75</v>
      </c>
      <c r="S41" s="20">
        <v>253.19</v>
      </c>
      <c r="T41" s="20">
        <v>170.81</v>
      </c>
      <c r="U41" s="20">
        <v>120.5</v>
      </c>
      <c r="V41" s="20">
        <v>161.5</v>
      </c>
      <c r="W41" s="20">
        <v>449.32</v>
      </c>
      <c r="X41" s="20">
        <v>153.71</v>
      </c>
      <c r="Y41" s="20">
        <v>150.79</v>
      </c>
      <c r="Z41" s="20">
        <v>308.76</v>
      </c>
      <c r="AA41" s="20">
        <v>222.31</v>
      </c>
      <c r="AB41" s="20">
        <v>338.66</v>
      </c>
      <c r="AC41" s="17">
        <v>2345.3200000000002</v>
      </c>
      <c r="AD41" s="17">
        <v>1604.98</v>
      </c>
      <c r="AE41" s="17">
        <v>2129.62</v>
      </c>
      <c r="AF41" s="17">
        <v>1419.35</v>
      </c>
      <c r="AG41" s="17">
        <v>989.36</v>
      </c>
      <c r="AH41" s="17">
        <v>1309.55</v>
      </c>
      <c r="AI41" s="17">
        <v>3599.15</v>
      </c>
      <c r="AJ41" s="17">
        <v>1214.92</v>
      </c>
      <c r="AK41" s="17">
        <v>1175.83</v>
      </c>
      <c r="AL41" s="17">
        <v>2375.91</v>
      </c>
      <c r="AM41" s="17">
        <v>1687.09</v>
      </c>
      <c r="AN41" s="17">
        <v>2535.2800000000002</v>
      </c>
      <c r="AO41" s="20">
        <v>8068.7899999999991</v>
      </c>
      <c r="AP41" s="20">
        <v>5568.7</v>
      </c>
      <c r="AQ41" s="20">
        <v>7446.5499999999975</v>
      </c>
      <c r="AR41" s="20">
        <v>5006.4499999999989</v>
      </c>
      <c r="AS41" s="20">
        <v>3519.7800000000007</v>
      </c>
      <c r="AT41" s="20">
        <v>4701.0100000000011</v>
      </c>
      <c r="AU41" s="20">
        <v>13034.960000000001</v>
      </c>
      <c r="AV41" s="20">
        <v>4442.83</v>
      </c>
      <c r="AW41" s="20">
        <v>4342.42</v>
      </c>
      <c r="AX41" s="20">
        <v>8859.82</v>
      </c>
      <c r="AY41" s="20">
        <v>6355.5899999999992</v>
      </c>
      <c r="AZ41" s="20">
        <v>9647.1900000000023</v>
      </c>
      <c r="BA41" s="17">
        <f t="shared" si="5"/>
        <v>55816.880000000005</v>
      </c>
      <c r="BB41" s="17">
        <f t="shared" si="6"/>
        <v>2790.85</v>
      </c>
      <c r="BC41" s="17">
        <f t="shared" si="3"/>
        <v>22386.359999999997</v>
      </c>
      <c r="BD41" s="17">
        <f t="shared" si="4"/>
        <v>80994.09</v>
      </c>
    </row>
    <row r="42" spans="1:56" x14ac:dyDescent="0.25">
      <c r="A42" t="str">
        <f>B42&amp;"."&amp;IF(D42="CES1/CES2",C42,IF(C42="CRE1/CRE2",C42,D42))</f>
        <v>CONS.BCHIMP</v>
      </c>
      <c r="B42" s="1" t="s">
        <v>669</v>
      </c>
      <c r="C42" s="1" t="s">
        <v>670</v>
      </c>
      <c r="D42" s="1" t="s">
        <v>21</v>
      </c>
      <c r="E42" s="17">
        <v>0</v>
      </c>
      <c r="F42" s="17">
        <v>0</v>
      </c>
      <c r="G42" s="17">
        <v>0</v>
      </c>
      <c r="H42" s="17">
        <v>0</v>
      </c>
      <c r="I42" s="17">
        <v>0</v>
      </c>
      <c r="J42" s="17">
        <v>0</v>
      </c>
      <c r="K42" s="17">
        <v>0</v>
      </c>
      <c r="L42" s="17">
        <v>-749.3</v>
      </c>
      <c r="M42" s="17">
        <v>0</v>
      </c>
      <c r="N42" s="17">
        <v>0</v>
      </c>
      <c r="O42" s="17">
        <v>0</v>
      </c>
      <c r="P42" s="17">
        <v>0</v>
      </c>
      <c r="Q42" s="20">
        <v>0</v>
      </c>
      <c r="R42" s="20">
        <v>0</v>
      </c>
      <c r="S42" s="20">
        <v>0</v>
      </c>
      <c r="T42" s="20">
        <v>0</v>
      </c>
      <c r="U42" s="20">
        <v>0</v>
      </c>
      <c r="V42" s="20">
        <v>0</v>
      </c>
      <c r="W42" s="20">
        <v>0</v>
      </c>
      <c r="X42" s="20">
        <v>-37.47</v>
      </c>
      <c r="Y42" s="20">
        <v>0</v>
      </c>
      <c r="Z42" s="20">
        <v>0</v>
      </c>
      <c r="AA42" s="20">
        <v>0</v>
      </c>
      <c r="AB42" s="20">
        <v>0</v>
      </c>
      <c r="AC42" s="17">
        <v>0</v>
      </c>
      <c r="AD42" s="17">
        <v>0</v>
      </c>
      <c r="AE42" s="17">
        <v>0</v>
      </c>
      <c r="AF42" s="17">
        <v>0</v>
      </c>
      <c r="AG42" s="17">
        <v>0</v>
      </c>
      <c r="AH42" s="17">
        <v>0</v>
      </c>
      <c r="AI42" s="17">
        <v>0</v>
      </c>
      <c r="AJ42" s="17">
        <v>-296.12</v>
      </c>
      <c r="AK42" s="17">
        <v>0</v>
      </c>
      <c r="AL42" s="17">
        <v>0</v>
      </c>
      <c r="AM42" s="17">
        <v>0</v>
      </c>
      <c r="AN42" s="17">
        <v>0</v>
      </c>
      <c r="AO42" s="20">
        <v>0</v>
      </c>
      <c r="AP42" s="20">
        <v>0</v>
      </c>
      <c r="AQ42" s="20">
        <v>0</v>
      </c>
      <c r="AR42" s="20">
        <v>0</v>
      </c>
      <c r="AS42" s="20">
        <v>0</v>
      </c>
      <c r="AT42" s="20">
        <v>0</v>
      </c>
      <c r="AU42" s="20">
        <v>0</v>
      </c>
      <c r="AV42" s="20">
        <v>-1082.8899999999999</v>
      </c>
      <c r="AW42" s="20">
        <v>0</v>
      </c>
      <c r="AX42" s="20">
        <v>0</v>
      </c>
      <c r="AY42" s="20">
        <v>0</v>
      </c>
      <c r="AZ42" s="20">
        <v>0</v>
      </c>
      <c r="BA42" s="17">
        <f t="shared" si="5"/>
        <v>-749.3</v>
      </c>
      <c r="BB42" s="17">
        <f t="shared" si="6"/>
        <v>-37.47</v>
      </c>
      <c r="BC42" s="17">
        <f t="shared" si="3"/>
        <v>-296.12</v>
      </c>
      <c r="BD42" s="17">
        <f t="shared" si="4"/>
        <v>-1082.8899999999999</v>
      </c>
    </row>
    <row r="43" spans="1:56" x14ac:dyDescent="0.25">
      <c r="A43" t="str">
        <f t="shared" ref="A43:A106" si="7">B43&amp;"."&amp;IF(D43="CES1/CES2",C43,IF(C43="CRE1/CRE2",C43,D43))</f>
        <v>CONS.SPCIMP</v>
      </c>
      <c r="B43" s="1" t="s">
        <v>669</v>
      </c>
      <c r="C43" s="1" t="s">
        <v>709</v>
      </c>
      <c r="D43" s="1" t="s">
        <v>73</v>
      </c>
      <c r="E43" s="17">
        <v>0</v>
      </c>
      <c r="F43" s="17">
        <v>0</v>
      </c>
      <c r="G43" s="17">
        <v>0</v>
      </c>
      <c r="H43" s="17">
        <v>0</v>
      </c>
      <c r="I43" s="17">
        <v>0</v>
      </c>
      <c r="J43" s="17">
        <v>-16.43</v>
      </c>
      <c r="K43" s="17">
        <v>0</v>
      </c>
      <c r="L43" s="17">
        <v>0</v>
      </c>
      <c r="M43" s="17">
        <v>0</v>
      </c>
      <c r="N43" s="17">
        <v>0</v>
      </c>
      <c r="O43" s="17">
        <v>0</v>
      </c>
      <c r="P43" s="17">
        <v>0</v>
      </c>
      <c r="Q43" s="20">
        <v>0</v>
      </c>
      <c r="R43" s="20">
        <v>0</v>
      </c>
      <c r="S43" s="20">
        <v>0</v>
      </c>
      <c r="T43" s="20">
        <v>0</v>
      </c>
      <c r="U43" s="20">
        <v>0</v>
      </c>
      <c r="V43" s="20">
        <v>-0.82</v>
      </c>
      <c r="W43" s="20">
        <v>0</v>
      </c>
      <c r="X43" s="20">
        <v>0</v>
      </c>
      <c r="Y43" s="20">
        <v>0</v>
      </c>
      <c r="Z43" s="20">
        <v>0</v>
      </c>
      <c r="AA43" s="20">
        <v>0</v>
      </c>
      <c r="AB43" s="20">
        <v>0</v>
      </c>
      <c r="AC43" s="17">
        <v>0</v>
      </c>
      <c r="AD43" s="17">
        <v>0</v>
      </c>
      <c r="AE43" s="17">
        <v>0</v>
      </c>
      <c r="AF43" s="17">
        <v>0</v>
      </c>
      <c r="AG43" s="17">
        <v>0</v>
      </c>
      <c r="AH43" s="17">
        <v>-6.66</v>
      </c>
      <c r="AI43" s="17">
        <v>0</v>
      </c>
      <c r="AJ43" s="17">
        <v>0</v>
      </c>
      <c r="AK43" s="17">
        <v>0</v>
      </c>
      <c r="AL43" s="17">
        <v>0</v>
      </c>
      <c r="AM43" s="17">
        <v>0</v>
      </c>
      <c r="AN43" s="17">
        <v>0</v>
      </c>
      <c r="AO43" s="20">
        <v>0</v>
      </c>
      <c r="AP43" s="20">
        <v>0</v>
      </c>
      <c r="AQ43" s="20">
        <v>0</v>
      </c>
      <c r="AR43" s="20">
        <v>0</v>
      </c>
      <c r="AS43" s="20">
        <v>0</v>
      </c>
      <c r="AT43" s="20">
        <v>-23.91</v>
      </c>
      <c r="AU43" s="20">
        <v>0</v>
      </c>
      <c r="AV43" s="20">
        <v>0</v>
      </c>
      <c r="AW43" s="20">
        <v>0</v>
      </c>
      <c r="AX43" s="20">
        <v>0</v>
      </c>
      <c r="AY43" s="20">
        <v>0</v>
      </c>
      <c r="AZ43" s="20">
        <v>0</v>
      </c>
      <c r="BA43" s="17">
        <f t="shared" si="5"/>
        <v>-16.43</v>
      </c>
      <c r="BB43" s="17">
        <f t="shared" si="6"/>
        <v>-0.82</v>
      </c>
      <c r="BC43" s="17">
        <f t="shared" si="3"/>
        <v>-6.66</v>
      </c>
      <c r="BD43" s="17">
        <f t="shared" si="4"/>
        <v>-23.91</v>
      </c>
    </row>
    <row r="44" spans="1:56" x14ac:dyDescent="0.25">
      <c r="A44" t="str">
        <f t="shared" si="7"/>
        <v>DAIS.DAI1</v>
      </c>
      <c r="B44" s="1" t="s">
        <v>75</v>
      </c>
      <c r="C44" s="1" t="s">
        <v>76</v>
      </c>
      <c r="D44" s="1" t="s">
        <v>76</v>
      </c>
      <c r="E44" s="17">
        <v>-1396.9499999999991</v>
      </c>
      <c r="F44" s="17">
        <v>-2047.8399999999997</v>
      </c>
      <c r="G44" s="17">
        <v>-1117.7099999999996</v>
      </c>
      <c r="H44" s="17">
        <v>-526.26</v>
      </c>
      <c r="I44" s="17">
        <v>-406.58</v>
      </c>
      <c r="J44" s="17">
        <v>-723.89999999999986</v>
      </c>
      <c r="K44" s="17">
        <v>-2604.2500000000014</v>
      </c>
      <c r="L44" s="17">
        <v>-663.98000000000013</v>
      </c>
      <c r="M44" s="17">
        <v>-267.37999999999982</v>
      </c>
      <c r="N44" s="17">
        <v>-823.01999999999953</v>
      </c>
      <c r="O44" s="17">
        <v>-532.06000000000029</v>
      </c>
      <c r="P44" s="17">
        <v>-1098.1099999999999</v>
      </c>
      <c r="Q44" s="20">
        <v>-69.849999999999994</v>
      </c>
      <c r="R44" s="20">
        <v>-102.39</v>
      </c>
      <c r="S44" s="20">
        <v>-55.89</v>
      </c>
      <c r="T44" s="20">
        <v>-26.31</v>
      </c>
      <c r="U44" s="20">
        <v>-20.329999999999998</v>
      </c>
      <c r="V44" s="20">
        <v>-36.200000000000003</v>
      </c>
      <c r="W44" s="20">
        <v>-130.21</v>
      </c>
      <c r="X44" s="20">
        <v>-33.200000000000003</v>
      </c>
      <c r="Y44" s="20">
        <v>-13.37</v>
      </c>
      <c r="Z44" s="20">
        <v>-41.15</v>
      </c>
      <c r="AA44" s="20">
        <v>-26.6</v>
      </c>
      <c r="AB44" s="20">
        <v>-54.91</v>
      </c>
      <c r="AC44" s="17">
        <v>-601.04999999999995</v>
      </c>
      <c r="AD44" s="17">
        <v>-870.67</v>
      </c>
      <c r="AE44" s="17">
        <v>-470.07</v>
      </c>
      <c r="AF44" s="17">
        <v>-218.64</v>
      </c>
      <c r="AG44" s="17">
        <v>-166.92</v>
      </c>
      <c r="AH44" s="17">
        <v>-293.5</v>
      </c>
      <c r="AI44" s="17">
        <v>-1043.02</v>
      </c>
      <c r="AJ44" s="17">
        <v>-262.39999999999998</v>
      </c>
      <c r="AK44" s="17">
        <v>-104.25</v>
      </c>
      <c r="AL44" s="17">
        <v>-316.66000000000003</v>
      </c>
      <c r="AM44" s="17">
        <v>-201.89</v>
      </c>
      <c r="AN44" s="17">
        <v>-411.03</v>
      </c>
      <c r="AO44" s="20">
        <v>-2067.849999999999</v>
      </c>
      <c r="AP44" s="20">
        <v>-3020.8999999999996</v>
      </c>
      <c r="AQ44" s="20">
        <v>-1643.6699999999996</v>
      </c>
      <c r="AR44" s="20">
        <v>-771.20999999999992</v>
      </c>
      <c r="AS44" s="20">
        <v>-593.82999999999993</v>
      </c>
      <c r="AT44" s="20">
        <v>-1053.5999999999999</v>
      </c>
      <c r="AU44" s="20">
        <v>-3777.4800000000014</v>
      </c>
      <c r="AV44" s="20">
        <v>-959.58000000000015</v>
      </c>
      <c r="AW44" s="20">
        <v>-384.99999999999983</v>
      </c>
      <c r="AX44" s="20">
        <v>-1180.8299999999995</v>
      </c>
      <c r="AY44" s="20">
        <v>-760.5500000000003</v>
      </c>
      <c r="AZ44" s="20">
        <v>-1564.05</v>
      </c>
      <c r="BA44" s="17">
        <f t="shared" si="5"/>
        <v>-12208.039999999999</v>
      </c>
      <c r="BB44" s="17">
        <f t="shared" si="6"/>
        <v>-610.41</v>
      </c>
      <c r="BC44" s="17">
        <f t="shared" si="3"/>
        <v>-4960.1000000000004</v>
      </c>
      <c r="BD44" s="17">
        <f t="shared" si="4"/>
        <v>-17778.55</v>
      </c>
    </row>
    <row r="45" spans="1:56" x14ac:dyDescent="0.25">
      <c r="A45" t="str">
        <f t="shared" si="7"/>
        <v>DOW.DOWGEN15M</v>
      </c>
      <c r="B45" s="1" t="s">
        <v>77</v>
      </c>
      <c r="C45" s="1" t="s">
        <v>78</v>
      </c>
      <c r="D45" s="1" t="s">
        <v>78</v>
      </c>
      <c r="E45" s="17">
        <v>64442.500000000007</v>
      </c>
      <c r="F45" s="17">
        <v>111651.46000000004</v>
      </c>
      <c r="G45" s="17">
        <v>79761.349999999977</v>
      </c>
      <c r="H45" s="17">
        <v>50927.25</v>
      </c>
      <c r="I45" s="17">
        <v>28557.579999999994</v>
      </c>
      <c r="J45" s="17">
        <v>50977.100000000006</v>
      </c>
      <c r="K45" s="17">
        <v>337678.7</v>
      </c>
      <c r="L45" s="17">
        <v>149192.49999999997</v>
      </c>
      <c r="M45" s="17">
        <v>46991.35</v>
      </c>
      <c r="N45" s="17">
        <v>58367.890000000007</v>
      </c>
      <c r="O45" s="17">
        <v>69204.960000000021</v>
      </c>
      <c r="P45" s="17">
        <v>85155.5</v>
      </c>
      <c r="Q45" s="20">
        <v>3222.13</v>
      </c>
      <c r="R45" s="20">
        <v>5582.57</v>
      </c>
      <c r="S45" s="20">
        <v>3988.07</v>
      </c>
      <c r="T45" s="20">
        <v>2546.36</v>
      </c>
      <c r="U45" s="20">
        <v>1427.88</v>
      </c>
      <c r="V45" s="20">
        <v>2548.86</v>
      </c>
      <c r="W45" s="20">
        <v>16883.939999999999</v>
      </c>
      <c r="X45" s="20">
        <v>7459.63</v>
      </c>
      <c r="Y45" s="20">
        <v>2349.5700000000002</v>
      </c>
      <c r="Z45" s="20">
        <v>2918.39</v>
      </c>
      <c r="AA45" s="20">
        <v>3460.25</v>
      </c>
      <c r="AB45" s="20">
        <v>4257.78</v>
      </c>
      <c r="AC45" s="17">
        <v>27727.06</v>
      </c>
      <c r="AD45" s="17">
        <v>47470.25</v>
      </c>
      <c r="AE45" s="17">
        <v>33544.58</v>
      </c>
      <c r="AF45" s="17">
        <v>21158.54</v>
      </c>
      <c r="AG45" s="17">
        <v>11723.87</v>
      </c>
      <c r="AH45" s="17">
        <v>20668.080000000002</v>
      </c>
      <c r="AI45" s="17">
        <v>135242.70000000001</v>
      </c>
      <c r="AJ45" s="17">
        <v>58960.7</v>
      </c>
      <c r="AK45" s="17">
        <v>18321.490000000002</v>
      </c>
      <c r="AL45" s="17">
        <v>22457.26</v>
      </c>
      <c r="AM45" s="17">
        <v>26259.5</v>
      </c>
      <c r="AN45" s="17">
        <v>31874.42</v>
      </c>
      <c r="AO45" s="20">
        <v>95391.69</v>
      </c>
      <c r="AP45" s="20">
        <v>164704.28000000003</v>
      </c>
      <c r="AQ45" s="20">
        <v>117293.99999999999</v>
      </c>
      <c r="AR45" s="20">
        <v>74632.149999999994</v>
      </c>
      <c r="AS45" s="20">
        <v>41709.329999999994</v>
      </c>
      <c r="AT45" s="20">
        <v>74194.040000000008</v>
      </c>
      <c r="AU45" s="20">
        <v>489805.34</v>
      </c>
      <c r="AV45" s="20">
        <v>215612.82999999996</v>
      </c>
      <c r="AW45" s="20">
        <v>67662.41</v>
      </c>
      <c r="AX45" s="20">
        <v>83743.540000000008</v>
      </c>
      <c r="AY45" s="20">
        <v>98924.710000000021</v>
      </c>
      <c r="AZ45" s="20">
        <v>121287.7</v>
      </c>
      <c r="BA45" s="17">
        <f t="shared" si="5"/>
        <v>1132908.1400000001</v>
      </c>
      <c r="BB45" s="17">
        <f t="shared" si="6"/>
        <v>56645.429999999993</v>
      </c>
      <c r="BC45" s="17">
        <f t="shared" si="3"/>
        <v>455408.45</v>
      </c>
      <c r="BD45" s="17">
        <f t="shared" si="4"/>
        <v>1644962.02</v>
      </c>
    </row>
    <row r="46" spans="1:56" x14ac:dyDescent="0.25">
      <c r="A46" t="str">
        <f t="shared" si="7"/>
        <v>UNCA.DOWLOD15M</v>
      </c>
      <c r="B46" s="1" t="s">
        <v>3</v>
      </c>
      <c r="C46" s="1" t="s">
        <v>725</v>
      </c>
      <c r="D46" s="1" t="s">
        <v>725</v>
      </c>
      <c r="E46" s="17">
        <v>0</v>
      </c>
      <c r="F46" s="17">
        <v>0</v>
      </c>
      <c r="G46" s="17">
        <v>0</v>
      </c>
      <c r="H46" s="17">
        <v>0</v>
      </c>
      <c r="I46" s="17">
        <v>0</v>
      </c>
      <c r="J46" s="17">
        <v>0</v>
      </c>
      <c r="K46" s="17">
        <v>0</v>
      </c>
      <c r="L46" s="17">
        <v>0</v>
      </c>
      <c r="M46" s="17">
        <v>0</v>
      </c>
      <c r="N46" s="17">
        <v>0</v>
      </c>
      <c r="O46" s="17">
        <v>0</v>
      </c>
      <c r="P46" s="17">
        <v>0</v>
      </c>
      <c r="Q46" s="20">
        <v>0</v>
      </c>
      <c r="R46" s="20">
        <v>0</v>
      </c>
      <c r="S46" s="20">
        <v>0</v>
      </c>
      <c r="T46" s="20">
        <v>0</v>
      </c>
      <c r="U46" s="20">
        <v>0</v>
      </c>
      <c r="V46" s="20">
        <v>0</v>
      </c>
      <c r="W46" s="20">
        <v>0</v>
      </c>
      <c r="X46" s="20">
        <v>0</v>
      </c>
      <c r="Y46" s="20">
        <v>0</v>
      </c>
      <c r="Z46" s="20">
        <v>0</v>
      </c>
      <c r="AA46" s="20">
        <v>0</v>
      </c>
      <c r="AB46" s="20">
        <v>0</v>
      </c>
      <c r="AC46" s="17">
        <v>0</v>
      </c>
      <c r="AD46" s="17">
        <v>0</v>
      </c>
      <c r="AE46" s="17">
        <v>0</v>
      </c>
      <c r="AF46" s="17">
        <v>0</v>
      </c>
      <c r="AG46" s="17">
        <v>0</v>
      </c>
      <c r="AH46" s="17">
        <v>0</v>
      </c>
      <c r="AI46" s="17">
        <v>0</v>
      </c>
      <c r="AJ46" s="17">
        <v>0</v>
      </c>
      <c r="AK46" s="17">
        <v>0</v>
      </c>
      <c r="AL46" s="17">
        <v>0</v>
      </c>
      <c r="AM46" s="17">
        <v>0</v>
      </c>
      <c r="AN46" s="17">
        <v>0</v>
      </c>
      <c r="AO46" s="20">
        <v>0</v>
      </c>
      <c r="AP46" s="20">
        <v>0</v>
      </c>
      <c r="AQ46" s="20">
        <v>0</v>
      </c>
      <c r="AR46" s="20">
        <v>0</v>
      </c>
      <c r="AS46" s="20">
        <v>0</v>
      </c>
      <c r="AT46" s="20">
        <v>0</v>
      </c>
      <c r="AU46" s="20">
        <v>0</v>
      </c>
      <c r="AV46" s="20">
        <v>0</v>
      </c>
      <c r="AW46" s="20">
        <v>0</v>
      </c>
      <c r="AX46" s="20">
        <v>0</v>
      </c>
      <c r="AY46" s="20">
        <v>0</v>
      </c>
      <c r="AZ46" s="20">
        <v>0</v>
      </c>
      <c r="BA46" s="17">
        <f t="shared" si="5"/>
        <v>0</v>
      </c>
      <c r="BB46" s="17">
        <f t="shared" si="6"/>
        <v>0</v>
      </c>
      <c r="BC46" s="17">
        <f t="shared" si="3"/>
        <v>0</v>
      </c>
      <c r="BD46" s="17">
        <f t="shared" si="4"/>
        <v>0</v>
      </c>
    </row>
    <row r="47" spans="1:56" x14ac:dyDescent="0.25">
      <c r="A47" t="str">
        <f t="shared" si="7"/>
        <v>BOWA.DRW1</v>
      </c>
      <c r="B47" s="1" t="s">
        <v>79</v>
      </c>
      <c r="C47" s="1" t="s">
        <v>80</v>
      </c>
      <c r="D47" s="1" t="s">
        <v>80</v>
      </c>
      <c r="E47" s="17">
        <v>0</v>
      </c>
      <c r="F47" s="17">
        <v>0</v>
      </c>
      <c r="G47" s="17">
        <v>0</v>
      </c>
      <c r="H47" s="17">
        <v>0</v>
      </c>
      <c r="I47" s="17">
        <v>0</v>
      </c>
      <c r="J47" s="17">
        <v>0</v>
      </c>
      <c r="K47" s="17">
        <v>0</v>
      </c>
      <c r="L47" s="17">
        <v>0</v>
      </c>
      <c r="M47" s="17">
        <v>0</v>
      </c>
      <c r="N47" s="17">
        <v>-48.309999999999995</v>
      </c>
      <c r="O47" s="17">
        <v>-665.99999999999989</v>
      </c>
      <c r="P47" s="17">
        <v>-1544.7600000000002</v>
      </c>
      <c r="Q47" s="20">
        <v>0</v>
      </c>
      <c r="R47" s="20">
        <v>0</v>
      </c>
      <c r="S47" s="20">
        <v>0</v>
      </c>
      <c r="T47" s="20">
        <v>0</v>
      </c>
      <c r="U47" s="20">
        <v>0</v>
      </c>
      <c r="V47" s="20">
        <v>0</v>
      </c>
      <c r="W47" s="20">
        <v>0</v>
      </c>
      <c r="X47" s="20">
        <v>0</v>
      </c>
      <c r="Y47" s="20">
        <v>0</v>
      </c>
      <c r="Z47" s="20">
        <v>-2.42</v>
      </c>
      <c r="AA47" s="20">
        <v>-33.299999999999997</v>
      </c>
      <c r="AB47" s="20">
        <v>-77.239999999999995</v>
      </c>
      <c r="AC47" s="17">
        <v>0</v>
      </c>
      <c r="AD47" s="17">
        <v>0</v>
      </c>
      <c r="AE47" s="17">
        <v>0</v>
      </c>
      <c r="AF47" s="17">
        <v>0</v>
      </c>
      <c r="AG47" s="17">
        <v>0</v>
      </c>
      <c r="AH47" s="17">
        <v>0</v>
      </c>
      <c r="AI47" s="17">
        <v>0</v>
      </c>
      <c r="AJ47" s="17">
        <v>0</v>
      </c>
      <c r="AK47" s="17">
        <v>0</v>
      </c>
      <c r="AL47" s="17">
        <v>-18.59</v>
      </c>
      <c r="AM47" s="17">
        <v>-252.71</v>
      </c>
      <c r="AN47" s="17">
        <v>-578.22</v>
      </c>
      <c r="AO47" s="20">
        <v>0</v>
      </c>
      <c r="AP47" s="20">
        <v>0</v>
      </c>
      <c r="AQ47" s="20">
        <v>0</v>
      </c>
      <c r="AR47" s="20">
        <v>0</v>
      </c>
      <c r="AS47" s="20">
        <v>0</v>
      </c>
      <c r="AT47" s="20">
        <v>0</v>
      </c>
      <c r="AU47" s="20">
        <v>0</v>
      </c>
      <c r="AV47" s="20">
        <v>0</v>
      </c>
      <c r="AW47" s="20">
        <v>0</v>
      </c>
      <c r="AX47" s="20">
        <v>-69.319999999999993</v>
      </c>
      <c r="AY47" s="20">
        <v>-952.00999999999988</v>
      </c>
      <c r="AZ47" s="20">
        <v>-2200.2200000000003</v>
      </c>
      <c r="BA47" s="17">
        <f t="shared" si="5"/>
        <v>-2259.0700000000002</v>
      </c>
      <c r="BB47" s="17">
        <f t="shared" si="6"/>
        <v>-112.96</v>
      </c>
      <c r="BC47" s="17">
        <f t="shared" si="3"/>
        <v>-849.52</v>
      </c>
      <c r="BD47" s="17">
        <f t="shared" si="4"/>
        <v>-3221.55</v>
      </c>
    </row>
    <row r="48" spans="1:56" x14ac:dyDescent="0.25">
      <c r="A48" t="str">
        <f t="shared" si="7"/>
        <v>GAL.DRW1</v>
      </c>
      <c r="B48" s="1" t="s">
        <v>740</v>
      </c>
      <c r="C48" s="1" t="s">
        <v>80</v>
      </c>
      <c r="D48" s="1" t="s">
        <v>80</v>
      </c>
      <c r="E48" s="17">
        <v>0</v>
      </c>
      <c r="F48" s="17">
        <v>0</v>
      </c>
      <c r="G48" s="17">
        <v>0</v>
      </c>
      <c r="H48" s="17">
        <v>0</v>
      </c>
      <c r="I48" s="17">
        <v>0</v>
      </c>
      <c r="J48" s="17">
        <v>0</v>
      </c>
      <c r="K48" s="17">
        <v>0</v>
      </c>
      <c r="L48" s="17">
        <v>0</v>
      </c>
      <c r="M48" s="17">
        <v>0</v>
      </c>
      <c r="N48" s="17">
        <v>0</v>
      </c>
      <c r="O48" s="17">
        <v>0</v>
      </c>
      <c r="P48" s="17">
        <v>0</v>
      </c>
      <c r="Q48" s="20">
        <v>0</v>
      </c>
      <c r="R48" s="20">
        <v>0</v>
      </c>
      <c r="S48" s="20">
        <v>0</v>
      </c>
      <c r="T48" s="20">
        <v>0</v>
      </c>
      <c r="U48" s="20">
        <v>0</v>
      </c>
      <c r="V48" s="20">
        <v>0</v>
      </c>
      <c r="W48" s="20">
        <v>0</v>
      </c>
      <c r="X48" s="20">
        <v>0</v>
      </c>
      <c r="Y48" s="20">
        <v>0</v>
      </c>
      <c r="Z48" s="20">
        <v>0</v>
      </c>
      <c r="AA48" s="20">
        <v>0</v>
      </c>
      <c r="AB48" s="20">
        <v>0</v>
      </c>
      <c r="AC48" s="17">
        <v>0</v>
      </c>
      <c r="AD48" s="17">
        <v>0</v>
      </c>
      <c r="AE48" s="17">
        <v>0</v>
      </c>
      <c r="AF48" s="17">
        <v>0</v>
      </c>
      <c r="AG48" s="17">
        <v>0</v>
      </c>
      <c r="AH48" s="17">
        <v>0</v>
      </c>
      <c r="AI48" s="17">
        <v>0</v>
      </c>
      <c r="AJ48" s="17">
        <v>0</v>
      </c>
      <c r="AK48" s="17">
        <v>0</v>
      </c>
      <c r="AL48" s="17">
        <v>0</v>
      </c>
      <c r="AM48" s="17">
        <v>0</v>
      </c>
      <c r="AN48" s="17">
        <v>0</v>
      </c>
      <c r="AO48" s="20">
        <v>0</v>
      </c>
      <c r="AP48" s="20">
        <v>0</v>
      </c>
      <c r="AQ48" s="20">
        <v>0</v>
      </c>
      <c r="AR48" s="20">
        <v>0</v>
      </c>
      <c r="AS48" s="20">
        <v>0</v>
      </c>
      <c r="AT48" s="20">
        <v>0</v>
      </c>
      <c r="AU48" s="20">
        <v>0</v>
      </c>
      <c r="AV48" s="20">
        <v>0</v>
      </c>
      <c r="AW48" s="20">
        <v>0</v>
      </c>
      <c r="AX48" s="20">
        <v>0</v>
      </c>
      <c r="AY48" s="20">
        <v>0</v>
      </c>
      <c r="AZ48" s="20">
        <v>0</v>
      </c>
      <c r="BA48" s="17">
        <f t="shared" si="5"/>
        <v>0</v>
      </c>
      <c r="BB48" s="17">
        <f t="shared" si="6"/>
        <v>0</v>
      </c>
      <c r="BC48" s="17">
        <f t="shared" si="3"/>
        <v>0</v>
      </c>
      <c r="BD48" s="17">
        <f t="shared" si="4"/>
        <v>0</v>
      </c>
    </row>
    <row r="49" spans="1:56" x14ac:dyDescent="0.25">
      <c r="A49" t="str">
        <f t="shared" si="7"/>
        <v>PCES.EC01</v>
      </c>
      <c r="B49" s="1" t="s">
        <v>235</v>
      </c>
      <c r="C49" s="1" t="s">
        <v>84</v>
      </c>
      <c r="D49" s="1" t="s">
        <v>84</v>
      </c>
      <c r="E49" s="17">
        <v>-120024.70000000001</v>
      </c>
      <c r="F49" s="17">
        <v>-137743.91</v>
      </c>
      <c r="G49" s="17">
        <v>-135296.32999999999</v>
      </c>
      <c r="H49" s="17">
        <v>-98653.03</v>
      </c>
      <c r="I49" s="17">
        <v>-65308.219999999994</v>
      </c>
      <c r="J49" s="17">
        <v>-79466.539999999994</v>
      </c>
      <c r="K49" s="17">
        <v>-482827.33000000007</v>
      </c>
      <c r="L49" s="17">
        <v>-211033.58000000002</v>
      </c>
      <c r="M49" s="17">
        <v>-109870.55</v>
      </c>
      <c r="N49" s="17">
        <v>-191014.26</v>
      </c>
      <c r="O49" s="17">
        <v>-132528.43999999997</v>
      </c>
      <c r="P49" s="17">
        <v>-148392.85</v>
      </c>
      <c r="Q49" s="20">
        <v>-6001.24</v>
      </c>
      <c r="R49" s="20">
        <v>-6887.2</v>
      </c>
      <c r="S49" s="20">
        <v>-6764.82</v>
      </c>
      <c r="T49" s="20">
        <v>-4932.6499999999996</v>
      </c>
      <c r="U49" s="20">
        <v>-3265.41</v>
      </c>
      <c r="V49" s="20">
        <v>-3973.33</v>
      </c>
      <c r="W49" s="20">
        <v>-24141.37</v>
      </c>
      <c r="X49" s="20">
        <v>-10551.68</v>
      </c>
      <c r="Y49" s="20">
        <v>-5493.53</v>
      </c>
      <c r="Z49" s="20">
        <v>-9550.7099999999991</v>
      </c>
      <c r="AA49" s="20">
        <v>-6626.42</v>
      </c>
      <c r="AB49" s="20">
        <v>-7419.64</v>
      </c>
      <c r="AC49" s="17">
        <v>-51641.89</v>
      </c>
      <c r="AD49" s="17">
        <v>-58563.83</v>
      </c>
      <c r="AE49" s="17">
        <v>-56900.47</v>
      </c>
      <c r="AF49" s="17">
        <v>-40986.980000000003</v>
      </c>
      <c r="AG49" s="17">
        <v>-26811.27</v>
      </c>
      <c r="AH49" s="17">
        <v>-32218.799999999999</v>
      </c>
      <c r="AI49" s="17">
        <v>-193375.75</v>
      </c>
      <c r="AJ49" s="17">
        <v>-83400.23</v>
      </c>
      <c r="AK49" s="17">
        <v>-42837.5</v>
      </c>
      <c r="AL49" s="17">
        <v>-73493.429999999993</v>
      </c>
      <c r="AM49" s="17">
        <v>-50287.31</v>
      </c>
      <c r="AN49" s="17">
        <v>-55544.69</v>
      </c>
      <c r="AO49" s="20">
        <v>-177667.83000000002</v>
      </c>
      <c r="AP49" s="20">
        <v>-203194.94</v>
      </c>
      <c r="AQ49" s="20">
        <v>-198961.62</v>
      </c>
      <c r="AR49" s="20">
        <v>-144572.66</v>
      </c>
      <c r="AS49" s="20">
        <v>-95384.9</v>
      </c>
      <c r="AT49" s="20">
        <v>-115658.67</v>
      </c>
      <c r="AU49" s="20">
        <v>-700344.45000000007</v>
      </c>
      <c r="AV49" s="20">
        <v>-304985.49</v>
      </c>
      <c r="AW49" s="20">
        <v>-158201.58000000002</v>
      </c>
      <c r="AX49" s="20">
        <v>-274058.40000000002</v>
      </c>
      <c r="AY49" s="20">
        <v>-189442.16999999998</v>
      </c>
      <c r="AZ49" s="20">
        <v>-211357.18000000002</v>
      </c>
      <c r="BA49" s="17">
        <f t="shared" si="5"/>
        <v>-1912159.7400000002</v>
      </c>
      <c r="BB49" s="17">
        <f t="shared" si="6"/>
        <v>-95607.999999999971</v>
      </c>
      <c r="BC49" s="17">
        <f t="shared" si="3"/>
        <v>-766062.14999999991</v>
      </c>
      <c r="BD49" s="17">
        <f t="shared" si="4"/>
        <v>-2773829.89</v>
      </c>
    </row>
    <row r="50" spans="1:56" x14ac:dyDescent="0.25">
      <c r="A50" t="str">
        <f t="shared" si="7"/>
        <v>PCES.EC04</v>
      </c>
      <c r="B50" s="1" t="s">
        <v>235</v>
      </c>
      <c r="C50" s="1" t="s">
        <v>85</v>
      </c>
      <c r="D50" s="1" t="s">
        <v>85</v>
      </c>
      <c r="E50" s="17">
        <v>40663.239999999991</v>
      </c>
      <c r="F50" s="17">
        <v>43616.839999999982</v>
      </c>
      <c r="G50" s="17">
        <v>34080.280000000006</v>
      </c>
      <c r="H50" s="17">
        <v>36196.62999999999</v>
      </c>
      <c r="I50" s="17">
        <v>33527.619999999988</v>
      </c>
      <c r="J50" s="17">
        <v>31564.610000000022</v>
      </c>
      <c r="K50" s="17">
        <v>94183.87</v>
      </c>
      <c r="L50" s="17">
        <v>45743.62000000001</v>
      </c>
      <c r="M50" s="17">
        <v>31688.400000000001</v>
      </c>
      <c r="N50" s="17">
        <v>41474.750000000015</v>
      </c>
      <c r="O50" s="17">
        <v>36038.739999999991</v>
      </c>
      <c r="P50" s="17">
        <v>45187.369999999995</v>
      </c>
      <c r="Q50" s="20">
        <v>2033.16</v>
      </c>
      <c r="R50" s="20">
        <v>2180.84</v>
      </c>
      <c r="S50" s="20">
        <v>1704.01</v>
      </c>
      <c r="T50" s="20">
        <v>1809.83</v>
      </c>
      <c r="U50" s="20">
        <v>1676.38</v>
      </c>
      <c r="V50" s="20">
        <v>1578.23</v>
      </c>
      <c r="W50" s="20">
        <v>4709.1899999999996</v>
      </c>
      <c r="X50" s="20">
        <v>2287.1799999999998</v>
      </c>
      <c r="Y50" s="20">
        <v>1584.42</v>
      </c>
      <c r="Z50" s="20">
        <v>2073.7399999999998</v>
      </c>
      <c r="AA50" s="20">
        <v>1801.94</v>
      </c>
      <c r="AB50" s="20">
        <v>2259.37</v>
      </c>
      <c r="AC50" s="17">
        <v>17495.79</v>
      </c>
      <c r="AD50" s="17">
        <v>18544.34</v>
      </c>
      <c r="AE50" s="17">
        <v>14332.87</v>
      </c>
      <c r="AF50" s="17">
        <v>15038.47</v>
      </c>
      <c r="AG50" s="17">
        <v>13764.24</v>
      </c>
      <c r="AH50" s="17">
        <v>12797.51</v>
      </c>
      <c r="AI50" s="17">
        <v>37721.300000000003</v>
      </c>
      <c r="AJ50" s="17">
        <v>18077.830000000002</v>
      </c>
      <c r="AK50" s="17">
        <v>12355.01</v>
      </c>
      <c r="AL50" s="17">
        <v>15957.56</v>
      </c>
      <c r="AM50" s="17">
        <v>13674.73</v>
      </c>
      <c r="AN50" s="17">
        <v>16914.009999999998</v>
      </c>
      <c r="AO50" s="20">
        <v>60192.189999999995</v>
      </c>
      <c r="AP50" s="20">
        <v>64342.019999999975</v>
      </c>
      <c r="AQ50" s="20">
        <v>50117.160000000011</v>
      </c>
      <c r="AR50" s="20">
        <v>53044.929999999993</v>
      </c>
      <c r="AS50" s="20">
        <v>48968.239999999983</v>
      </c>
      <c r="AT50" s="20">
        <v>45940.350000000028</v>
      </c>
      <c r="AU50" s="20">
        <v>136614.35999999999</v>
      </c>
      <c r="AV50" s="20">
        <v>66108.63</v>
      </c>
      <c r="AW50" s="20">
        <v>45627.83</v>
      </c>
      <c r="AX50" s="20">
        <v>59506.05000000001</v>
      </c>
      <c r="AY50" s="20">
        <v>51515.409999999989</v>
      </c>
      <c r="AZ50" s="20">
        <v>64360.75</v>
      </c>
      <c r="BA50" s="17">
        <f t="shared" si="5"/>
        <v>513965.97</v>
      </c>
      <c r="BB50" s="17">
        <f t="shared" si="6"/>
        <v>25698.289999999994</v>
      </c>
      <c r="BC50" s="17">
        <f t="shared" si="3"/>
        <v>206673.66000000003</v>
      </c>
      <c r="BD50" s="17">
        <f t="shared" si="4"/>
        <v>746337.91999999993</v>
      </c>
    </row>
    <row r="51" spans="1:56" x14ac:dyDescent="0.25">
      <c r="A51" t="str">
        <f t="shared" si="7"/>
        <v>ENCR.BCHIMP</v>
      </c>
      <c r="B51" s="1" t="s">
        <v>86</v>
      </c>
      <c r="C51" s="1" t="s">
        <v>87</v>
      </c>
      <c r="D51" s="1" t="s">
        <v>21</v>
      </c>
      <c r="E51" s="17">
        <v>-38542.259999999995</v>
      </c>
      <c r="F51" s="17">
        <v>-11301.54</v>
      </c>
      <c r="G51" s="17">
        <v>-44616.520000000004</v>
      </c>
      <c r="H51" s="17">
        <v>-24778.430000000004</v>
      </c>
      <c r="I51" s="17">
        <v>-39641.42</v>
      </c>
      <c r="J51" s="17">
        <v>-12357.5</v>
      </c>
      <c r="K51" s="17">
        <v>-25712.6</v>
      </c>
      <c r="L51" s="17">
        <v>-12461.689999999999</v>
      </c>
      <c r="M51" s="17">
        <v>-14552.709999999997</v>
      </c>
      <c r="N51" s="17">
        <v>-16741.03</v>
      </c>
      <c r="O51" s="17">
        <v>-2788.1400000000003</v>
      </c>
      <c r="P51" s="17">
        <v>-6633.4199999999992</v>
      </c>
      <c r="Q51" s="20">
        <v>-1927.11</v>
      </c>
      <c r="R51" s="20">
        <v>-565.08000000000004</v>
      </c>
      <c r="S51" s="20">
        <v>-2230.83</v>
      </c>
      <c r="T51" s="20">
        <v>-1238.92</v>
      </c>
      <c r="U51" s="20">
        <v>-1982.07</v>
      </c>
      <c r="V51" s="20">
        <v>-617.88</v>
      </c>
      <c r="W51" s="20">
        <v>-1285.6300000000001</v>
      </c>
      <c r="X51" s="20">
        <v>-623.08000000000004</v>
      </c>
      <c r="Y51" s="20">
        <v>-727.64</v>
      </c>
      <c r="Z51" s="20">
        <v>-837.05</v>
      </c>
      <c r="AA51" s="20">
        <v>-139.41</v>
      </c>
      <c r="AB51" s="20">
        <v>-331.67</v>
      </c>
      <c r="AC51" s="17">
        <v>-16583.21</v>
      </c>
      <c r="AD51" s="17">
        <v>-4805.01</v>
      </c>
      <c r="AE51" s="17">
        <v>-18764.009999999998</v>
      </c>
      <c r="AF51" s="17">
        <v>-10294.59</v>
      </c>
      <c r="AG51" s="17">
        <v>-16274.17</v>
      </c>
      <c r="AH51" s="17">
        <v>-5010.21</v>
      </c>
      <c r="AI51" s="17">
        <v>-10298.08</v>
      </c>
      <c r="AJ51" s="17">
        <v>-4924.8500000000004</v>
      </c>
      <c r="AK51" s="17">
        <v>-5673.97</v>
      </c>
      <c r="AL51" s="17">
        <v>-6441.17</v>
      </c>
      <c r="AM51" s="17">
        <v>-1057.95</v>
      </c>
      <c r="AN51" s="17">
        <v>-2482.94</v>
      </c>
      <c r="AO51" s="20">
        <v>-57052.579999999994</v>
      </c>
      <c r="AP51" s="20">
        <v>-16671.63</v>
      </c>
      <c r="AQ51" s="20">
        <v>-65611.360000000001</v>
      </c>
      <c r="AR51" s="20">
        <v>-36311.94</v>
      </c>
      <c r="AS51" s="20">
        <v>-57897.659999999996</v>
      </c>
      <c r="AT51" s="20">
        <v>-17985.59</v>
      </c>
      <c r="AU51" s="20">
        <v>-37296.31</v>
      </c>
      <c r="AV51" s="20">
        <v>-18009.62</v>
      </c>
      <c r="AW51" s="20">
        <v>-20954.319999999996</v>
      </c>
      <c r="AX51" s="20">
        <v>-24019.25</v>
      </c>
      <c r="AY51" s="20">
        <v>-3985.5</v>
      </c>
      <c r="AZ51" s="20">
        <v>-9448.0299999999988</v>
      </c>
      <c r="BA51" s="17">
        <f t="shared" si="5"/>
        <v>-250127.26000000004</v>
      </c>
      <c r="BB51" s="17">
        <f t="shared" si="6"/>
        <v>-12506.369999999999</v>
      </c>
      <c r="BC51" s="17">
        <f t="shared" si="3"/>
        <v>-102610.16</v>
      </c>
      <c r="BD51" s="17">
        <f t="shared" si="4"/>
        <v>-365243.79000000004</v>
      </c>
    </row>
    <row r="52" spans="1:56" x14ac:dyDescent="0.25">
      <c r="A52" t="str">
        <f t="shared" si="7"/>
        <v>ENCR.SPCIMP</v>
      </c>
      <c r="B52" s="1" t="s">
        <v>86</v>
      </c>
      <c r="C52" s="1" t="s">
        <v>88</v>
      </c>
      <c r="D52" s="1" t="s">
        <v>73</v>
      </c>
      <c r="E52" s="17">
        <v>-399.21000000000004</v>
      </c>
      <c r="F52" s="17">
        <v>0</v>
      </c>
      <c r="G52" s="17">
        <v>-1102.05</v>
      </c>
      <c r="H52" s="17">
        <v>0</v>
      </c>
      <c r="I52" s="17">
        <v>-2226.1799999999998</v>
      </c>
      <c r="J52" s="17">
        <v>0</v>
      </c>
      <c r="K52" s="17">
        <v>-358.66999999999996</v>
      </c>
      <c r="L52" s="17">
        <v>-201.28000000000003</v>
      </c>
      <c r="M52" s="17">
        <v>0</v>
      </c>
      <c r="N52" s="17">
        <v>-40.729999999999997</v>
      </c>
      <c r="O52" s="17">
        <v>0</v>
      </c>
      <c r="P52" s="17">
        <v>-596.11</v>
      </c>
      <c r="Q52" s="20">
        <v>-19.96</v>
      </c>
      <c r="R52" s="20">
        <v>0</v>
      </c>
      <c r="S52" s="20">
        <v>-55.1</v>
      </c>
      <c r="T52" s="20">
        <v>0</v>
      </c>
      <c r="U52" s="20">
        <v>-111.31</v>
      </c>
      <c r="V52" s="20">
        <v>0</v>
      </c>
      <c r="W52" s="20">
        <v>-17.93</v>
      </c>
      <c r="X52" s="20">
        <v>-10.06</v>
      </c>
      <c r="Y52" s="20">
        <v>0</v>
      </c>
      <c r="Z52" s="20">
        <v>-2.04</v>
      </c>
      <c r="AA52" s="20">
        <v>0</v>
      </c>
      <c r="AB52" s="20">
        <v>-29.81</v>
      </c>
      <c r="AC52" s="17">
        <v>-171.76</v>
      </c>
      <c r="AD52" s="17">
        <v>0</v>
      </c>
      <c r="AE52" s="17">
        <v>-463.48</v>
      </c>
      <c r="AF52" s="17">
        <v>0</v>
      </c>
      <c r="AG52" s="17">
        <v>-913.92</v>
      </c>
      <c r="AH52" s="17">
        <v>0</v>
      </c>
      <c r="AI52" s="17">
        <v>-143.65</v>
      </c>
      <c r="AJ52" s="17">
        <v>-79.55</v>
      </c>
      <c r="AK52" s="17">
        <v>0</v>
      </c>
      <c r="AL52" s="17">
        <v>-15.67</v>
      </c>
      <c r="AM52" s="17">
        <v>0</v>
      </c>
      <c r="AN52" s="17">
        <v>-223.13</v>
      </c>
      <c r="AO52" s="20">
        <v>-590.93000000000006</v>
      </c>
      <c r="AP52" s="20">
        <v>0</v>
      </c>
      <c r="AQ52" s="20">
        <v>-1620.6299999999999</v>
      </c>
      <c r="AR52" s="20">
        <v>0</v>
      </c>
      <c r="AS52" s="20">
        <v>-3251.41</v>
      </c>
      <c r="AT52" s="20">
        <v>0</v>
      </c>
      <c r="AU52" s="20">
        <v>-520.25</v>
      </c>
      <c r="AV52" s="20">
        <v>-290.89000000000004</v>
      </c>
      <c r="AW52" s="20">
        <v>0</v>
      </c>
      <c r="AX52" s="20">
        <v>-58.44</v>
      </c>
      <c r="AY52" s="20">
        <v>0</v>
      </c>
      <c r="AZ52" s="20">
        <v>-849.05</v>
      </c>
      <c r="BA52" s="17">
        <f t="shared" si="5"/>
        <v>-4924.2299999999987</v>
      </c>
      <c r="BB52" s="17">
        <f t="shared" si="6"/>
        <v>-246.21</v>
      </c>
      <c r="BC52" s="17">
        <f t="shared" si="3"/>
        <v>-2011.1599999999999</v>
      </c>
      <c r="BD52" s="17">
        <f t="shared" si="4"/>
        <v>-7181.5999999999995</v>
      </c>
    </row>
    <row r="53" spans="1:56" x14ac:dyDescent="0.25">
      <c r="A53" t="str">
        <f t="shared" si="7"/>
        <v>EEMI.BCHIMP</v>
      </c>
      <c r="B53" s="1" t="s">
        <v>89</v>
      </c>
      <c r="C53" s="1" t="s">
        <v>90</v>
      </c>
      <c r="D53" s="1" t="s">
        <v>21</v>
      </c>
      <c r="E53" s="17">
        <v>-2827.1699999999996</v>
      </c>
      <c r="F53" s="17">
        <v>-2092.5100000000002</v>
      </c>
      <c r="G53" s="17">
        <v>-951.48</v>
      </c>
      <c r="H53" s="17">
        <v>-1379.6399999999999</v>
      </c>
      <c r="I53" s="17">
        <v>-2868.1</v>
      </c>
      <c r="J53" s="17">
        <v>-19042.350000000002</v>
      </c>
      <c r="K53" s="17">
        <v>-6699.6399999999994</v>
      </c>
      <c r="L53" s="17">
        <v>-5333.09</v>
      </c>
      <c r="M53" s="17">
        <v>-2935.3799999999997</v>
      </c>
      <c r="N53" s="17">
        <v>-995.82999999999993</v>
      </c>
      <c r="O53" s="17">
        <v>-8571.869999999999</v>
      </c>
      <c r="P53" s="17">
        <v>-13769.41</v>
      </c>
      <c r="Q53" s="20">
        <v>-141.36000000000001</v>
      </c>
      <c r="R53" s="20">
        <v>-104.63</v>
      </c>
      <c r="S53" s="20">
        <v>-47.57</v>
      </c>
      <c r="T53" s="20">
        <v>-68.98</v>
      </c>
      <c r="U53" s="20">
        <v>-143.41</v>
      </c>
      <c r="V53" s="20">
        <v>-952.12</v>
      </c>
      <c r="W53" s="20">
        <v>-334.98</v>
      </c>
      <c r="X53" s="20">
        <v>-266.64999999999998</v>
      </c>
      <c r="Y53" s="20">
        <v>-146.77000000000001</v>
      </c>
      <c r="Z53" s="20">
        <v>-49.79</v>
      </c>
      <c r="AA53" s="20">
        <v>-428.59</v>
      </c>
      <c r="AB53" s="20">
        <v>-688.47</v>
      </c>
      <c r="AC53" s="17">
        <v>-1216.42</v>
      </c>
      <c r="AD53" s="17">
        <v>-889.66</v>
      </c>
      <c r="AE53" s="17">
        <v>-400.16</v>
      </c>
      <c r="AF53" s="17">
        <v>-573.19000000000005</v>
      </c>
      <c r="AG53" s="17">
        <v>-1177.45</v>
      </c>
      <c r="AH53" s="17">
        <v>-7720.5</v>
      </c>
      <c r="AI53" s="17">
        <v>-2683.25</v>
      </c>
      <c r="AJ53" s="17">
        <v>-2107.63</v>
      </c>
      <c r="AK53" s="17">
        <v>-1144.48</v>
      </c>
      <c r="AL53" s="17">
        <v>-383.15</v>
      </c>
      <c r="AM53" s="17">
        <v>-3252.56</v>
      </c>
      <c r="AN53" s="17">
        <v>-5154.01</v>
      </c>
      <c r="AO53" s="20">
        <v>-4184.95</v>
      </c>
      <c r="AP53" s="20">
        <v>-3086.8</v>
      </c>
      <c r="AQ53" s="20">
        <v>-1399.21</v>
      </c>
      <c r="AR53" s="20">
        <v>-2021.81</v>
      </c>
      <c r="AS53" s="20">
        <v>-4188.96</v>
      </c>
      <c r="AT53" s="20">
        <v>-27714.97</v>
      </c>
      <c r="AU53" s="20">
        <v>-9717.869999999999</v>
      </c>
      <c r="AV53" s="20">
        <v>-7707.37</v>
      </c>
      <c r="AW53" s="20">
        <v>-4226.6299999999992</v>
      </c>
      <c r="AX53" s="20">
        <v>-1428.77</v>
      </c>
      <c r="AY53" s="20">
        <v>-12253.019999999999</v>
      </c>
      <c r="AZ53" s="20">
        <v>-19611.89</v>
      </c>
      <c r="BA53" s="17">
        <f t="shared" si="5"/>
        <v>-67466.47</v>
      </c>
      <c r="BB53" s="17">
        <f t="shared" si="6"/>
        <v>-3373.3200000000006</v>
      </c>
      <c r="BC53" s="17">
        <f t="shared" si="3"/>
        <v>-26702.460000000006</v>
      </c>
      <c r="BD53" s="17">
        <f t="shared" si="4"/>
        <v>-97542.25</v>
      </c>
    </row>
    <row r="54" spans="1:56" x14ac:dyDescent="0.25">
      <c r="A54" t="str">
        <f t="shared" si="7"/>
        <v>EEMI.BCHEXP</v>
      </c>
      <c r="B54" s="1" t="s">
        <v>89</v>
      </c>
      <c r="C54" s="1" t="s">
        <v>91</v>
      </c>
      <c r="D54" s="1" t="s">
        <v>28</v>
      </c>
      <c r="E54" s="17">
        <v>0</v>
      </c>
      <c r="F54" s="17">
        <v>-132.29000000000002</v>
      </c>
      <c r="G54" s="17">
        <v>-112.9</v>
      </c>
      <c r="H54" s="17">
        <v>-253.83</v>
      </c>
      <c r="I54" s="17">
        <v>-225.77999999999997</v>
      </c>
      <c r="J54" s="17">
        <v>-625.1</v>
      </c>
      <c r="K54" s="17">
        <v>-20.700000000000003</v>
      </c>
      <c r="L54" s="17">
        <v>-156.60999999999999</v>
      </c>
      <c r="M54" s="17">
        <v>-208.54000000000002</v>
      </c>
      <c r="N54" s="17">
        <v>-2302.5</v>
      </c>
      <c r="O54" s="17">
        <v>-1161.67</v>
      </c>
      <c r="P54" s="17">
        <v>-257.70999999999998</v>
      </c>
      <c r="Q54" s="20">
        <v>0</v>
      </c>
      <c r="R54" s="20">
        <v>-6.61</v>
      </c>
      <c r="S54" s="20">
        <v>-5.65</v>
      </c>
      <c r="T54" s="20">
        <v>-12.69</v>
      </c>
      <c r="U54" s="20">
        <v>-11.29</v>
      </c>
      <c r="V54" s="20">
        <v>-31.26</v>
      </c>
      <c r="W54" s="20">
        <v>-1.04</v>
      </c>
      <c r="X54" s="20">
        <v>-7.83</v>
      </c>
      <c r="Y54" s="20">
        <v>-10.43</v>
      </c>
      <c r="Z54" s="20">
        <v>-115.13</v>
      </c>
      <c r="AA54" s="20">
        <v>-58.08</v>
      </c>
      <c r="AB54" s="20">
        <v>-12.89</v>
      </c>
      <c r="AC54" s="17">
        <v>0</v>
      </c>
      <c r="AD54" s="17">
        <v>-56.25</v>
      </c>
      <c r="AE54" s="17">
        <v>-47.48</v>
      </c>
      <c r="AF54" s="17">
        <v>-105.46</v>
      </c>
      <c r="AG54" s="17">
        <v>-92.69</v>
      </c>
      <c r="AH54" s="17">
        <v>-253.44</v>
      </c>
      <c r="AI54" s="17">
        <v>-8.2899999999999991</v>
      </c>
      <c r="AJ54" s="17">
        <v>-61.89</v>
      </c>
      <c r="AK54" s="17">
        <v>-81.31</v>
      </c>
      <c r="AL54" s="17">
        <v>-885.9</v>
      </c>
      <c r="AM54" s="17">
        <v>-440.79</v>
      </c>
      <c r="AN54" s="17">
        <v>-96.46</v>
      </c>
      <c r="AO54" s="20">
        <v>0</v>
      </c>
      <c r="AP54" s="20">
        <v>-195.15000000000003</v>
      </c>
      <c r="AQ54" s="20">
        <v>-166.03</v>
      </c>
      <c r="AR54" s="20">
        <v>-371.98</v>
      </c>
      <c r="AS54" s="20">
        <v>-329.76</v>
      </c>
      <c r="AT54" s="20">
        <v>-909.8</v>
      </c>
      <c r="AU54" s="20">
        <v>-30.03</v>
      </c>
      <c r="AV54" s="20">
        <v>-226.32999999999998</v>
      </c>
      <c r="AW54" s="20">
        <v>-300.28000000000003</v>
      </c>
      <c r="AX54" s="20">
        <v>-3303.53</v>
      </c>
      <c r="AY54" s="20">
        <v>-1660.54</v>
      </c>
      <c r="AZ54" s="20">
        <v>-367.05999999999995</v>
      </c>
      <c r="BA54" s="17">
        <f t="shared" si="5"/>
        <v>-5457.63</v>
      </c>
      <c r="BB54" s="17">
        <f t="shared" si="6"/>
        <v>-272.89999999999998</v>
      </c>
      <c r="BC54" s="17">
        <f t="shared" si="3"/>
        <v>-2129.96</v>
      </c>
      <c r="BD54" s="17">
        <f t="shared" si="4"/>
        <v>-7860.49</v>
      </c>
    </row>
    <row r="55" spans="1:56" x14ac:dyDescent="0.25">
      <c r="A55" t="str">
        <f t="shared" si="7"/>
        <v>ENCR.BCHEXP</v>
      </c>
      <c r="B55" s="1" t="s">
        <v>86</v>
      </c>
      <c r="C55" s="1" t="s">
        <v>94</v>
      </c>
      <c r="D55" s="1" t="s">
        <v>28</v>
      </c>
      <c r="E55" s="17">
        <v>-2327.23</v>
      </c>
      <c r="F55" s="17">
        <v>-9061.0800000000017</v>
      </c>
      <c r="G55" s="17">
        <v>-541.04</v>
      </c>
      <c r="H55" s="17">
        <v>-1813.5199999999998</v>
      </c>
      <c r="I55" s="17">
        <v>-327.88</v>
      </c>
      <c r="J55" s="17">
        <v>-5170.05</v>
      </c>
      <c r="K55" s="17">
        <v>-1748.9800000000002</v>
      </c>
      <c r="L55" s="17">
        <v>-7157.2599999999993</v>
      </c>
      <c r="M55" s="17">
        <v>-1353.2199999999998</v>
      </c>
      <c r="N55" s="17">
        <v>-4173.1899999999987</v>
      </c>
      <c r="O55" s="17">
        <v>-14996.58</v>
      </c>
      <c r="P55" s="17">
        <v>-7053.77</v>
      </c>
      <c r="Q55" s="20">
        <v>-116.36</v>
      </c>
      <c r="R55" s="20">
        <v>-453.05</v>
      </c>
      <c r="S55" s="20">
        <v>-27.05</v>
      </c>
      <c r="T55" s="20">
        <v>-90.68</v>
      </c>
      <c r="U55" s="20">
        <v>-16.39</v>
      </c>
      <c r="V55" s="20">
        <v>-258.5</v>
      </c>
      <c r="W55" s="20">
        <v>-87.45</v>
      </c>
      <c r="X55" s="20">
        <v>-357.86</v>
      </c>
      <c r="Y55" s="20">
        <v>-67.66</v>
      </c>
      <c r="Z55" s="20">
        <v>-208.66</v>
      </c>
      <c r="AA55" s="20">
        <v>-749.83</v>
      </c>
      <c r="AB55" s="20">
        <v>-352.69</v>
      </c>
      <c r="AC55" s="17">
        <v>-1001.32</v>
      </c>
      <c r="AD55" s="17">
        <v>-3852.45</v>
      </c>
      <c r="AE55" s="17">
        <v>-227.54</v>
      </c>
      <c r="AF55" s="17">
        <v>-753.46</v>
      </c>
      <c r="AG55" s="17">
        <v>-134.61000000000001</v>
      </c>
      <c r="AH55" s="17">
        <v>-2096.14</v>
      </c>
      <c r="AI55" s="17">
        <v>-700.48</v>
      </c>
      <c r="AJ55" s="17">
        <v>-2828.54</v>
      </c>
      <c r="AK55" s="17">
        <v>-527.61</v>
      </c>
      <c r="AL55" s="17">
        <v>-1605.65</v>
      </c>
      <c r="AM55" s="17">
        <v>-5690.38</v>
      </c>
      <c r="AN55" s="17">
        <v>-2640.29</v>
      </c>
      <c r="AO55" s="20">
        <v>-3444.9100000000003</v>
      </c>
      <c r="AP55" s="20">
        <v>-13366.580000000002</v>
      </c>
      <c r="AQ55" s="20">
        <v>-795.62999999999988</v>
      </c>
      <c r="AR55" s="20">
        <v>-2657.66</v>
      </c>
      <c r="AS55" s="20">
        <v>-478.88</v>
      </c>
      <c r="AT55" s="20">
        <v>-7524.6900000000005</v>
      </c>
      <c r="AU55" s="20">
        <v>-2536.9100000000003</v>
      </c>
      <c r="AV55" s="20">
        <v>-10343.66</v>
      </c>
      <c r="AW55" s="20">
        <v>-1948.4899999999998</v>
      </c>
      <c r="AX55" s="20">
        <v>-5987.4999999999982</v>
      </c>
      <c r="AY55" s="20">
        <v>-21436.79</v>
      </c>
      <c r="AZ55" s="20">
        <v>-10046.75</v>
      </c>
      <c r="BA55" s="17">
        <f t="shared" si="5"/>
        <v>-55723.8</v>
      </c>
      <c r="BB55" s="17">
        <f t="shared" si="6"/>
        <v>-2786.18</v>
      </c>
      <c r="BC55" s="17">
        <f t="shared" si="3"/>
        <v>-22058.469999999998</v>
      </c>
      <c r="BD55" s="17">
        <f t="shared" si="4"/>
        <v>-80568.450000000012</v>
      </c>
    </row>
    <row r="56" spans="1:56" x14ac:dyDescent="0.25">
      <c r="A56" t="str">
        <f t="shared" si="7"/>
        <v>ENCR.SPCEXP</v>
      </c>
      <c r="B56" s="1" t="s">
        <v>86</v>
      </c>
      <c r="C56" s="1" t="s">
        <v>726</v>
      </c>
      <c r="D56" s="1" t="s">
        <v>74</v>
      </c>
      <c r="E56" s="17">
        <v>0</v>
      </c>
      <c r="F56" s="17">
        <v>0</v>
      </c>
      <c r="G56" s="17">
        <v>0</v>
      </c>
      <c r="H56" s="17">
        <v>-4.7700000000000005</v>
      </c>
      <c r="I56" s="17">
        <v>0</v>
      </c>
      <c r="J56" s="17">
        <v>0</v>
      </c>
      <c r="K56" s="17">
        <v>0</v>
      </c>
      <c r="L56" s="17">
        <v>0</v>
      </c>
      <c r="M56" s="17">
        <v>0</v>
      </c>
      <c r="N56" s="17">
        <v>0</v>
      </c>
      <c r="O56" s="17">
        <v>-136.14999999999998</v>
      </c>
      <c r="P56" s="17">
        <v>-33.65</v>
      </c>
      <c r="Q56" s="20">
        <v>0</v>
      </c>
      <c r="R56" s="20">
        <v>0</v>
      </c>
      <c r="S56" s="20">
        <v>0</v>
      </c>
      <c r="T56" s="20">
        <v>-0.24</v>
      </c>
      <c r="U56" s="20">
        <v>0</v>
      </c>
      <c r="V56" s="20">
        <v>0</v>
      </c>
      <c r="W56" s="20">
        <v>0</v>
      </c>
      <c r="X56" s="20">
        <v>0</v>
      </c>
      <c r="Y56" s="20">
        <v>0</v>
      </c>
      <c r="Z56" s="20">
        <v>0</v>
      </c>
      <c r="AA56" s="20">
        <v>-6.81</v>
      </c>
      <c r="AB56" s="20">
        <v>-1.68</v>
      </c>
      <c r="AC56" s="17">
        <v>0</v>
      </c>
      <c r="AD56" s="17">
        <v>0</v>
      </c>
      <c r="AE56" s="17">
        <v>0</v>
      </c>
      <c r="AF56" s="17">
        <v>-1.98</v>
      </c>
      <c r="AG56" s="17">
        <v>0</v>
      </c>
      <c r="AH56" s="17">
        <v>0</v>
      </c>
      <c r="AI56" s="17">
        <v>0</v>
      </c>
      <c r="AJ56" s="17">
        <v>0</v>
      </c>
      <c r="AK56" s="17">
        <v>0</v>
      </c>
      <c r="AL56" s="17">
        <v>0</v>
      </c>
      <c r="AM56" s="17">
        <v>-51.66</v>
      </c>
      <c r="AN56" s="17">
        <v>-12.6</v>
      </c>
      <c r="AO56" s="20">
        <v>0</v>
      </c>
      <c r="AP56" s="20">
        <v>0</v>
      </c>
      <c r="AQ56" s="20">
        <v>0</v>
      </c>
      <c r="AR56" s="20">
        <v>-6.99</v>
      </c>
      <c r="AS56" s="20">
        <v>0</v>
      </c>
      <c r="AT56" s="20">
        <v>0</v>
      </c>
      <c r="AU56" s="20">
        <v>0</v>
      </c>
      <c r="AV56" s="20">
        <v>0</v>
      </c>
      <c r="AW56" s="20">
        <v>0</v>
      </c>
      <c r="AX56" s="20">
        <v>0</v>
      </c>
      <c r="AY56" s="20">
        <v>-194.61999999999998</v>
      </c>
      <c r="AZ56" s="20">
        <v>-47.93</v>
      </c>
      <c r="BA56" s="17">
        <f t="shared" si="5"/>
        <v>-174.57</v>
      </c>
      <c r="BB56" s="17">
        <f t="shared" si="6"/>
        <v>-8.73</v>
      </c>
      <c r="BC56" s="17">
        <f t="shared" si="3"/>
        <v>-66.239999999999995</v>
      </c>
      <c r="BD56" s="17">
        <f t="shared" si="4"/>
        <v>-249.54</v>
      </c>
    </row>
    <row r="57" spans="1:56" x14ac:dyDescent="0.25">
      <c r="A57" t="str">
        <f t="shared" si="7"/>
        <v>ENCR.ENC1</v>
      </c>
      <c r="B57" s="1" t="s">
        <v>86</v>
      </c>
      <c r="C57" s="1" t="s">
        <v>96</v>
      </c>
      <c r="D57" s="1" t="s">
        <v>96</v>
      </c>
      <c r="E57" s="17">
        <v>0</v>
      </c>
      <c r="F57" s="17">
        <v>0</v>
      </c>
      <c r="G57" s="17">
        <v>0</v>
      </c>
      <c r="H57" s="17">
        <v>0</v>
      </c>
      <c r="I57" s="17">
        <v>0</v>
      </c>
      <c r="J57" s="17">
        <v>0</v>
      </c>
      <c r="K57" s="17">
        <v>0</v>
      </c>
      <c r="L57" s="17">
        <v>0</v>
      </c>
      <c r="M57" s="17">
        <v>0</v>
      </c>
      <c r="N57" s="17">
        <v>0</v>
      </c>
      <c r="O57" s="17">
        <v>0</v>
      </c>
      <c r="P57" s="17">
        <v>0</v>
      </c>
      <c r="Q57" s="20">
        <v>0</v>
      </c>
      <c r="R57" s="20">
        <v>0</v>
      </c>
      <c r="S57" s="20">
        <v>0</v>
      </c>
      <c r="T57" s="20">
        <v>0</v>
      </c>
      <c r="U57" s="20">
        <v>0</v>
      </c>
      <c r="V57" s="20">
        <v>0</v>
      </c>
      <c r="W57" s="20">
        <v>0</v>
      </c>
      <c r="X57" s="20">
        <v>0</v>
      </c>
      <c r="Y57" s="20">
        <v>0</v>
      </c>
      <c r="Z57" s="20">
        <v>0</v>
      </c>
      <c r="AA57" s="20">
        <v>0</v>
      </c>
      <c r="AB57" s="20">
        <v>0</v>
      </c>
      <c r="AC57" s="17">
        <v>0</v>
      </c>
      <c r="AD57" s="17">
        <v>0</v>
      </c>
      <c r="AE57" s="17">
        <v>0</v>
      </c>
      <c r="AF57" s="17">
        <v>0</v>
      </c>
      <c r="AG57" s="17">
        <v>0</v>
      </c>
      <c r="AH57" s="17">
        <v>0</v>
      </c>
      <c r="AI57" s="17">
        <v>0</v>
      </c>
      <c r="AJ57" s="17">
        <v>0</v>
      </c>
      <c r="AK57" s="17">
        <v>0</v>
      </c>
      <c r="AL57" s="17">
        <v>0</v>
      </c>
      <c r="AM57" s="17">
        <v>0</v>
      </c>
      <c r="AN57" s="17">
        <v>0</v>
      </c>
      <c r="AO57" s="20">
        <v>0</v>
      </c>
      <c r="AP57" s="20">
        <v>0</v>
      </c>
      <c r="AQ57" s="20">
        <v>0</v>
      </c>
      <c r="AR57" s="20">
        <v>0</v>
      </c>
      <c r="AS57" s="20">
        <v>0</v>
      </c>
      <c r="AT57" s="20">
        <v>0</v>
      </c>
      <c r="AU57" s="20">
        <v>0</v>
      </c>
      <c r="AV57" s="20">
        <v>0</v>
      </c>
      <c r="AW57" s="20">
        <v>0</v>
      </c>
      <c r="AX57" s="20">
        <v>0</v>
      </c>
      <c r="AY57" s="20">
        <v>0</v>
      </c>
      <c r="AZ57" s="20">
        <v>0</v>
      </c>
      <c r="BA57" s="17">
        <f t="shared" si="5"/>
        <v>0</v>
      </c>
      <c r="BB57" s="17">
        <f t="shared" si="6"/>
        <v>0</v>
      </c>
      <c r="BC57" s="17">
        <f t="shared" si="3"/>
        <v>0</v>
      </c>
      <c r="BD57" s="17">
        <f t="shared" si="4"/>
        <v>0</v>
      </c>
    </row>
    <row r="58" spans="1:56" x14ac:dyDescent="0.25">
      <c r="A58" t="str">
        <f t="shared" si="7"/>
        <v>PWX.FNG1</v>
      </c>
      <c r="B58" s="1" t="s">
        <v>101</v>
      </c>
      <c r="C58" s="1" t="s">
        <v>102</v>
      </c>
      <c r="D58" s="1" t="s">
        <v>102</v>
      </c>
      <c r="E58" s="17">
        <v>-41421.980000000003</v>
      </c>
      <c r="F58" s="17">
        <v>-47419.310000000005</v>
      </c>
      <c r="G58" s="17">
        <v>-41471.4</v>
      </c>
      <c r="H58" s="17">
        <v>-33318.159999999996</v>
      </c>
      <c r="I58" s="17">
        <v>-38341.520000000004</v>
      </c>
      <c r="J58" s="17">
        <v>-38408.719999999994</v>
      </c>
      <c r="K58" s="17">
        <v>-130253.6</v>
      </c>
      <c r="L58" s="17">
        <v>-58301.25</v>
      </c>
      <c r="M58" s="17">
        <v>-28355.07</v>
      </c>
      <c r="N58" s="17">
        <v>-54028.94999999999</v>
      </c>
      <c r="O58" s="17">
        <v>-36998.120000000003</v>
      </c>
      <c r="P58" s="17">
        <v>-43976.15</v>
      </c>
      <c r="Q58" s="20">
        <v>-2071.1</v>
      </c>
      <c r="R58" s="20">
        <v>-2370.9699999999998</v>
      </c>
      <c r="S58" s="20">
        <v>-2073.5700000000002</v>
      </c>
      <c r="T58" s="20">
        <v>-1665.91</v>
      </c>
      <c r="U58" s="20">
        <v>-1917.08</v>
      </c>
      <c r="V58" s="20">
        <v>-1920.44</v>
      </c>
      <c r="W58" s="20">
        <v>-6512.68</v>
      </c>
      <c r="X58" s="20">
        <v>-2915.06</v>
      </c>
      <c r="Y58" s="20">
        <v>-1417.75</v>
      </c>
      <c r="Z58" s="20">
        <v>-2701.45</v>
      </c>
      <c r="AA58" s="20">
        <v>-1849.91</v>
      </c>
      <c r="AB58" s="20">
        <v>-2198.81</v>
      </c>
      <c r="AC58" s="17">
        <v>-17822.240000000002</v>
      </c>
      <c r="AD58" s="17">
        <v>-20161.009999999998</v>
      </c>
      <c r="AE58" s="17">
        <v>-17441.29</v>
      </c>
      <c r="AF58" s="17">
        <v>-13842.56</v>
      </c>
      <c r="AG58" s="17">
        <v>-15740.51</v>
      </c>
      <c r="AH58" s="17">
        <v>-15572.38</v>
      </c>
      <c r="AI58" s="17">
        <v>-52167.49</v>
      </c>
      <c r="AJ58" s="17">
        <v>-23040.59</v>
      </c>
      <c r="AK58" s="17">
        <v>-11055.38</v>
      </c>
      <c r="AL58" s="17">
        <v>-20787.830000000002</v>
      </c>
      <c r="AM58" s="17">
        <v>-14038.77</v>
      </c>
      <c r="AN58" s="17">
        <v>-16460.64</v>
      </c>
      <c r="AO58" s="20">
        <v>-61315.320000000007</v>
      </c>
      <c r="AP58" s="20">
        <v>-69951.290000000008</v>
      </c>
      <c r="AQ58" s="20">
        <v>-60986.26</v>
      </c>
      <c r="AR58" s="20">
        <v>-48826.63</v>
      </c>
      <c r="AS58" s="20">
        <v>-55999.110000000008</v>
      </c>
      <c r="AT58" s="20">
        <v>-55901.539999999994</v>
      </c>
      <c r="AU58" s="20">
        <v>-188933.77</v>
      </c>
      <c r="AV58" s="20">
        <v>-84256.9</v>
      </c>
      <c r="AW58" s="20">
        <v>-40828.199999999997</v>
      </c>
      <c r="AX58" s="20">
        <v>-77518.229999999981</v>
      </c>
      <c r="AY58" s="20">
        <v>-52886.8</v>
      </c>
      <c r="AZ58" s="20">
        <v>-62635.6</v>
      </c>
      <c r="BA58" s="17">
        <f t="shared" si="5"/>
        <v>-592294.2300000001</v>
      </c>
      <c r="BB58" s="17">
        <f t="shared" si="6"/>
        <v>-29614.730000000003</v>
      </c>
      <c r="BC58" s="17">
        <f t="shared" si="3"/>
        <v>-238130.69</v>
      </c>
      <c r="BD58" s="17">
        <f t="shared" si="4"/>
        <v>-860039.65</v>
      </c>
    </row>
    <row r="59" spans="1:56" x14ac:dyDescent="0.25">
      <c r="A59" t="str">
        <f t="shared" si="7"/>
        <v>TAU.GHO</v>
      </c>
      <c r="B59" s="1" t="s">
        <v>31</v>
      </c>
      <c r="C59" s="1" t="s">
        <v>103</v>
      </c>
      <c r="D59" s="1" t="s">
        <v>103</v>
      </c>
      <c r="E59" s="17">
        <v>-37001.129999999997</v>
      </c>
      <c r="F59" s="17">
        <v>-36215.740000000005</v>
      </c>
      <c r="G59" s="17">
        <v>-32164.799999999999</v>
      </c>
      <c r="H59" s="17">
        <v>-27318.97</v>
      </c>
      <c r="I59" s="17">
        <v>-50316.35</v>
      </c>
      <c r="J59" s="17">
        <v>-69313.11</v>
      </c>
      <c r="K59" s="17">
        <v>-234441.97999999998</v>
      </c>
      <c r="L59" s="17">
        <v>-72977.12000000001</v>
      </c>
      <c r="M59" s="17">
        <v>-34994.069999999992</v>
      </c>
      <c r="N59" s="17">
        <v>-41947.78</v>
      </c>
      <c r="O59" s="17">
        <v>-35323.669999999991</v>
      </c>
      <c r="P59" s="17">
        <v>-45887.409999999996</v>
      </c>
      <c r="Q59" s="20">
        <v>-1850.06</v>
      </c>
      <c r="R59" s="20">
        <v>-1810.79</v>
      </c>
      <c r="S59" s="20">
        <v>-1608.24</v>
      </c>
      <c r="T59" s="20">
        <v>-1365.95</v>
      </c>
      <c r="U59" s="20">
        <v>-2515.8200000000002</v>
      </c>
      <c r="V59" s="20">
        <v>-3465.66</v>
      </c>
      <c r="W59" s="20">
        <v>-11722.1</v>
      </c>
      <c r="X59" s="20">
        <v>-3648.86</v>
      </c>
      <c r="Y59" s="20">
        <v>-1749.7</v>
      </c>
      <c r="Z59" s="20">
        <v>-2097.39</v>
      </c>
      <c r="AA59" s="20">
        <v>-1766.18</v>
      </c>
      <c r="AB59" s="20">
        <v>-2294.37</v>
      </c>
      <c r="AC59" s="17">
        <v>-15920.12</v>
      </c>
      <c r="AD59" s="17">
        <v>-15397.65</v>
      </c>
      <c r="AE59" s="17">
        <v>-13527.29</v>
      </c>
      <c r="AF59" s="17">
        <v>-11350.1</v>
      </c>
      <c r="AG59" s="17">
        <v>-20656.599999999999</v>
      </c>
      <c r="AH59" s="17">
        <v>-28102.21</v>
      </c>
      <c r="AI59" s="17">
        <v>-93895.67</v>
      </c>
      <c r="AJ59" s="17">
        <v>-28840.47</v>
      </c>
      <c r="AK59" s="17">
        <v>-13643.86</v>
      </c>
      <c r="AL59" s="17">
        <v>-16139.56</v>
      </c>
      <c r="AM59" s="17">
        <v>-13403.4</v>
      </c>
      <c r="AN59" s="17">
        <v>-17176.04</v>
      </c>
      <c r="AO59" s="20">
        <v>-54771.31</v>
      </c>
      <c r="AP59" s="20">
        <v>-53424.180000000008</v>
      </c>
      <c r="AQ59" s="20">
        <v>-47300.33</v>
      </c>
      <c r="AR59" s="20">
        <v>-40035.020000000004</v>
      </c>
      <c r="AS59" s="20">
        <v>-73488.76999999999</v>
      </c>
      <c r="AT59" s="20">
        <v>-100880.98000000001</v>
      </c>
      <c r="AU59" s="20">
        <v>-340059.75</v>
      </c>
      <c r="AV59" s="20">
        <v>-105466.45000000001</v>
      </c>
      <c r="AW59" s="20">
        <v>-50387.62999999999</v>
      </c>
      <c r="AX59" s="20">
        <v>-60184.729999999996</v>
      </c>
      <c r="AY59" s="20">
        <v>-50493.249999999993</v>
      </c>
      <c r="AZ59" s="20">
        <v>-65357.82</v>
      </c>
      <c r="BA59" s="17">
        <f t="shared" si="5"/>
        <v>-717902.13000000012</v>
      </c>
      <c r="BB59" s="17">
        <f t="shared" si="6"/>
        <v>-35895.120000000003</v>
      </c>
      <c r="BC59" s="17">
        <f t="shared" si="3"/>
        <v>-288052.97000000003</v>
      </c>
      <c r="BD59" s="17">
        <f t="shared" si="4"/>
        <v>-1041850.22</v>
      </c>
    </row>
    <row r="60" spans="1:56" x14ac:dyDescent="0.25">
      <c r="A60" t="str">
        <f t="shared" si="7"/>
        <v>EPDC.GN1</v>
      </c>
      <c r="B60" s="1" t="s">
        <v>710</v>
      </c>
      <c r="C60" s="1" t="s">
        <v>105</v>
      </c>
      <c r="D60" s="1" t="s">
        <v>105</v>
      </c>
      <c r="E60" s="17">
        <v>275714.14000000007</v>
      </c>
      <c r="F60" s="17">
        <v>301979.76</v>
      </c>
      <c r="G60" s="17">
        <v>208042.8599999999</v>
      </c>
      <c r="H60" s="17">
        <v>275573.99000000022</v>
      </c>
      <c r="I60" s="17">
        <v>218071.43000000005</v>
      </c>
      <c r="J60" s="17">
        <v>269087.13000000024</v>
      </c>
      <c r="K60" s="17">
        <v>915747.61000000034</v>
      </c>
      <c r="L60" s="17">
        <v>393043.47000000015</v>
      </c>
      <c r="M60" s="17">
        <v>180273.4200000001</v>
      </c>
      <c r="N60" s="17">
        <v>255215.53000000017</v>
      </c>
      <c r="O60" s="17">
        <v>264769.14</v>
      </c>
      <c r="P60" s="17">
        <v>331799.40999999992</v>
      </c>
      <c r="Q60" s="20">
        <v>13785.71</v>
      </c>
      <c r="R60" s="20">
        <v>15098.99</v>
      </c>
      <c r="S60" s="20">
        <v>10402.14</v>
      </c>
      <c r="T60" s="20">
        <v>13778.7</v>
      </c>
      <c r="U60" s="20">
        <v>10903.57</v>
      </c>
      <c r="V60" s="20">
        <v>13454.36</v>
      </c>
      <c r="W60" s="20">
        <v>45787.38</v>
      </c>
      <c r="X60" s="20">
        <v>19652.169999999998</v>
      </c>
      <c r="Y60" s="20">
        <v>9013.67</v>
      </c>
      <c r="Z60" s="20">
        <v>12760.78</v>
      </c>
      <c r="AA60" s="20">
        <v>13238.46</v>
      </c>
      <c r="AB60" s="20">
        <v>16589.97</v>
      </c>
      <c r="AC60" s="17">
        <v>118628.9</v>
      </c>
      <c r="AD60" s="17">
        <v>128391.1</v>
      </c>
      <c r="AE60" s="17">
        <v>87494.89</v>
      </c>
      <c r="AF60" s="17">
        <v>114491.61</v>
      </c>
      <c r="AG60" s="17">
        <v>89525.84</v>
      </c>
      <c r="AH60" s="17">
        <v>109098.3</v>
      </c>
      <c r="AI60" s="17">
        <v>366763.38</v>
      </c>
      <c r="AJ60" s="17">
        <v>155330.32</v>
      </c>
      <c r="AK60" s="17">
        <v>70286.91</v>
      </c>
      <c r="AL60" s="17">
        <v>98195.1</v>
      </c>
      <c r="AM60" s="17">
        <v>100465.44</v>
      </c>
      <c r="AN60" s="17">
        <v>124195.31</v>
      </c>
      <c r="AO60" s="20">
        <v>408128.75000000012</v>
      </c>
      <c r="AP60" s="20">
        <v>445469.85</v>
      </c>
      <c r="AQ60" s="20">
        <v>305939.8899999999</v>
      </c>
      <c r="AR60" s="20">
        <v>403844.30000000022</v>
      </c>
      <c r="AS60" s="20">
        <v>318500.84000000008</v>
      </c>
      <c r="AT60" s="20">
        <v>391639.79000000021</v>
      </c>
      <c r="AU60" s="20">
        <v>1328298.3700000003</v>
      </c>
      <c r="AV60" s="20">
        <v>568025.9600000002</v>
      </c>
      <c r="AW60" s="20">
        <v>259574.00000000012</v>
      </c>
      <c r="AX60" s="20">
        <v>366171.41000000015</v>
      </c>
      <c r="AY60" s="20">
        <v>378473.04000000004</v>
      </c>
      <c r="AZ60" s="20">
        <v>472584.68999999989</v>
      </c>
      <c r="BA60" s="17">
        <f t="shared" si="5"/>
        <v>3889317.8900000015</v>
      </c>
      <c r="BB60" s="17">
        <f t="shared" si="6"/>
        <v>194465.90000000002</v>
      </c>
      <c r="BC60" s="17">
        <f t="shared" si="3"/>
        <v>1562867.1</v>
      </c>
      <c r="BD60" s="17">
        <f t="shared" si="4"/>
        <v>5646650.8900000006</v>
      </c>
    </row>
    <row r="61" spans="1:56" x14ac:dyDescent="0.25">
      <c r="A61" t="str">
        <f t="shared" si="7"/>
        <v>EPDC.GN2</v>
      </c>
      <c r="B61" s="1" t="s">
        <v>710</v>
      </c>
      <c r="C61" s="1" t="s">
        <v>106</v>
      </c>
      <c r="D61" s="1" t="s">
        <v>106</v>
      </c>
      <c r="E61" s="17">
        <v>270240.58000000025</v>
      </c>
      <c r="F61" s="17">
        <v>249150.1999999999</v>
      </c>
      <c r="G61" s="17">
        <v>249164.78999999986</v>
      </c>
      <c r="H61" s="17">
        <v>275214.02999999991</v>
      </c>
      <c r="I61" s="17">
        <v>261186.41000000024</v>
      </c>
      <c r="J61" s="17">
        <v>263923.81999999989</v>
      </c>
      <c r="K61" s="17">
        <v>710001.97999999975</v>
      </c>
      <c r="L61" s="17">
        <v>405747.55000000005</v>
      </c>
      <c r="M61" s="17">
        <v>288962.75999999989</v>
      </c>
      <c r="N61" s="17">
        <v>291298.28999999992</v>
      </c>
      <c r="O61" s="17">
        <v>258107.32999999987</v>
      </c>
      <c r="P61" s="17">
        <v>322857.19</v>
      </c>
      <c r="Q61" s="20">
        <v>13512.03</v>
      </c>
      <c r="R61" s="20">
        <v>12457.51</v>
      </c>
      <c r="S61" s="20">
        <v>12458.24</v>
      </c>
      <c r="T61" s="20">
        <v>13760.7</v>
      </c>
      <c r="U61" s="20">
        <v>13059.32</v>
      </c>
      <c r="V61" s="20">
        <v>13196.19</v>
      </c>
      <c r="W61" s="20">
        <v>35500.1</v>
      </c>
      <c r="X61" s="20">
        <v>20287.38</v>
      </c>
      <c r="Y61" s="20">
        <v>14448.14</v>
      </c>
      <c r="Z61" s="20">
        <v>14564.91</v>
      </c>
      <c r="AA61" s="20">
        <v>12905.37</v>
      </c>
      <c r="AB61" s="20">
        <v>16142.86</v>
      </c>
      <c r="AC61" s="17">
        <v>116273.84</v>
      </c>
      <c r="AD61" s="17">
        <v>105929.84</v>
      </c>
      <c r="AE61" s="17">
        <v>104789.2</v>
      </c>
      <c r="AF61" s="17">
        <v>114342.06</v>
      </c>
      <c r="AG61" s="17">
        <v>107226.02</v>
      </c>
      <c r="AH61" s="17">
        <v>107004.89</v>
      </c>
      <c r="AI61" s="17">
        <v>284360.8</v>
      </c>
      <c r="AJ61" s="17">
        <v>160350.96</v>
      </c>
      <c r="AK61" s="17">
        <v>112663.87</v>
      </c>
      <c r="AL61" s="17">
        <v>112078.07</v>
      </c>
      <c r="AM61" s="17">
        <v>97937.64</v>
      </c>
      <c r="AN61" s="17">
        <v>120848.17</v>
      </c>
      <c r="AO61" s="20">
        <v>400026.4500000003</v>
      </c>
      <c r="AP61" s="20">
        <v>367537.54999999993</v>
      </c>
      <c r="AQ61" s="20">
        <v>366412.22999999986</v>
      </c>
      <c r="AR61" s="20">
        <v>403316.78999999992</v>
      </c>
      <c r="AS61" s="20">
        <v>381471.75000000023</v>
      </c>
      <c r="AT61" s="20">
        <v>384124.89999999991</v>
      </c>
      <c r="AU61" s="20">
        <v>1029862.8799999997</v>
      </c>
      <c r="AV61" s="20">
        <v>586385.89</v>
      </c>
      <c r="AW61" s="20">
        <v>416074.7699999999</v>
      </c>
      <c r="AX61" s="20">
        <v>417941.2699999999</v>
      </c>
      <c r="AY61" s="20">
        <v>368950.33999999991</v>
      </c>
      <c r="AZ61" s="20">
        <v>459848.22</v>
      </c>
      <c r="BA61" s="17">
        <f t="shared" si="5"/>
        <v>3845854.9299999992</v>
      </c>
      <c r="BB61" s="17">
        <f t="shared" si="6"/>
        <v>192292.75</v>
      </c>
      <c r="BC61" s="17">
        <f t="shared" si="3"/>
        <v>1543805.3599999999</v>
      </c>
      <c r="BD61" s="17">
        <f t="shared" si="4"/>
        <v>5581953.0399999991</v>
      </c>
    </row>
    <row r="62" spans="1:56" x14ac:dyDescent="0.25">
      <c r="A62" t="str">
        <f t="shared" si="7"/>
        <v>EPDC.GN3</v>
      </c>
      <c r="B62" s="1" t="s">
        <v>710</v>
      </c>
      <c r="C62" s="1" t="s">
        <v>108</v>
      </c>
      <c r="D62" s="1" t="s">
        <v>108</v>
      </c>
      <c r="E62" s="17">
        <v>311469.46000000002</v>
      </c>
      <c r="F62" s="17">
        <v>336873.07</v>
      </c>
      <c r="G62" s="17">
        <v>251094.03000000009</v>
      </c>
      <c r="H62" s="17">
        <v>267743.68999999989</v>
      </c>
      <c r="I62" s="17">
        <v>300846.32</v>
      </c>
      <c r="J62" s="17">
        <v>293425.85999999981</v>
      </c>
      <c r="K62" s="17">
        <v>963598.11999999988</v>
      </c>
      <c r="L62" s="17">
        <v>457926.59000000008</v>
      </c>
      <c r="M62" s="17">
        <v>317868.18</v>
      </c>
      <c r="N62" s="17">
        <v>231410.18999999989</v>
      </c>
      <c r="O62" s="17">
        <v>301698.19999999978</v>
      </c>
      <c r="P62" s="17">
        <v>381167.08000000013</v>
      </c>
      <c r="Q62" s="20">
        <v>15573.47</v>
      </c>
      <c r="R62" s="20">
        <v>16843.650000000001</v>
      </c>
      <c r="S62" s="20">
        <v>12554.7</v>
      </c>
      <c r="T62" s="20">
        <v>13387.18</v>
      </c>
      <c r="U62" s="20">
        <v>15042.32</v>
      </c>
      <c r="V62" s="20">
        <v>14671.29</v>
      </c>
      <c r="W62" s="20">
        <v>48179.91</v>
      </c>
      <c r="X62" s="20">
        <v>22896.33</v>
      </c>
      <c r="Y62" s="20">
        <v>15893.41</v>
      </c>
      <c r="Z62" s="20">
        <v>11570.51</v>
      </c>
      <c r="AA62" s="20">
        <v>15084.91</v>
      </c>
      <c r="AB62" s="20">
        <v>19058.349999999999</v>
      </c>
      <c r="AC62" s="17">
        <v>134013</v>
      </c>
      <c r="AD62" s="17">
        <v>143226.5</v>
      </c>
      <c r="AE62" s="17">
        <v>105600.57</v>
      </c>
      <c r="AF62" s="17">
        <v>111238.39</v>
      </c>
      <c r="AG62" s="17">
        <v>123507.78</v>
      </c>
      <c r="AH62" s="17">
        <v>118966.16</v>
      </c>
      <c r="AI62" s="17">
        <v>385927.85</v>
      </c>
      <c r="AJ62" s="17">
        <v>180972.06</v>
      </c>
      <c r="AK62" s="17">
        <v>123933.82</v>
      </c>
      <c r="AL62" s="17">
        <v>89035.91</v>
      </c>
      <c r="AM62" s="17">
        <v>114478</v>
      </c>
      <c r="AN62" s="17">
        <v>142674.04999999999</v>
      </c>
      <c r="AO62" s="20">
        <v>461055.93</v>
      </c>
      <c r="AP62" s="20">
        <v>496943.22000000003</v>
      </c>
      <c r="AQ62" s="20">
        <v>369249.3000000001</v>
      </c>
      <c r="AR62" s="20">
        <v>392369.25999999989</v>
      </c>
      <c r="AS62" s="20">
        <v>439396.42000000004</v>
      </c>
      <c r="AT62" s="20">
        <v>427063.30999999982</v>
      </c>
      <c r="AU62" s="20">
        <v>1397705.88</v>
      </c>
      <c r="AV62" s="20">
        <v>661794.9800000001</v>
      </c>
      <c r="AW62" s="20">
        <v>457695.41</v>
      </c>
      <c r="AX62" s="20">
        <v>332016.60999999987</v>
      </c>
      <c r="AY62" s="20">
        <v>431261.10999999975</v>
      </c>
      <c r="AZ62" s="20">
        <v>542899.4800000001</v>
      </c>
      <c r="BA62" s="17">
        <f t="shared" si="5"/>
        <v>4415120.79</v>
      </c>
      <c r="BB62" s="17">
        <f t="shared" si="6"/>
        <v>220756.03000000006</v>
      </c>
      <c r="BC62" s="17">
        <f t="shared" si="3"/>
        <v>1773574.09</v>
      </c>
      <c r="BD62" s="17">
        <f t="shared" si="4"/>
        <v>6409450.9100000001</v>
      </c>
    </row>
    <row r="63" spans="1:56" x14ac:dyDescent="0.25">
      <c r="A63" t="str">
        <f t="shared" si="7"/>
        <v>CGEI.GPEC</v>
      </c>
      <c r="B63" s="1" t="s">
        <v>672</v>
      </c>
      <c r="C63" s="1" t="s">
        <v>110</v>
      </c>
      <c r="D63" s="1" t="s">
        <v>110</v>
      </c>
      <c r="E63" s="17">
        <v>-1323.9100000000021</v>
      </c>
      <c r="F63" s="17">
        <v>-2265.4800000000027</v>
      </c>
      <c r="G63" s="17">
        <v>-1627.9699999999993</v>
      </c>
      <c r="H63" s="17">
        <v>-138.45999999999822</v>
      </c>
      <c r="I63" s="17">
        <v>-135.14999999999736</v>
      </c>
      <c r="J63" s="17">
        <v>-129.73000000000047</v>
      </c>
      <c r="K63" s="17">
        <v>2730.2799999999861</v>
      </c>
      <c r="L63" s="17">
        <v>1028.4100000000008</v>
      </c>
      <c r="M63" s="17">
        <v>980.20000000000164</v>
      </c>
      <c r="N63" s="17">
        <v>-1045.1600000000001</v>
      </c>
      <c r="O63" s="17">
        <v>-1167.8499999999972</v>
      </c>
      <c r="P63" s="17">
        <v>-993.55000000000155</v>
      </c>
      <c r="Q63" s="20">
        <v>-66.2</v>
      </c>
      <c r="R63" s="20">
        <v>-113.27</v>
      </c>
      <c r="S63" s="20">
        <v>-81.400000000000006</v>
      </c>
      <c r="T63" s="20">
        <v>-6.92</v>
      </c>
      <c r="U63" s="20">
        <v>-6.76</v>
      </c>
      <c r="V63" s="20">
        <v>-6.49</v>
      </c>
      <c r="W63" s="20">
        <v>136.51</v>
      </c>
      <c r="X63" s="20">
        <v>51.42</v>
      </c>
      <c r="Y63" s="20">
        <v>49.01</v>
      </c>
      <c r="Z63" s="20">
        <v>-52.26</v>
      </c>
      <c r="AA63" s="20">
        <v>-58.39</v>
      </c>
      <c r="AB63" s="20">
        <v>-49.68</v>
      </c>
      <c r="AC63" s="17">
        <v>-569.63</v>
      </c>
      <c r="AD63" s="17">
        <v>-963.2</v>
      </c>
      <c r="AE63" s="17">
        <v>-684.66</v>
      </c>
      <c r="AF63" s="17">
        <v>-57.53</v>
      </c>
      <c r="AG63" s="17">
        <v>-55.48</v>
      </c>
      <c r="AH63" s="17">
        <v>-52.6</v>
      </c>
      <c r="AI63" s="17">
        <v>1093.5</v>
      </c>
      <c r="AJ63" s="17">
        <v>406.43</v>
      </c>
      <c r="AK63" s="17">
        <v>382.17</v>
      </c>
      <c r="AL63" s="17">
        <v>-402.13</v>
      </c>
      <c r="AM63" s="17">
        <v>-443.14</v>
      </c>
      <c r="AN63" s="17">
        <v>-371.89</v>
      </c>
      <c r="AO63" s="20">
        <v>-1959.7400000000021</v>
      </c>
      <c r="AP63" s="20">
        <v>-3341.9500000000025</v>
      </c>
      <c r="AQ63" s="20">
        <v>-2394.0299999999993</v>
      </c>
      <c r="AR63" s="20">
        <v>-202.90999999999821</v>
      </c>
      <c r="AS63" s="20">
        <v>-197.38999999999734</v>
      </c>
      <c r="AT63" s="20">
        <v>-188.82000000000048</v>
      </c>
      <c r="AU63" s="20">
        <v>3960.2899999999863</v>
      </c>
      <c r="AV63" s="20">
        <v>1486.2600000000009</v>
      </c>
      <c r="AW63" s="20">
        <v>1411.3800000000017</v>
      </c>
      <c r="AX63" s="20">
        <v>-1499.5500000000002</v>
      </c>
      <c r="AY63" s="20">
        <v>-1669.3799999999974</v>
      </c>
      <c r="AZ63" s="20">
        <v>-1415.1200000000017</v>
      </c>
      <c r="BA63" s="17">
        <f t="shared" si="5"/>
        <v>-4088.3700000000104</v>
      </c>
      <c r="BB63" s="17">
        <f t="shared" si="6"/>
        <v>-204.43000000000004</v>
      </c>
      <c r="BC63" s="17">
        <f t="shared" si="3"/>
        <v>-1718.1599999999999</v>
      </c>
      <c r="BD63" s="17">
        <f t="shared" si="4"/>
        <v>-6010.9600000000082</v>
      </c>
    </row>
    <row r="64" spans="1:56" x14ac:dyDescent="0.25">
      <c r="A64" t="str">
        <f t="shared" si="7"/>
        <v>NXI.GWW1</v>
      </c>
      <c r="B64" s="1" t="s">
        <v>153</v>
      </c>
      <c r="C64" s="1" t="s">
        <v>112</v>
      </c>
      <c r="D64" s="1" t="s">
        <v>112</v>
      </c>
      <c r="E64" s="17">
        <v>-53493.840000000004</v>
      </c>
      <c r="F64" s="17">
        <v>-29432.670000000002</v>
      </c>
      <c r="G64" s="17">
        <v>-49777.64</v>
      </c>
      <c r="H64" s="17">
        <v>-24351.4</v>
      </c>
      <c r="I64" s="17">
        <v>-17718.769999999997</v>
      </c>
      <c r="J64" s="17">
        <v>-21597.480000000003</v>
      </c>
      <c r="K64" s="17">
        <v>-45795.62</v>
      </c>
      <c r="L64" s="17">
        <v>-17428.45</v>
      </c>
      <c r="M64" s="17">
        <v>-18394.12</v>
      </c>
      <c r="N64" s="17">
        <v>-46344.06</v>
      </c>
      <c r="O64" s="17">
        <v>-35252.660000000003</v>
      </c>
      <c r="P64" s="17">
        <v>-44993.590000000004</v>
      </c>
      <c r="Q64" s="20">
        <v>-2674.69</v>
      </c>
      <c r="R64" s="20">
        <v>-1471.63</v>
      </c>
      <c r="S64" s="20">
        <v>-2488.88</v>
      </c>
      <c r="T64" s="20">
        <v>-1217.57</v>
      </c>
      <c r="U64" s="20">
        <v>-885.94</v>
      </c>
      <c r="V64" s="20">
        <v>-1079.8699999999999</v>
      </c>
      <c r="W64" s="20">
        <v>-2289.7800000000002</v>
      </c>
      <c r="X64" s="20">
        <v>-871.42</v>
      </c>
      <c r="Y64" s="20">
        <v>-919.71</v>
      </c>
      <c r="Z64" s="20">
        <v>-2317.1999999999998</v>
      </c>
      <c r="AA64" s="20">
        <v>-1762.63</v>
      </c>
      <c r="AB64" s="20">
        <v>-2249.6799999999998</v>
      </c>
      <c r="AC64" s="17">
        <v>-23016.29</v>
      </c>
      <c r="AD64" s="17">
        <v>-12513.73</v>
      </c>
      <c r="AE64" s="17">
        <v>-20934.580000000002</v>
      </c>
      <c r="AF64" s="17">
        <v>-10117.18</v>
      </c>
      <c r="AG64" s="17">
        <v>-7274.17</v>
      </c>
      <c r="AH64" s="17">
        <v>-8756.4500000000007</v>
      </c>
      <c r="AI64" s="17">
        <v>-18341.47</v>
      </c>
      <c r="AJ64" s="17">
        <v>-6887.7</v>
      </c>
      <c r="AK64" s="17">
        <v>-7171.69</v>
      </c>
      <c r="AL64" s="17">
        <v>-17831.05</v>
      </c>
      <c r="AM64" s="17">
        <v>-13376.46</v>
      </c>
      <c r="AN64" s="17">
        <v>-16841.48</v>
      </c>
      <c r="AO64" s="20">
        <v>-79184.820000000007</v>
      </c>
      <c r="AP64" s="20">
        <v>-43418.03</v>
      </c>
      <c r="AQ64" s="20">
        <v>-73201.100000000006</v>
      </c>
      <c r="AR64" s="20">
        <v>-35686.15</v>
      </c>
      <c r="AS64" s="20">
        <v>-25878.879999999997</v>
      </c>
      <c r="AT64" s="20">
        <v>-31433.800000000003</v>
      </c>
      <c r="AU64" s="20">
        <v>-66426.87</v>
      </c>
      <c r="AV64" s="20">
        <v>-25187.57</v>
      </c>
      <c r="AW64" s="20">
        <v>-26485.519999999997</v>
      </c>
      <c r="AX64" s="20">
        <v>-66492.31</v>
      </c>
      <c r="AY64" s="20">
        <v>-50391.75</v>
      </c>
      <c r="AZ64" s="20">
        <v>-64084.75</v>
      </c>
      <c r="BA64" s="17">
        <f t="shared" si="5"/>
        <v>-404580.3000000001</v>
      </c>
      <c r="BB64" s="17">
        <f t="shared" si="6"/>
        <v>-20229</v>
      </c>
      <c r="BC64" s="17">
        <f t="shared" si="3"/>
        <v>-163062.25</v>
      </c>
      <c r="BD64" s="17">
        <f t="shared" si="4"/>
        <v>-587871.55000000005</v>
      </c>
    </row>
    <row r="65" spans="1:56" x14ac:dyDescent="0.25">
      <c r="A65" t="str">
        <f t="shared" si="7"/>
        <v>MPI.HRM</v>
      </c>
      <c r="B65" s="1" t="s">
        <v>741</v>
      </c>
      <c r="C65" s="1" t="s">
        <v>116</v>
      </c>
      <c r="D65" s="1" t="s">
        <v>116</v>
      </c>
      <c r="E65" s="17">
        <v>-227115.61000000002</v>
      </c>
      <c r="F65" s="17">
        <v>-196168.11</v>
      </c>
      <c r="G65" s="17">
        <v>-29113.890000000003</v>
      </c>
      <c r="H65" s="17">
        <v>0</v>
      </c>
      <c r="I65" s="17">
        <v>0</v>
      </c>
      <c r="J65" s="17">
        <v>0</v>
      </c>
      <c r="K65" s="17">
        <v>0</v>
      </c>
      <c r="L65" s="17">
        <v>0</v>
      </c>
      <c r="M65" s="17">
        <v>0</v>
      </c>
      <c r="N65" s="17">
        <v>0</v>
      </c>
      <c r="O65" s="17">
        <v>0</v>
      </c>
      <c r="P65" s="17">
        <v>0</v>
      </c>
      <c r="Q65" s="20">
        <v>-11355.78</v>
      </c>
      <c r="R65" s="20">
        <v>-9808.41</v>
      </c>
      <c r="S65" s="20">
        <v>-1455.69</v>
      </c>
      <c r="T65" s="20">
        <v>0</v>
      </c>
      <c r="U65" s="20">
        <v>0</v>
      </c>
      <c r="V65" s="20">
        <v>0</v>
      </c>
      <c r="W65" s="20">
        <v>0</v>
      </c>
      <c r="X65" s="20">
        <v>0</v>
      </c>
      <c r="Y65" s="20">
        <v>0</v>
      </c>
      <c r="Z65" s="20">
        <v>0</v>
      </c>
      <c r="AA65" s="20">
        <v>0</v>
      </c>
      <c r="AB65" s="20">
        <v>0</v>
      </c>
      <c r="AC65" s="17">
        <v>-97718.87</v>
      </c>
      <c r="AD65" s="17">
        <v>-83403.73</v>
      </c>
      <c r="AE65" s="17">
        <v>-12244.19</v>
      </c>
      <c r="AF65" s="17">
        <v>0</v>
      </c>
      <c r="AG65" s="17">
        <v>0</v>
      </c>
      <c r="AH65" s="17">
        <v>0</v>
      </c>
      <c r="AI65" s="17">
        <v>0</v>
      </c>
      <c r="AJ65" s="17">
        <v>0</v>
      </c>
      <c r="AK65" s="17">
        <v>0</v>
      </c>
      <c r="AL65" s="17">
        <v>0</v>
      </c>
      <c r="AM65" s="17">
        <v>0</v>
      </c>
      <c r="AN65" s="17">
        <v>0</v>
      </c>
      <c r="AO65" s="20">
        <v>-336190.26</v>
      </c>
      <c r="AP65" s="20">
        <v>-289380.25</v>
      </c>
      <c r="AQ65" s="20">
        <v>-42813.770000000004</v>
      </c>
      <c r="AR65" s="20">
        <v>0</v>
      </c>
      <c r="AS65" s="20">
        <v>0</v>
      </c>
      <c r="AT65" s="20">
        <v>0</v>
      </c>
      <c r="AU65" s="20">
        <v>0</v>
      </c>
      <c r="AV65" s="20">
        <v>0</v>
      </c>
      <c r="AW65" s="20">
        <v>0</v>
      </c>
      <c r="AX65" s="20">
        <v>0</v>
      </c>
      <c r="AY65" s="20">
        <v>0</v>
      </c>
      <c r="AZ65" s="20">
        <v>0</v>
      </c>
      <c r="BA65" s="17">
        <f t="shared" si="5"/>
        <v>-452397.61</v>
      </c>
      <c r="BB65" s="17">
        <f t="shared" si="6"/>
        <v>-22619.88</v>
      </c>
      <c r="BC65" s="17">
        <f t="shared" si="3"/>
        <v>-193366.78999999998</v>
      </c>
      <c r="BD65" s="17">
        <f t="shared" si="4"/>
        <v>-668384.28</v>
      </c>
    </row>
    <row r="66" spans="1:56" x14ac:dyDescent="0.25">
      <c r="A66" t="str">
        <f t="shared" si="7"/>
        <v>MPLP.HRM</v>
      </c>
      <c r="B66" s="1" t="s">
        <v>115</v>
      </c>
      <c r="C66" s="1" t="s">
        <v>116</v>
      </c>
      <c r="D66" s="1" t="s">
        <v>116</v>
      </c>
      <c r="E66" s="17">
        <v>0</v>
      </c>
      <c r="F66" s="17">
        <v>0</v>
      </c>
      <c r="G66" s="17">
        <v>0</v>
      </c>
      <c r="H66" s="17">
        <v>-142902.26</v>
      </c>
      <c r="I66" s="17">
        <v>-128713.99</v>
      </c>
      <c r="J66" s="17">
        <v>-140359.02000000002</v>
      </c>
      <c r="K66" s="17">
        <v>-500025.22</v>
      </c>
      <c r="L66" s="17">
        <v>-209014.73</v>
      </c>
      <c r="M66" s="17">
        <v>-116340.82999999999</v>
      </c>
      <c r="N66" s="17">
        <v>-212137.56</v>
      </c>
      <c r="O66" s="17">
        <v>-164643.20000000001</v>
      </c>
      <c r="P66" s="17">
        <v>-194959.84</v>
      </c>
      <c r="Q66" s="20">
        <v>0</v>
      </c>
      <c r="R66" s="20">
        <v>0</v>
      </c>
      <c r="S66" s="20">
        <v>0</v>
      </c>
      <c r="T66" s="20">
        <v>-7145.11</v>
      </c>
      <c r="U66" s="20">
        <v>-6435.7</v>
      </c>
      <c r="V66" s="20">
        <v>-7017.95</v>
      </c>
      <c r="W66" s="20">
        <v>-25001.26</v>
      </c>
      <c r="X66" s="20">
        <v>-10450.74</v>
      </c>
      <c r="Y66" s="20">
        <v>-5817.04</v>
      </c>
      <c r="Z66" s="20">
        <v>-10606.88</v>
      </c>
      <c r="AA66" s="20">
        <v>-8232.16</v>
      </c>
      <c r="AB66" s="20">
        <v>-9747.99</v>
      </c>
      <c r="AC66" s="17">
        <v>0</v>
      </c>
      <c r="AD66" s="17">
        <v>0</v>
      </c>
      <c r="AE66" s="17">
        <v>0</v>
      </c>
      <c r="AF66" s="17">
        <v>-59371.02</v>
      </c>
      <c r="AG66" s="17">
        <v>-52841.53</v>
      </c>
      <c r="AH66" s="17">
        <v>-56906.96</v>
      </c>
      <c r="AI66" s="17">
        <v>-200263.63</v>
      </c>
      <c r="AJ66" s="17">
        <v>-82602.38</v>
      </c>
      <c r="AK66" s="17">
        <v>-45360.2</v>
      </c>
      <c r="AL66" s="17">
        <v>-81620.7</v>
      </c>
      <c r="AM66" s="17">
        <v>-62473.11</v>
      </c>
      <c r="AN66" s="17">
        <v>-72975.11</v>
      </c>
      <c r="AO66" s="20">
        <v>0</v>
      </c>
      <c r="AP66" s="20">
        <v>0</v>
      </c>
      <c r="AQ66" s="20">
        <v>0</v>
      </c>
      <c r="AR66" s="20">
        <v>-209418.38999999998</v>
      </c>
      <c r="AS66" s="20">
        <v>-187991.22</v>
      </c>
      <c r="AT66" s="20">
        <v>-204283.93000000002</v>
      </c>
      <c r="AU66" s="20">
        <v>-725290.11</v>
      </c>
      <c r="AV66" s="20">
        <v>-302067.84999999998</v>
      </c>
      <c r="AW66" s="20">
        <v>-167518.06999999998</v>
      </c>
      <c r="AX66" s="20">
        <v>-304365.14</v>
      </c>
      <c r="AY66" s="20">
        <v>-235348.47000000003</v>
      </c>
      <c r="AZ66" s="20">
        <v>-277682.94</v>
      </c>
      <c r="BA66" s="17">
        <f t="shared" si="5"/>
        <v>-1809096.6500000001</v>
      </c>
      <c r="BB66" s="17">
        <f t="shared" si="6"/>
        <v>-90454.83</v>
      </c>
      <c r="BC66" s="17">
        <f t="shared" si="3"/>
        <v>-714414.64</v>
      </c>
      <c r="BD66" s="17">
        <f t="shared" si="4"/>
        <v>-2613966.12</v>
      </c>
    </row>
    <row r="67" spans="1:56" x14ac:dyDescent="0.25">
      <c r="A67" t="str">
        <f t="shared" si="7"/>
        <v>TAU.HSH</v>
      </c>
      <c r="B67" s="1" t="s">
        <v>31</v>
      </c>
      <c r="C67" s="1" t="s">
        <v>117</v>
      </c>
      <c r="D67" s="1" t="s">
        <v>117</v>
      </c>
      <c r="E67" s="17">
        <v>-20002.03</v>
      </c>
      <c r="F67" s="17">
        <v>-19399.43</v>
      </c>
      <c r="G67" s="17">
        <v>-15871.22</v>
      </c>
      <c r="H67" s="17">
        <v>-12135.92</v>
      </c>
      <c r="I67" s="17">
        <v>-22050.63</v>
      </c>
      <c r="J67" s="17">
        <v>-22517.27</v>
      </c>
      <c r="K67" s="17">
        <v>-70775.310000000012</v>
      </c>
      <c r="L67" s="17">
        <v>-29802.499999999996</v>
      </c>
      <c r="M67" s="17">
        <v>-15456.940000000002</v>
      </c>
      <c r="N67" s="17">
        <v>-18067.310000000001</v>
      </c>
      <c r="O67" s="17">
        <v>-16059.249999999998</v>
      </c>
      <c r="P67" s="17">
        <v>-21890.199999999997</v>
      </c>
      <c r="Q67" s="20">
        <v>-1000.1</v>
      </c>
      <c r="R67" s="20">
        <v>-969.97</v>
      </c>
      <c r="S67" s="20">
        <v>-793.56</v>
      </c>
      <c r="T67" s="20">
        <v>-606.79999999999995</v>
      </c>
      <c r="U67" s="20">
        <v>-1102.53</v>
      </c>
      <c r="V67" s="20">
        <v>-1125.8599999999999</v>
      </c>
      <c r="W67" s="20">
        <v>-3538.77</v>
      </c>
      <c r="X67" s="20">
        <v>-1490.13</v>
      </c>
      <c r="Y67" s="20">
        <v>-772.85</v>
      </c>
      <c r="Z67" s="20">
        <v>-903.37</v>
      </c>
      <c r="AA67" s="20">
        <v>-802.96</v>
      </c>
      <c r="AB67" s="20">
        <v>-1094.51</v>
      </c>
      <c r="AC67" s="17">
        <v>-8606.08</v>
      </c>
      <c r="AD67" s="17">
        <v>-8247.9500000000007</v>
      </c>
      <c r="AE67" s="17">
        <v>-6674.83</v>
      </c>
      <c r="AF67" s="17">
        <v>-5042.0600000000004</v>
      </c>
      <c r="AG67" s="17">
        <v>-9052.5400000000009</v>
      </c>
      <c r="AH67" s="17">
        <v>-9129.3700000000008</v>
      </c>
      <c r="AI67" s="17">
        <v>-28346.01</v>
      </c>
      <c r="AJ67" s="17">
        <v>-11777.91</v>
      </c>
      <c r="AK67" s="17">
        <v>-6026.52</v>
      </c>
      <c r="AL67" s="17">
        <v>-6951.46</v>
      </c>
      <c r="AM67" s="17">
        <v>-6093.61</v>
      </c>
      <c r="AN67" s="17">
        <v>-8193.69</v>
      </c>
      <c r="AO67" s="20">
        <v>-29608.21</v>
      </c>
      <c r="AP67" s="20">
        <v>-28617.350000000002</v>
      </c>
      <c r="AQ67" s="20">
        <v>-23339.61</v>
      </c>
      <c r="AR67" s="20">
        <v>-17784.78</v>
      </c>
      <c r="AS67" s="20">
        <v>-32205.7</v>
      </c>
      <c r="AT67" s="20">
        <v>-32772.5</v>
      </c>
      <c r="AU67" s="20">
        <v>-102660.09000000001</v>
      </c>
      <c r="AV67" s="20">
        <v>-43070.539999999994</v>
      </c>
      <c r="AW67" s="20">
        <v>-22256.310000000005</v>
      </c>
      <c r="AX67" s="20">
        <v>-25922.14</v>
      </c>
      <c r="AY67" s="20">
        <v>-22955.82</v>
      </c>
      <c r="AZ67" s="20">
        <v>-31178.399999999994</v>
      </c>
      <c r="BA67" s="17">
        <f t="shared" si="5"/>
        <v>-284028.01</v>
      </c>
      <c r="BB67" s="17">
        <f t="shared" si="6"/>
        <v>-14201.410000000002</v>
      </c>
      <c r="BC67" s="17">
        <f t="shared" si="3"/>
        <v>-114142.03000000003</v>
      </c>
      <c r="BD67" s="17">
        <f t="shared" si="4"/>
        <v>-412371.44999999995</v>
      </c>
    </row>
    <row r="68" spans="1:56" x14ac:dyDescent="0.25">
      <c r="A68" t="str">
        <f t="shared" si="7"/>
        <v>VQW.IEW1</v>
      </c>
      <c r="B68" s="1" t="s">
        <v>29</v>
      </c>
      <c r="C68" s="1" t="s">
        <v>118</v>
      </c>
      <c r="D68" s="1" t="s">
        <v>118</v>
      </c>
      <c r="E68" s="17">
        <v>-26689.209999999995</v>
      </c>
      <c r="F68" s="17">
        <v>-16424</v>
      </c>
      <c r="G68" s="17">
        <v>-28043.279999999999</v>
      </c>
      <c r="H68" s="17">
        <v>-11641.47</v>
      </c>
      <c r="I68" s="17">
        <v>-8897.2000000000007</v>
      </c>
      <c r="J68" s="17">
        <v>-11660.679999999998</v>
      </c>
      <c r="K68" s="17">
        <v>-22148.600000000006</v>
      </c>
      <c r="L68" s="17">
        <v>-6632.3499999999995</v>
      </c>
      <c r="M68" s="17">
        <v>-8481.6600000000017</v>
      </c>
      <c r="N68" s="17">
        <v>-27513.440000000002</v>
      </c>
      <c r="O68" s="17">
        <v>-16017.890000000001</v>
      </c>
      <c r="P68" s="17">
        <v>-22933.29</v>
      </c>
      <c r="Q68" s="20">
        <v>-1334.46</v>
      </c>
      <c r="R68" s="20">
        <v>-821.2</v>
      </c>
      <c r="S68" s="20">
        <v>-1402.16</v>
      </c>
      <c r="T68" s="20">
        <v>-582.07000000000005</v>
      </c>
      <c r="U68" s="20">
        <v>-444.86</v>
      </c>
      <c r="V68" s="20">
        <v>-583.03</v>
      </c>
      <c r="W68" s="20">
        <v>-1107.43</v>
      </c>
      <c r="X68" s="20">
        <v>-331.62</v>
      </c>
      <c r="Y68" s="20">
        <v>-424.08</v>
      </c>
      <c r="Z68" s="20">
        <v>-1375.67</v>
      </c>
      <c r="AA68" s="20">
        <v>-800.89</v>
      </c>
      <c r="AB68" s="20">
        <v>-1146.6600000000001</v>
      </c>
      <c r="AC68" s="17">
        <v>-11483.31</v>
      </c>
      <c r="AD68" s="17">
        <v>-6982.9</v>
      </c>
      <c r="AE68" s="17">
        <v>-11793.93</v>
      </c>
      <c r="AF68" s="17">
        <v>-4836.63</v>
      </c>
      <c r="AG68" s="17">
        <v>-3652.61</v>
      </c>
      <c r="AH68" s="17">
        <v>-4727.6899999999996</v>
      </c>
      <c r="AI68" s="17">
        <v>-8870.67</v>
      </c>
      <c r="AJ68" s="17">
        <v>-2621.1</v>
      </c>
      <c r="AK68" s="17">
        <v>-3306.92</v>
      </c>
      <c r="AL68" s="17">
        <v>-10585.9</v>
      </c>
      <c r="AM68" s="17">
        <v>-6077.91</v>
      </c>
      <c r="AN68" s="17">
        <v>-8584.1200000000008</v>
      </c>
      <c r="AO68" s="20">
        <v>-39506.979999999996</v>
      </c>
      <c r="AP68" s="20">
        <v>-24228.1</v>
      </c>
      <c r="AQ68" s="20">
        <v>-41239.369999999995</v>
      </c>
      <c r="AR68" s="20">
        <v>-17060.169999999998</v>
      </c>
      <c r="AS68" s="20">
        <v>-12994.670000000002</v>
      </c>
      <c r="AT68" s="20">
        <v>-16971.399999999998</v>
      </c>
      <c r="AU68" s="20">
        <v>-32126.700000000004</v>
      </c>
      <c r="AV68" s="20">
        <v>-9585.07</v>
      </c>
      <c r="AW68" s="20">
        <v>-12212.660000000002</v>
      </c>
      <c r="AX68" s="20">
        <v>-39475.01</v>
      </c>
      <c r="AY68" s="20">
        <v>-22896.690000000002</v>
      </c>
      <c r="AZ68" s="20">
        <v>-32664.07</v>
      </c>
      <c r="BA68" s="17">
        <f t="shared" si="5"/>
        <v>-207083.07</v>
      </c>
      <c r="BB68" s="17">
        <f t="shared" si="6"/>
        <v>-10354.129999999997</v>
      </c>
      <c r="BC68" s="17">
        <f t="shared" si="3"/>
        <v>-83523.689999999988</v>
      </c>
      <c r="BD68" s="17">
        <f t="shared" si="4"/>
        <v>-300960.89</v>
      </c>
    </row>
    <row r="69" spans="1:56" x14ac:dyDescent="0.25">
      <c r="A69" t="str">
        <f t="shared" si="7"/>
        <v>TAU.INT</v>
      </c>
      <c r="B69" s="1" t="s">
        <v>31</v>
      </c>
      <c r="C69" s="1" t="s">
        <v>120</v>
      </c>
      <c r="D69" s="1" t="s">
        <v>120</v>
      </c>
      <c r="E69" s="17">
        <v>-4879.2299999999996</v>
      </c>
      <c r="F69" s="17">
        <v>-4220.6000000000004</v>
      </c>
      <c r="G69" s="17">
        <v>-1022.9800000000001</v>
      </c>
      <c r="H69" s="17">
        <v>-652.85</v>
      </c>
      <c r="I69" s="17">
        <v>-1545.4</v>
      </c>
      <c r="J69" s="17">
        <v>-311.7</v>
      </c>
      <c r="K69" s="17">
        <v>-10733.46</v>
      </c>
      <c r="L69" s="17">
        <v>-4109.68</v>
      </c>
      <c r="M69" s="17">
        <v>-1720.67</v>
      </c>
      <c r="N69" s="17">
        <v>-2699.7200000000003</v>
      </c>
      <c r="O69" s="17">
        <v>-3944.92</v>
      </c>
      <c r="P69" s="17">
        <v>-4682.7999999999993</v>
      </c>
      <c r="Q69" s="20">
        <v>-243.96</v>
      </c>
      <c r="R69" s="20">
        <v>-211.03</v>
      </c>
      <c r="S69" s="20">
        <v>-51.15</v>
      </c>
      <c r="T69" s="20">
        <v>-32.64</v>
      </c>
      <c r="U69" s="20">
        <v>-77.27</v>
      </c>
      <c r="V69" s="20">
        <v>-15.59</v>
      </c>
      <c r="W69" s="20">
        <v>-536.66999999999996</v>
      </c>
      <c r="X69" s="20">
        <v>-205.48</v>
      </c>
      <c r="Y69" s="20">
        <v>-86.03</v>
      </c>
      <c r="Z69" s="20">
        <v>-134.99</v>
      </c>
      <c r="AA69" s="20">
        <v>-197.25</v>
      </c>
      <c r="AB69" s="20">
        <v>-234.14</v>
      </c>
      <c r="AC69" s="17">
        <v>-2099.34</v>
      </c>
      <c r="AD69" s="17">
        <v>-1794.45</v>
      </c>
      <c r="AE69" s="17">
        <v>-430.23</v>
      </c>
      <c r="AF69" s="17">
        <v>-271.24</v>
      </c>
      <c r="AG69" s="17">
        <v>-634.44000000000005</v>
      </c>
      <c r="AH69" s="17">
        <v>-126.38</v>
      </c>
      <c r="AI69" s="17">
        <v>-4298.83</v>
      </c>
      <c r="AJ69" s="17">
        <v>-1624.14</v>
      </c>
      <c r="AK69" s="17">
        <v>-670.87</v>
      </c>
      <c r="AL69" s="17">
        <v>-1038.73</v>
      </c>
      <c r="AM69" s="17">
        <v>-1496.88</v>
      </c>
      <c r="AN69" s="17">
        <v>-1752.81</v>
      </c>
      <c r="AO69" s="20">
        <v>-7222.53</v>
      </c>
      <c r="AP69" s="20">
        <v>-6226.08</v>
      </c>
      <c r="AQ69" s="20">
        <v>-1504.3600000000001</v>
      </c>
      <c r="AR69" s="20">
        <v>-956.73</v>
      </c>
      <c r="AS69" s="20">
        <v>-2257.11</v>
      </c>
      <c r="AT69" s="20">
        <v>-453.66999999999996</v>
      </c>
      <c r="AU69" s="20">
        <v>-15568.96</v>
      </c>
      <c r="AV69" s="20">
        <v>-5939.3</v>
      </c>
      <c r="AW69" s="20">
        <v>-2477.5700000000002</v>
      </c>
      <c r="AX69" s="20">
        <v>-3873.44</v>
      </c>
      <c r="AY69" s="20">
        <v>-5639.05</v>
      </c>
      <c r="AZ69" s="20">
        <v>-6669.75</v>
      </c>
      <c r="BA69" s="17">
        <f t="shared" ref="BA69:BA100" si="8">SUM(E69:P69)</f>
        <v>-40524.009999999995</v>
      </c>
      <c r="BB69" s="17">
        <f t="shared" ref="BB69:BB100" si="9">SUM(Q69:AB69)</f>
        <v>-2026.1999999999998</v>
      </c>
      <c r="BC69" s="17">
        <f t="shared" si="3"/>
        <v>-16238.339999999998</v>
      </c>
      <c r="BD69" s="17">
        <f t="shared" si="4"/>
        <v>-58788.55000000001</v>
      </c>
    </row>
    <row r="70" spans="1:56" x14ac:dyDescent="0.25">
      <c r="A70" t="str">
        <f t="shared" si="7"/>
        <v>ESSO.IOR1</v>
      </c>
      <c r="B70" s="1" t="s">
        <v>121</v>
      </c>
      <c r="C70" s="1" t="s">
        <v>122</v>
      </c>
      <c r="D70" s="1" t="s">
        <v>122</v>
      </c>
      <c r="E70" s="17">
        <v>-11203.499999999995</v>
      </c>
      <c r="F70" s="17">
        <v>-12538.230000000007</v>
      </c>
      <c r="G70" s="17">
        <v>-10669.920000000006</v>
      </c>
      <c r="H70" s="17">
        <v>-2084.449999999988</v>
      </c>
      <c r="I70" s="17">
        <v>-1705.2799999999961</v>
      </c>
      <c r="J70" s="17">
        <v>-1555.2899999999918</v>
      </c>
      <c r="K70" s="17">
        <v>4550.950000000008</v>
      </c>
      <c r="L70" s="17">
        <v>2872.4300000000076</v>
      </c>
      <c r="M70" s="17">
        <v>1593.5400000000063</v>
      </c>
      <c r="N70" s="17">
        <v>-6532.1200000000072</v>
      </c>
      <c r="O70" s="17">
        <v>-5501.5600000000059</v>
      </c>
      <c r="P70" s="17">
        <v>-7284.769999999985</v>
      </c>
      <c r="Q70" s="20">
        <v>-560.17999999999995</v>
      </c>
      <c r="R70" s="20">
        <v>-626.91</v>
      </c>
      <c r="S70" s="20">
        <v>-533.5</v>
      </c>
      <c r="T70" s="20">
        <v>-104.22</v>
      </c>
      <c r="U70" s="20">
        <v>-85.26</v>
      </c>
      <c r="V70" s="20">
        <v>-77.760000000000005</v>
      </c>
      <c r="W70" s="20">
        <v>227.55</v>
      </c>
      <c r="X70" s="20">
        <v>143.62</v>
      </c>
      <c r="Y70" s="20">
        <v>79.680000000000007</v>
      </c>
      <c r="Z70" s="20">
        <v>-326.61</v>
      </c>
      <c r="AA70" s="20">
        <v>-275.08</v>
      </c>
      <c r="AB70" s="20">
        <v>-364.24</v>
      </c>
      <c r="AC70" s="17">
        <v>-4820.42</v>
      </c>
      <c r="AD70" s="17">
        <v>-5330.81</v>
      </c>
      <c r="AE70" s="17">
        <v>-4487.3599999999997</v>
      </c>
      <c r="AF70" s="17">
        <v>-866.02</v>
      </c>
      <c r="AG70" s="17">
        <v>-700.08</v>
      </c>
      <c r="AH70" s="17">
        <v>-630.57000000000005</v>
      </c>
      <c r="AI70" s="17">
        <v>1822.69</v>
      </c>
      <c r="AJ70" s="17">
        <v>1135.18</v>
      </c>
      <c r="AK70" s="17">
        <v>621.30999999999995</v>
      </c>
      <c r="AL70" s="17">
        <v>-2513.2600000000002</v>
      </c>
      <c r="AM70" s="17">
        <v>-2087.54</v>
      </c>
      <c r="AN70" s="17">
        <v>-2726.75</v>
      </c>
      <c r="AO70" s="20">
        <v>-16584.099999999995</v>
      </c>
      <c r="AP70" s="20">
        <v>-18495.950000000008</v>
      </c>
      <c r="AQ70" s="20">
        <v>-15690.780000000006</v>
      </c>
      <c r="AR70" s="20">
        <v>-3054.6899999999878</v>
      </c>
      <c r="AS70" s="20">
        <v>-2490.6199999999963</v>
      </c>
      <c r="AT70" s="20">
        <v>-2263.6199999999917</v>
      </c>
      <c r="AU70" s="20">
        <v>6601.1900000000078</v>
      </c>
      <c r="AV70" s="20">
        <v>4151.2300000000077</v>
      </c>
      <c r="AW70" s="20">
        <v>2294.5300000000061</v>
      </c>
      <c r="AX70" s="20">
        <v>-9371.9900000000071</v>
      </c>
      <c r="AY70" s="20">
        <v>-7864.1800000000057</v>
      </c>
      <c r="AZ70" s="20">
        <v>-10375.759999999984</v>
      </c>
      <c r="BA70" s="17">
        <f t="shared" si="8"/>
        <v>-50058.199999999968</v>
      </c>
      <c r="BB70" s="17">
        <f t="shared" si="9"/>
        <v>-2502.91</v>
      </c>
      <c r="BC70" s="17">
        <f t="shared" ref="BC70:BC133" si="10">SUM(AC70:AN70)</f>
        <v>-20583.63</v>
      </c>
      <c r="BD70" s="17">
        <f t="shared" ref="BD70:BD133" si="11">SUM(AO70:AZ70)</f>
        <v>-73144.739999999947</v>
      </c>
    </row>
    <row r="71" spans="1:56" x14ac:dyDescent="0.25">
      <c r="A71" t="str">
        <f t="shared" si="7"/>
        <v>TAU.KAN</v>
      </c>
      <c r="B71" s="1" t="s">
        <v>31</v>
      </c>
      <c r="C71" s="1" t="s">
        <v>125</v>
      </c>
      <c r="D71" s="1" t="s">
        <v>125</v>
      </c>
      <c r="E71" s="17">
        <v>-17941.510000000002</v>
      </c>
      <c r="F71" s="17">
        <v>-19985.599999999999</v>
      </c>
      <c r="G71" s="17">
        <v>-16269.779999999999</v>
      </c>
      <c r="H71" s="17">
        <v>-13918.939999999999</v>
      </c>
      <c r="I71" s="17">
        <v>-25758.34</v>
      </c>
      <c r="J71" s="17">
        <v>-30177.180000000004</v>
      </c>
      <c r="K71" s="17">
        <v>-94030.209999999992</v>
      </c>
      <c r="L71" s="17">
        <v>-33979.839999999997</v>
      </c>
      <c r="M71" s="17">
        <v>-16119.560000000001</v>
      </c>
      <c r="N71" s="17">
        <v>-18449.16</v>
      </c>
      <c r="O71" s="17">
        <v>-15716.36</v>
      </c>
      <c r="P71" s="17">
        <v>-22129.21</v>
      </c>
      <c r="Q71" s="20">
        <v>-897.08</v>
      </c>
      <c r="R71" s="20">
        <v>-999.28</v>
      </c>
      <c r="S71" s="20">
        <v>-813.49</v>
      </c>
      <c r="T71" s="20">
        <v>-695.95</v>
      </c>
      <c r="U71" s="20">
        <v>-1287.92</v>
      </c>
      <c r="V71" s="20">
        <v>-1508.86</v>
      </c>
      <c r="W71" s="20">
        <v>-4701.51</v>
      </c>
      <c r="X71" s="20">
        <v>-1698.99</v>
      </c>
      <c r="Y71" s="20">
        <v>-805.98</v>
      </c>
      <c r="Z71" s="20">
        <v>-922.46</v>
      </c>
      <c r="AA71" s="20">
        <v>-785.82</v>
      </c>
      <c r="AB71" s="20">
        <v>-1106.46</v>
      </c>
      <c r="AC71" s="17">
        <v>-7719.52</v>
      </c>
      <c r="AD71" s="17">
        <v>-8497.17</v>
      </c>
      <c r="AE71" s="17">
        <v>-6842.45</v>
      </c>
      <c r="AF71" s="17">
        <v>-5782.85</v>
      </c>
      <c r="AG71" s="17">
        <v>-10574.69</v>
      </c>
      <c r="AH71" s="17">
        <v>-12234.99</v>
      </c>
      <c r="AI71" s="17">
        <v>-37659.760000000002</v>
      </c>
      <c r="AJ71" s="17">
        <v>-13428.79</v>
      </c>
      <c r="AK71" s="17">
        <v>-6284.87</v>
      </c>
      <c r="AL71" s="17">
        <v>-7098.38</v>
      </c>
      <c r="AM71" s="17">
        <v>-5963.5</v>
      </c>
      <c r="AN71" s="17">
        <v>-8283.15</v>
      </c>
      <c r="AO71" s="20">
        <v>-26558.110000000004</v>
      </c>
      <c r="AP71" s="20">
        <v>-29482.049999999996</v>
      </c>
      <c r="AQ71" s="20">
        <v>-23925.72</v>
      </c>
      <c r="AR71" s="20">
        <v>-20397.739999999998</v>
      </c>
      <c r="AS71" s="20">
        <v>-37620.950000000004</v>
      </c>
      <c r="AT71" s="20">
        <v>-43921.030000000006</v>
      </c>
      <c r="AU71" s="20">
        <v>-136391.47999999998</v>
      </c>
      <c r="AV71" s="20">
        <v>-49107.619999999995</v>
      </c>
      <c r="AW71" s="20">
        <v>-23210.41</v>
      </c>
      <c r="AX71" s="20">
        <v>-26470</v>
      </c>
      <c r="AY71" s="20">
        <v>-22465.68</v>
      </c>
      <c r="AZ71" s="20">
        <v>-31518.82</v>
      </c>
      <c r="BA71" s="17">
        <f t="shared" si="8"/>
        <v>-324475.69</v>
      </c>
      <c r="BB71" s="17">
        <f t="shared" si="9"/>
        <v>-16223.8</v>
      </c>
      <c r="BC71" s="17">
        <f t="shared" si="10"/>
        <v>-130370.12</v>
      </c>
      <c r="BD71" s="17">
        <f t="shared" si="11"/>
        <v>-471069.60999999993</v>
      </c>
    </row>
    <row r="72" spans="1:56" x14ac:dyDescent="0.25">
      <c r="A72" t="str">
        <f t="shared" si="7"/>
        <v>EEC.KH1</v>
      </c>
      <c r="B72" s="1" t="s">
        <v>24</v>
      </c>
      <c r="C72" s="1" t="s">
        <v>126</v>
      </c>
      <c r="D72" s="1" t="s">
        <v>126</v>
      </c>
      <c r="E72" s="17">
        <v>252898.68</v>
      </c>
      <c r="F72" s="17">
        <v>275611.68</v>
      </c>
      <c r="G72" s="17">
        <v>237668.17999999988</v>
      </c>
      <c r="H72" s="17">
        <v>259518.13999999984</v>
      </c>
      <c r="I72" s="17">
        <v>248439.04999999993</v>
      </c>
      <c r="J72" s="17">
        <v>220520.24999999994</v>
      </c>
      <c r="K72" s="17">
        <v>819997.5700000003</v>
      </c>
      <c r="L72" s="17">
        <v>368351.74000000005</v>
      </c>
      <c r="M72" s="17">
        <v>279026.87</v>
      </c>
      <c r="N72" s="17">
        <v>278986.63</v>
      </c>
      <c r="O72" s="17">
        <v>232391.32000000024</v>
      </c>
      <c r="P72" s="17">
        <v>290918.28000000003</v>
      </c>
      <c r="Q72" s="20">
        <v>12644.93</v>
      </c>
      <c r="R72" s="20">
        <v>13780.58</v>
      </c>
      <c r="S72" s="20">
        <v>11883.41</v>
      </c>
      <c r="T72" s="20">
        <v>12975.91</v>
      </c>
      <c r="U72" s="20">
        <v>12421.95</v>
      </c>
      <c r="V72" s="20">
        <v>11026.01</v>
      </c>
      <c r="W72" s="20">
        <v>40999.879999999997</v>
      </c>
      <c r="X72" s="20">
        <v>18417.59</v>
      </c>
      <c r="Y72" s="20">
        <v>13951.34</v>
      </c>
      <c r="Z72" s="20">
        <v>13949.33</v>
      </c>
      <c r="AA72" s="20">
        <v>11619.57</v>
      </c>
      <c r="AB72" s="20">
        <v>14545.91</v>
      </c>
      <c r="AC72" s="17">
        <v>108812.31</v>
      </c>
      <c r="AD72" s="17">
        <v>117180.33</v>
      </c>
      <c r="AE72" s="17">
        <v>99954.17</v>
      </c>
      <c r="AF72" s="17">
        <v>107820.95</v>
      </c>
      <c r="AG72" s="17">
        <v>101992.79</v>
      </c>
      <c r="AH72" s="17">
        <v>89407.41</v>
      </c>
      <c r="AI72" s="17">
        <v>328414.81</v>
      </c>
      <c r="AJ72" s="17">
        <v>145572.18</v>
      </c>
      <c r="AK72" s="17">
        <v>108789.96</v>
      </c>
      <c r="AL72" s="17">
        <v>107341.12</v>
      </c>
      <c r="AM72" s="17">
        <v>88179.82</v>
      </c>
      <c r="AN72" s="17">
        <v>108893.16</v>
      </c>
      <c r="AO72" s="20">
        <v>374355.92</v>
      </c>
      <c r="AP72" s="20">
        <v>406572.59</v>
      </c>
      <c r="AQ72" s="20">
        <v>349505.75999999989</v>
      </c>
      <c r="AR72" s="20">
        <v>380314.99999999983</v>
      </c>
      <c r="AS72" s="20">
        <v>362853.78999999992</v>
      </c>
      <c r="AT72" s="20">
        <v>320953.66999999993</v>
      </c>
      <c r="AU72" s="20">
        <v>1189412.2600000002</v>
      </c>
      <c r="AV72" s="20">
        <v>532341.51</v>
      </c>
      <c r="AW72" s="20">
        <v>401768.17000000004</v>
      </c>
      <c r="AX72" s="20">
        <v>400277.08</v>
      </c>
      <c r="AY72" s="20">
        <v>332190.71000000025</v>
      </c>
      <c r="AZ72" s="20">
        <v>414357.35</v>
      </c>
      <c r="BA72" s="17">
        <f t="shared" si="8"/>
        <v>3764328.3900000006</v>
      </c>
      <c r="BB72" s="17">
        <f t="shared" si="9"/>
        <v>188216.40999999997</v>
      </c>
      <c r="BC72" s="17">
        <f t="shared" si="10"/>
        <v>1512359.0099999998</v>
      </c>
      <c r="BD72" s="17">
        <f t="shared" si="11"/>
        <v>5464903.8099999996</v>
      </c>
    </row>
    <row r="73" spans="1:56" x14ac:dyDescent="0.25">
      <c r="A73" t="str">
        <f t="shared" si="7"/>
        <v>EEC.KH2</v>
      </c>
      <c r="B73" s="1" t="s">
        <v>24</v>
      </c>
      <c r="C73" s="1" t="s">
        <v>127</v>
      </c>
      <c r="D73" s="1" t="s">
        <v>127</v>
      </c>
      <c r="E73" s="17">
        <v>250050.38000000006</v>
      </c>
      <c r="F73" s="17">
        <v>262654.44</v>
      </c>
      <c r="G73" s="17">
        <v>212430.42999999993</v>
      </c>
      <c r="H73" s="17">
        <v>262360.57999999996</v>
      </c>
      <c r="I73" s="17">
        <v>223380.11999999991</v>
      </c>
      <c r="J73" s="17">
        <v>253616.96999999994</v>
      </c>
      <c r="K73" s="17">
        <v>862746.99999999965</v>
      </c>
      <c r="L73" s="17">
        <v>376268.87000000017</v>
      </c>
      <c r="M73" s="17">
        <v>280684.5199999999</v>
      </c>
      <c r="N73" s="17">
        <v>298451.65000000008</v>
      </c>
      <c r="O73" s="17">
        <v>239596.09</v>
      </c>
      <c r="P73" s="17">
        <v>248781.02000000008</v>
      </c>
      <c r="Q73" s="20">
        <v>12502.52</v>
      </c>
      <c r="R73" s="20">
        <v>13132.72</v>
      </c>
      <c r="S73" s="20">
        <v>10621.52</v>
      </c>
      <c r="T73" s="20">
        <v>13118.03</v>
      </c>
      <c r="U73" s="20">
        <v>11169.01</v>
      </c>
      <c r="V73" s="20">
        <v>12680.85</v>
      </c>
      <c r="W73" s="20">
        <v>43137.35</v>
      </c>
      <c r="X73" s="20">
        <v>18813.439999999999</v>
      </c>
      <c r="Y73" s="20">
        <v>14034.23</v>
      </c>
      <c r="Z73" s="20">
        <v>14922.58</v>
      </c>
      <c r="AA73" s="20">
        <v>11979.8</v>
      </c>
      <c r="AB73" s="20">
        <v>12439.05</v>
      </c>
      <c r="AC73" s="17">
        <v>107586.8</v>
      </c>
      <c r="AD73" s="17">
        <v>111671.37</v>
      </c>
      <c r="AE73" s="17">
        <v>89340.13</v>
      </c>
      <c r="AF73" s="17">
        <v>109001.89</v>
      </c>
      <c r="AG73" s="17">
        <v>91705.24</v>
      </c>
      <c r="AH73" s="17">
        <v>102826.1</v>
      </c>
      <c r="AI73" s="17">
        <v>345536.26</v>
      </c>
      <c r="AJ73" s="17">
        <v>148701.01999999999</v>
      </c>
      <c r="AK73" s="17">
        <v>109436.26</v>
      </c>
      <c r="AL73" s="17">
        <v>114830.36</v>
      </c>
      <c r="AM73" s="17">
        <v>90913.64</v>
      </c>
      <c r="AN73" s="17">
        <v>93120.83</v>
      </c>
      <c r="AO73" s="20">
        <v>370139.70000000007</v>
      </c>
      <c r="AP73" s="20">
        <v>387458.52999999997</v>
      </c>
      <c r="AQ73" s="20">
        <v>312392.07999999996</v>
      </c>
      <c r="AR73" s="20">
        <v>384480.5</v>
      </c>
      <c r="AS73" s="20">
        <v>326254.36999999994</v>
      </c>
      <c r="AT73" s="20">
        <v>369123.91999999993</v>
      </c>
      <c r="AU73" s="20">
        <v>1251420.6099999996</v>
      </c>
      <c r="AV73" s="20">
        <v>543783.33000000019</v>
      </c>
      <c r="AW73" s="20">
        <v>404155.00999999989</v>
      </c>
      <c r="AX73" s="20">
        <v>428204.59000000008</v>
      </c>
      <c r="AY73" s="20">
        <v>342489.52999999997</v>
      </c>
      <c r="AZ73" s="20">
        <v>354340.90000000008</v>
      </c>
      <c r="BA73" s="17">
        <f t="shared" si="8"/>
        <v>3771022.0699999994</v>
      </c>
      <c r="BB73" s="17">
        <f t="shared" si="9"/>
        <v>188551.09999999998</v>
      </c>
      <c r="BC73" s="17">
        <f t="shared" si="10"/>
        <v>1514669.9000000001</v>
      </c>
      <c r="BD73" s="17">
        <f t="shared" si="11"/>
        <v>5474243.0699999994</v>
      </c>
    </row>
    <row r="74" spans="1:56" x14ac:dyDescent="0.25">
      <c r="A74" t="str">
        <f t="shared" si="7"/>
        <v>KHW.KHW1</v>
      </c>
      <c r="B74" s="1" t="s">
        <v>130</v>
      </c>
      <c r="C74" s="1" t="s">
        <v>131</v>
      </c>
      <c r="D74" s="1" t="s">
        <v>131</v>
      </c>
      <c r="E74" s="17">
        <v>-3958.4099999999994</v>
      </c>
      <c r="F74" s="17">
        <v>-2906.16</v>
      </c>
      <c r="G74" s="17">
        <v>-5910.58</v>
      </c>
      <c r="H74" s="17">
        <v>-1703.6099999999994</v>
      </c>
      <c r="I74" s="17">
        <v>-1109.6800000000003</v>
      </c>
      <c r="J74" s="17">
        <v>-1480.2799999999997</v>
      </c>
      <c r="K74" s="17">
        <v>-16153.920000000004</v>
      </c>
      <c r="L74" s="17">
        <v>-6943.7100000000009</v>
      </c>
      <c r="M74" s="17">
        <v>-6955.6499999999978</v>
      </c>
      <c r="N74" s="17">
        <v>-21623.65</v>
      </c>
      <c r="O74" s="17">
        <v>-14050.249999999996</v>
      </c>
      <c r="P74" s="17">
        <v>-21278.829999999998</v>
      </c>
      <c r="Q74" s="20">
        <v>-197.92</v>
      </c>
      <c r="R74" s="20">
        <v>-145.31</v>
      </c>
      <c r="S74" s="20">
        <v>-295.52999999999997</v>
      </c>
      <c r="T74" s="20">
        <v>-85.18</v>
      </c>
      <c r="U74" s="20">
        <v>-55.48</v>
      </c>
      <c r="V74" s="20">
        <v>-74.010000000000005</v>
      </c>
      <c r="W74" s="20">
        <v>-807.7</v>
      </c>
      <c r="X74" s="20">
        <v>-347.19</v>
      </c>
      <c r="Y74" s="20">
        <v>-347.78</v>
      </c>
      <c r="Z74" s="20">
        <v>-1081.18</v>
      </c>
      <c r="AA74" s="20">
        <v>-702.51</v>
      </c>
      <c r="AB74" s="20">
        <v>-1063.94</v>
      </c>
      <c r="AC74" s="17">
        <v>-1703.15</v>
      </c>
      <c r="AD74" s="17">
        <v>-1235.5999999999999</v>
      </c>
      <c r="AE74" s="17">
        <v>-2485.7600000000002</v>
      </c>
      <c r="AF74" s="17">
        <v>-707.79</v>
      </c>
      <c r="AG74" s="17">
        <v>-455.56</v>
      </c>
      <c r="AH74" s="17">
        <v>-600.16</v>
      </c>
      <c r="AI74" s="17">
        <v>-6469.76</v>
      </c>
      <c r="AJ74" s="17">
        <v>-2744.15</v>
      </c>
      <c r="AK74" s="17">
        <v>-2711.94</v>
      </c>
      <c r="AL74" s="17">
        <v>-8319.7800000000007</v>
      </c>
      <c r="AM74" s="17">
        <v>-5331.3</v>
      </c>
      <c r="AN74" s="17">
        <v>-7964.85</v>
      </c>
      <c r="AO74" s="20">
        <v>-5859.48</v>
      </c>
      <c r="AP74" s="20">
        <v>-4287.07</v>
      </c>
      <c r="AQ74" s="20">
        <v>-8691.869999999999</v>
      </c>
      <c r="AR74" s="20">
        <v>-2496.5799999999995</v>
      </c>
      <c r="AS74" s="20">
        <v>-1620.7200000000003</v>
      </c>
      <c r="AT74" s="20">
        <v>-2154.4499999999998</v>
      </c>
      <c r="AU74" s="20">
        <v>-23431.380000000005</v>
      </c>
      <c r="AV74" s="20">
        <v>-10035.050000000001</v>
      </c>
      <c r="AW74" s="20">
        <v>-10015.369999999997</v>
      </c>
      <c r="AX74" s="20">
        <v>-31024.61</v>
      </c>
      <c r="AY74" s="20">
        <v>-20084.059999999998</v>
      </c>
      <c r="AZ74" s="20">
        <v>-30307.619999999995</v>
      </c>
      <c r="BA74" s="17">
        <f t="shared" si="8"/>
        <v>-104074.73</v>
      </c>
      <c r="BB74" s="17">
        <f t="shared" si="9"/>
        <v>-5203.7300000000014</v>
      </c>
      <c r="BC74" s="17">
        <f t="shared" si="10"/>
        <v>-40729.800000000003</v>
      </c>
      <c r="BD74" s="17">
        <f t="shared" si="11"/>
        <v>-150008.26</v>
      </c>
    </row>
    <row r="75" spans="1:56" x14ac:dyDescent="0.25">
      <c r="A75" t="str">
        <f t="shared" si="7"/>
        <v>MANH.SPCIMP</v>
      </c>
      <c r="B75" s="1" t="s">
        <v>132</v>
      </c>
      <c r="C75" s="1" t="s">
        <v>133</v>
      </c>
      <c r="D75" s="1" t="s">
        <v>73</v>
      </c>
      <c r="E75" s="17">
        <v>-1499.45</v>
      </c>
      <c r="F75" s="17">
        <v>-2310.8999999999996</v>
      </c>
      <c r="G75" s="17">
        <v>-1115.72</v>
      </c>
      <c r="H75" s="17">
        <v>-696.5</v>
      </c>
      <c r="I75" s="17">
        <v>-257.5</v>
      </c>
      <c r="J75" s="17">
        <v>-933.72999999999979</v>
      </c>
      <c r="K75" s="17">
        <v>-730.11999999999989</v>
      </c>
      <c r="L75" s="17">
        <v>-64.63</v>
      </c>
      <c r="M75" s="17">
        <v>-490.46000000000004</v>
      </c>
      <c r="N75" s="17">
        <v>-11096.869999999999</v>
      </c>
      <c r="O75" s="17">
        <v>-10086.059999999998</v>
      </c>
      <c r="P75" s="17">
        <v>-5239.08</v>
      </c>
      <c r="Q75" s="20">
        <v>-74.97</v>
      </c>
      <c r="R75" s="20">
        <v>-115.55</v>
      </c>
      <c r="S75" s="20">
        <v>-55.79</v>
      </c>
      <c r="T75" s="20">
        <v>-34.83</v>
      </c>
      <c r="U75" s="20">
        <v>-12.88</v>
      </c>
      <c r="V75" s="20">
        <v>-46.69</v>
      </c>
      <c r="W75" s="20">
        <v>-36.51</v>
      </c>
      <c r="X75" s="20">
        <v>-3.23</v>
      </c>
      <c r="Y75" s="20">
        <v>-24.52</v>
      </c>
      <c r="Z75" s="20">
        <v>-554.84</v>
      </c>
      <c r="AA75" s="20">
        <v>-504.3</v>
      </c>
      <c r="AB75" s="20">
        <v>-261.95</v>
      </c>
      <c r="AC75" s="17">
        <v>-645.15</v>
      </c>
      <c r="AD75" s="17">
        <v>-982.51</v>
      </c>
      <c r="AE75" s="17">
        <v>-469.23</v>
      </c>
      <c r="AF75" s="17">
        <v>-289.37</v>
      </c>
      <c r="AG75" s="17">
        <v>-105.71</v>
      </c>
      <c r="AH75" s="17">
        <v>-378.57</v>
      </c>
      <c r="AI75" s="17">
        <v>-292.42</v>
      </c>
      <c r="AJ75" s="17">
        <v>-25.54</v>
      </c>
      <c r="AK75" s="17">
        <v>-191.23</v>
      </c>
      <c r="AL75" s="17">
        <v>-4269.5600000000004</v>
      </c>
      <c r="AM75" s="17">
        <v>-3827.11</v>
      </c>
      <c r="AN75" s="17">
        <v>-1961.03</v>
      </c>
      <c r="AO75" s="20">
        <v>-2219.5700000000002</v>
      </c>
      <c r="AP75" s="20">
        <v>-3408.96</v>
      </c>
      <c r="AQ75" s="20">
        <v>-1640.74</v>
      </c>
      <c r="AR75" s="20">
        <v>-1020.7</v>
      </c>
      <c r="AS75" s="20">
        <v>-376.09</v>
      </c>
      <c r="AT75" s="20">
        <v>-1358.9899999999998</v>
      </c>
      <c r="AU75" s="20">
        <v>-1059.05</v>
      </c>
      <c r="AV75" s="20">
        <v>-93.4</v>
      </c>
      <c r="AW75" s="20">
        <v>-706.21</v>
      </c>
      <c r="AX75" s="20">
        <v>-15921.27</v>
      </c>
      <c r="AY75" s="20">
        <v>-14417.469999999998</v>
      </c>
      <c r="AZ75" s="20">
        <v>-7462.0599999999995</v>
      </c>
      <c r="BA75" s="17">
        <f t="shared" si="8"/>
        <v>-34521.019999999997</v>
      </c>
      <c r="BB75" s="17">
        <f t="shared" si="9"/>
        <v>-1726.06</v>
      </c>
      <c r="BC75" s="17">
        <f t="shared" si="10"/>
        <v>-13437.430000000002</v>
      </c>
      <c r="BD75" s="17">
        <f t="shared" si="11"/>
        <v>-49684.509999999995</v>
      </c>
    </row>
    <row r="76" spans="1:56" x14ac:dyDescent="0.25">
      <c r="A76" t="str">
        <f t="shared" si="7"/>
        <v>MANH.SPCEXP</v>
      </c>
      <c r="B76" s="1" t="s">
        <v>132</v>
      </c>
      <c r="C76" s="1" t="s">
        <v>742</v>
      </c>
      <c r="D76" s="1" t="s">
        <v>74</v>
      </c>
      <c r="E76" s="17">
        <v>0</v>
      </c>
      <c r="F76" s="17">
        <v>-669.29</v>
      </c>
      <c r="G76" s="17">
        <v>0</v>
      </c>
      <c r="H76" s="17">
        <v>0</v>
      </c>
      <c r="I76" s="17">
        <v>0</v>
      </c>
      <c r="J76" s="17">
        <v>0</v>
      </c>
      <c r="K76" s="17">
        <v>0</v>
      </c>
      <c r="L76" s="17">
        <v>0</v>
      </c>
      <c r="M76" s="17">
        <v>0</v>
      </c>
      <c r="N76" s="17">
        <v>0</v>
      </c>
      <c r="O76" s="17">
        <v>0</v>
      </c>
      <c r="P76" s="17">
        <v>0</v>
      </c>
      <c r="Q76" s="20">
        <v>0</v>
      </c>
      <c r="R76" s="20">
        <v>-33.46</v>
      </c>
      <c r="S76" s="20">
        <v>0</v>
      </c>
      <c r="T76" s="20">
        <v>0</v>
      </c>
      <c r="U76" s="20">
        <v>0</v>
      </c>
      <c r="V76" s="20">
        <v>0</v>
      </c>
      <c r="W76" s="20">
        <v>0</v>
      </c>
      <c r="X76" s="20">
        <v>0</v>
      </c>
      <c r="Y76" s="20">
        <v>0</v>
      </c>
      <c r="Z76" s="20">
        <v>0</v>
      </c>
      <c r="AA76" s="20">
        <v>0</v>
      </c>
      <c r="AB76" s="20">
        <v>0</v>
      </c>
      <c r="AC76" s="17">
        <v>0</v>
      </c>
      <c r="AD76" s="17">
        <v>-284.56</v>
      </c>
      <c r="AE76" s="17">
        <v>0</v>
      </c>
      <c r="AF76" s="17">
        <v>0</v>
      </c>
      <c r="AG76" s="17">
        <v>0</v>
      </c>
      <c r="AH76" s="17">
        <v>0</v>
      </c>
      <c r="AI76" s="17">
        <v>0</v>
      </c>
      <c r="AJ76" s="17">
        <v>0</v>
      </c>
      <c r="AK76" s="17">
        <v>0</v>
      </c>
      <c r="AL76" s="17">
        <v>0</v>
      </c>
      <c r="AM76" s="17">
        <v>0</v>
      </c>
      <c r="AN76" s="17">
        <v>0</v>
      </c>
      <c r="AO76" s="20">
        <v>0</v>
      </c>
      <c r="AP76" s="20">
        <v>-987.31</v>
      </c>
      <c r="AQ76" s="20">
        <v>0</v>
      </c>
      <c r="AR76" s="20">
        <v>0</v>
      </c>
      <c r="AS76" s="20">
        <v>0</v>
      </c>
      <c r="AT76" s="20">
        <v>0</v>
      </c>
      <c r="AU76" s="20">
        <v>0</v>
      </c>
      <c r="AV76" s="20">
        <v>0</v>
      </c>
      <c r="AW76" s="20">
        <v>0</v>
      </c>
      <c r="AX76" s="20">
        <v>0</v>
      </c>
      <c r="AY76" s="20">
        <v>0</v>
      </c>
      <c r="AZ76" s="20">
        <v>0</v>
      </c>
      <c r="BA76" s="17">
        <f t="shared" si="8"/>
        <v>-669.29</v>
      </c>
      <c r="BB76" s="17">
        <f t="shared" si="9"/>
        <v>-33.46</v>
      </c>
      <c r="BC76" s="17">
        <f t="shared" si="10"/>
        <v>-284.56</v>
      </c>
      <c r="BD76" s="17">
        <f t="shared" si="11"/>
        <v>-987.31</v>
      </c>
    </row>
    <row r="77" spans="1:56" x14ac:dyDescent="0.25">
      <c r="A77" t="str">
        <f t="shared" si="7"/>
        <v>ASEI.MKR1</v>
      </c>
      <c r="B77" s="1" t="s">
        <v>711</v>
      </c>
      <c r="C77" s="1" t="s">
        <v>138</v>
      </c>
      <c r="D77" s="1" t="s">
        <v>138</v>
      </c>
      <c r="E77" s="17">
        <v>120560.69</v>
      </c>
      <c r="F77" s="17">
        <v>127860.00000000001</v>
      </c>
      <c r="G77" s="17">
        <v>108407.68999999996</v>
      </c>
      <c r="H77" s="17">
        <v>97725.409999999989</v>
      </c>
      <c r="I77" s="17">
        <v>61358.62</v>
      </c>
      <c r="J77" s="17">
        <v>79226.179999999978</v>
      </c>
      <c r="K77" s="17">
        <v>313835.84999999998</v>
      </c>
      <c r="L77" s="17">
        <v>159320.91999999998</v>
      </c>
      <c r="M77" s="17">
        <v>99090.549999999988</v>
      </c>
      <c r="N77" s="17">
        <v>141063.70000000001</v>
      </c>
      <c r="O77" s="17">
        <v>128194.68000000004</v>
      </c>
      <c r="P77" s="17">
        <v>159434.62</v>
      </c>
      <c r="Q77" s="20">
        <v>6028.03</v>
      </c>
      <c r="R77" s="20">
        <v>6393</v>
      </c>
      <c r="S77" s="20">
        <v>5420.38</v>
      </c>
      <c r="T77" s="20">
        <v>4886.2700000000004</v>
      </c>
      <c r="U77" s="20">
        <v>3067.93</v>
      </c>
      <c r="V77" s="20">
        <v>3961.31</v>
      </c>
      <c r="W77" s="20">
        <v>15691.79</v>
      </c>
      <c r="X77" s="20">
        <v>7966.05</v>
      </c>
      <c r="Y77" s="20">
        <v>4954.53</v>
      </c>
      <c r="Z77" s="20">
        <v>7053.19</v>
      </c>
      <c r="AA77" s="20">
        <v>6409.73</v>
      </c>
      <c r="AB77" s="20">
        <v>7971.73</v>
      </c>
      <c r="AC77" s="17">
        <v>51872.5</v>
      </c>
      <c r="AD77" s="17">
        <v>54361.54</v>
      </c>
      <c r="AE77" s="17">
        <v>45592.14</v>
      </c>
      <c r="AF77" s="17">
        <v>40601.58</v>
      </c>
      <c r="AG77" s="17">
        <v>25189.83</v>
      </c>
      <c r="AH77" s="17">
        <v>32121.35</v>
      </c>
      <c r="AI77" s="17">
        <v>125693.47</v>
      </c>
      <c r="AJ77" s="17">
        <v>62963.44</v>
      </c>
      <c r="AK77" s="17">
        <v>38634.480000000003</v>
      </c>
      <c r="AL77" s="17">
        <v>54274.77</v>
      </c>
      <c r="AM77" s="17">
        <v>48642.879999999997</v>
      </c>
      <c r="AN77" s="17">
        <v>59677.72</v>
      </c>
      <c r="AO77" s="20">
        <v>178461.22</v>
      </c>
      <c r="AP77" s="20">
        <v>188614.54</v>
      </c>
      <c r="AQ77" s="20">
        <v>159420.20999999996</v>
      </c>
      <c r="AR77" s="20">
        <v>143213.26</v>
      </c>
      <c r="AS77" s="20">
        <v>89616.38</v>
      </c>
      <c r="AT77" s="20">
        <v>115308.83999999997</v>
      </c>
      <c r="AU77" s="20">
        <v>455221.11</v>
      </c>
      <c r="AV77" s="20">
        <v>230250.40999999997</v>
      </c>
      <c r="AW77" s="20">
        <v>142679.56</v>
      </c>
      <c r="AX77" s="20">
        <v>202391.66</v>
      </c>
      <c r="AY77" s="20">
        <v>183247.29000000004</v>
      </c>
      <c r="AZ77" s="20">
        <v>227084.07</v>
      </c>
      <c r="BA77" s="17">
        <f t="shared" si="8"/>
        <v>1596078.9099999997</v>
      </c>
      <c r="BB77" s="17">
        <f t="shared" si="9"/>
        <v>79803.94</v>
      </c>
      <c r="BC77" s="17">
        <f t="shared" si="10"/>
        <v>639625.69999999995</v>
      </c>
      <c r="BD77" s="17">
        <f t="shared" si="11"/>
        <v>2315508.5499999998</v>
      </c>
    </row>
    <row r="78" spans="1:56" x14ac:dyDescent="0.25">
      <c r="A78" t="str">
        <f t="shared" si="7"/>
        <v>TCN.MKRC</v>
      </c>
      <c r="B78" s="1" t="s">
        <v>33</v>
      </c>
      <c r="C78" s="1" t="s">
        <v>139</v>
      </c>
      <c r="D78" s="1" t="s">
        <v>139</v>
      </c>
      <c r="E78" s="17">
        <v>161280.23000000001</v>
      </c>
      <c r="F78" s="17">
        <v>169955.11</v>
      </c>
      <c r="G78" s="17">
        <v>143964.4</v>
      </c>
      <c r="H78" s="17">
        <v>128261.43999999994</v>
      </c>
      <c r="I78" s="17">
        <v>120261.82999999997</v>
      </c>
      <c r="J78" s="17">
        <v>135840.49000000002</v>
      </c>
      <c r="K78" s="17">
        <v>376161.77</v>
      </c>
      <c r="L78" s="17">
        <v>178875.51999999999</v>
      </c>
      <c r="M78" s="17">
        <v>151519.43999999997</v>
      </c>
      <c r="N78" s="17">
        <v>100714.01000000001</v>
      </c>
      <c r="O78" s="17">
        <v>86918.180000000008</v>
      </c>
      <c r="P78" s="17">
        <v>215578.53000000006</v>
      </c>
      <c r="Q78" s="20">
        <v>8064.01</v>
      </c>
      <c r="R78" s="20">
        <v>8497.76</v>
      </c>
      <c r="S78" s="20">
        <v>7198.22</v>
      </c>
      <c r="T78" s="20">
        <v>6413.07</v>
      </c>
      <c r="U78" s="20">
        <v>6013.09</v>
      </c>
      <c r="V78" s="20">
        <v>6792.02</v>
      </c>
      <c r="W78" s="20">
        <v>18808.09</v>
      </c>
      <c r="X78" s="20">
        <v>8943.7800000000007</v>
      </c>
      <c r="Y78" s="20">
        <v>7575.97</v>
      </c>
      <c r="Z78" s="20">
        <v>5035.7</v>
      </c>
      <c r="AA78" s="20">
        <v>4345.91</v>
      </c>
      <c r="AB78" s="20">
        <v>10778.93</v>
      </c>
      <c r="AC78" s="17">
        <v>69392.509999999995</v>
      </c>
      <c r="AD78" s="17">
        <v>72258.89</v>
      </c>
      <c r="AE78" s="17">
        <v>60545.93</v>
      </c>
      <c r="AF78" s="17">
        <v>53288.26</v>
      </c>
      <c r="AG78" s="17">
        <v>49371.62</v>
      </c>
      <c r="AH78" s="17">
        <v>55074.97</v>
      </c>
      <c r="AI78" s="17">
        <v>150655.44</v>
      </c>
      <c r="AJ78" s="17">
        <v>70691.399999999994</v>
      </c>
      <c r="AK78" s="17">
        <v>59076.01</v>
      </c>
      <c r="AL78" s="17">
        <v>38750.080000000002</v>
      </c>
      <c r="AM78" s="17">
        <v>32980.699999999997</v>
      </c>
      <c r="AN78" s="17">
        <v>80692.86</v>
      </c>
      <c r="AO78" s="20">
        <v>238736.75</v>
      </c>
      <c r="AP78" s="20">
        <v>250711.76</v>
      </c>
      <c r="AQ78" s="20">
        <v>211708.55</v>
      </c>
      <c r="AR78" s="20">
        <v>187962.76999999996</v>
      </c>
      <c r="AS78" s="20">
        <v>175646.53999999998</v>
      </c>
      <c r="AT78" s="20">
        <v>197707.48</v>
      </c>
      <c r="AU78" s="20">
        <v>545625.30000000005</v>
      </c>
      <c r="AV78" s="20">
        <v>258510.69999999998</v>
      </c>
      <c r="AW78" s="20">
        <v>218171.41999999998</v>
      </c>
      <c r="AX78" s="20">
        <v>144499.79</v>
      </c>
      <c r="AY78" s="20">
        <v>124244.79000000001</v>
      </c>
      <c r="AZ78" s="20">
        <v>307050.32000000007</v>
      </c>
      <c r="BA78" s="17">
        <f t="shared" si="8"/>
        <v>1969330.95</v>
      </c>
      <c r="BB78" s="17">
        <f t="shared" si="9"/>
        <v>98466.549999999988</v>
      </c>
      <c r="BC78" s="17">
        <f t="shared" si="10"/>
        <v>792778.66999999993</v>
      </c>
      <c r="BD78" s="17">
        <f t="shared" si="11"/>
        <v>2860576.17</v>
      </c>
    </row>
    <row r="79" spans="1:56" x14ac:dyDescent="0.25">
      <c r="A79" t="str">
        <f t="shared" si="7"/>
        <v>MLCC.BCHIMP</v>
      </c>
      <c r="B79" s="1" t="s">
        <v>743</v>
      </c>
      <c r="C79" s="1" t="s">
        <v>744</v>
      </c>
      <c r="D79" s="1" t="s">
        <v>21</v>
      </c>
      <c r="E79" s="17">
        <v>-249.09000000000003</v>
      </c>
      <c r="F79" s="17">
        <v>-2699.96</v>
      </c>
      <c r="G79" s="17">
        <v>-60.459999999999994</v>
      </c>
      <c r="H79" s="17">
        <v>0</v>
      </c>
      <c r="I79" s="17">
        <v>0</v>
      </c>
      <c r="J79" s="17">
        <v>-172.18</v>
      </c>
      <c r="K79" s="17">
        <v>0</v>
      </c>
      <c r="L79" s="17">
        <v>0</v>
      </c>
      <c r="M79" s="17">
        <v>0</v>
      </c>
      <c r="N79" s="17">
        <v>0</v>
      </c>
      <c r="O79" s="17">
        <v>0</v>
      </c>
      <c r="P79" s="17">
        <v>0</v>
      </c>
      <c r="Q79" s="20">
        <v>-12.45</v>
      </c>
      <c r="R79" s="20">
        <v>-135</v>
      </c>
      <c r="S79" s="20">
        <v>-3.02</v>
      </c>
      <c r="T79" s="20">
        <v>0</v>
      </c>
      <c r="U79" s="20">
        <v>0</v>
      </c>
      <c r="V79" s="20">
        <v>-8.61</v>
      </c>
      <c r="W79" s="20">
        <v>0</v>
      </c>
      <c r="X79" s="20">
        <v>0</v>
      </c>
      <c r="Y79" s="20">
        <v>0</v>
      </c>
      <c r="Z79" s="20">
        <v>0</v>
      </c>
      <c r="AA79" s="20">
        <v>0</v>
      </c>
      <c r="AB79" s="20">
        <v>0</v>
      </c>
      <c r="AC79" s="17">
        <v>-107.17</v>
      </c>
      <c r="AD79" s="17">
        <v>-1147.93</v>
      </c>
      <c r="AE79" s="17">
        <v>-25.43</v>
      </c>
      <c r="AF79" s="17">
        <v>0</v>
      </c>
      <c r="AG79" s="17">
        <v>0</v>
      </c>
      <c r="AH79" s="17">
        <v>-69.81</v>
      </c>
      <c r="AI79" s="17">
        <v>0</v>
      </c>
      <c r="AJ79" s="17">
        <v>0</v>
      </c>
      <c r="AK79" s="17">
        <v>0</v>
      </c>
      <c r="AL79" s="17">
        <v>0</v>
      </c>
      <c r="AM79" s="17">
        <v>0</v>
      </c>
      <c r="AN79" s="17">
        <v>0</v>
      </c>
      <c r="AO79" s="20">
        <v>-368.71000000000004</v>
      </c>
      <c r="AP79" s="20">
        <v>-3982.8900000000003</v>
      </c>
      <c r="AQ79" s="20">
        <v>-88.91</v>
      </c>
      <c r="AR79" s="20">
        <v>0</v>
      </c>
      <c r="AS79" s="20">
        <v>0</v>
      </c>
      <c r="AT79" s="20">
        <v>-250.60000000000002</v>
      </c>
      <c r="AU79" s="20">
        <v>0</v>
      </c>
      <c r="AV79" s="20">
        <v>0</v>
      </c>
      <c r="AW79" s="20">
        <v>0</v>
      </c>
      <c r="AX79" s="20">
        <v>0</v>
      </c>
      <c r="AY79" s="20">
        <v>0</v>
      </c>
      <c r="AZ79" s="20">
        <v>0</v>
      </c>
      <c r="BA79" s="17">
        <f t="shared" si="8"/>
        <v>-3181.69</v>
      </c>
      <c r="BB79" s="17">
        <f t="shared" si="9"/>
        <v>-159.07999999999998</v>
      </c>
      <c r="BC79" s="17">
        <f t="shared" si="10"/>
        <v>-1350.3400000000001</v>
      </c>
      <c r="BD79" s="17">
        <f t="shared" si="11"/>
        <v>-4691.1100000000006</v>
      </c>
    </row>
    <row r="80" spans="1:56" x14ac:dyDescent="0.25">
      <c r="A80" t="str">
        <f t="shared" si="7"/>
        <v>MLCC.SPCIMP</v>
      </c>
      <c r="B80" s="1" t="s">
        <v>743</v>
      </c>
      <c r="C80" s="1" t="s">
        <v>745</v>
      </c>
      <c r="D80" s="1" t="s">
        <v>73</v>
      </c>
      <c r="E80" s="17">
        <v>-210.16</v>
      </c>
      <c r="F80" s="17">
        <v>0</v>
      </c>
      <c r="G80" s="17">
        <v>0</v>
      </c>
      <c r="H80" s="17">
        <v>0</v>
      </c>
      <c r="I80" s="17">
        <v>0</v>
      </c>
      <c r="J80" s="17">
        <v>0</v>
      </c>
      <c r="K80" s="17">
        <v>0</v>
      </c>
      <c r="L80" s="17">
        <v>0</v>
      </c>
      <c r="M80" s="17">
        <v>0</v>
      </c>
      <c r="N80" s="17">
        <v>0</v>
      </c>
      <c r="O80" s="17">
        <v>-35.339999999999996</v>
      </c>
      <c r="P80" s="17">
        <v>0</v>
      </c>
      <c r="Q80" s="20">
        <v>-10.51</v>
      </c>
      <c r="R80" s="20">
        <v>0</v>
      </c>
      <c r="S80" s="20">
        <v>0</v>
      </c>
      <c r="T80" s="20">
        <v>0</v>
      </c>
      <c r="U80" s="20">
        <v>0</v>
      </c>
      <c r="V80" s="20">
        <v>0</v>
      </c>
      <c r="W80" s="20">
        <v>0</v>
      </c>
      <c r="X80" s="20">
        <v>0</v>
      </c>
      <c r="Y80" s="20">
        <v>0</v>
      </c>
      <c r="Z80" s="20">
        <v>0</v>
      </c>
      <c r="AA80" s="20">
        <v>-1.77</v>
      </c>
      <c r="AB80" s="20">
        <v>0</v>
      </c>
      <c r="AC80" s="17">
        <v>-90.42</v>
      </c>
      <c r="AD80" s="17">
        <v>0</v>
      </c>
      <c r="AE80" s="17">
        <v>0</v>
      </c>
      <c r="AF80" s="17">
        <v>0</v>
      </c>
      <c r="AG80" s="17">
        <v>0</v>
      </c>
      <c r="AH80" s="17">
        <v>0</v>
      </c>
      <c r="AI80" s="17">
        <v>0</v>
      </c>
      <c r="AJ80" s="17">
        <v>0</v>
      </c>
      <c r="AK80" s="17">
        <v>0</v>
      </c>
      <c r="AL80" s="17">
        <v>0</v>
      </c>
      <c r="AM80" s="17">
        <v>-13.41</v>
      </c>
      <c r="AN80" s="17">
        <v>0</v>
      </c>
      <c r="AO80" s="20">
        <v>-311.08999999999997</v>
      </c>
      <c r="AP80" s="20">
        <v>0</v>
      </c>
      <c r="AQ80" s="20">
        <v>0</v>
      </c>
      <c r="AR80" s="20">
        <v>0</v>
      </c>
      <c r="AS80" s="20">
        <v>0</v>
      </c>
      <c r="AT80" s="20">
        <v>0</v>
      </c>
      <c r="AU80" s="20">
        <v>0</v>
      </c>
      <c r="AV80" s="20">
        <v>0</v>
      </c>
      <c r="AW80" s="20">
        <v>0</v>
      </c>
      <c r="AX80" s="20">
        <v>0</v>
      </c>
      <c r="AY80" s="20">
        <v>-50.519999999999996</v>
      </c>
      <c r="AZ80" s="20">
        <v>0</v>
      </c>
      <c r="BA80" s="17">
        <f t="shared" si="8"/>
        <v>-245.5</v>
      </c>
      <c r="BB80" s="17">
        <f t="shared" si="9"/>
        <v>-12.28</v>
      </c>
      <c r="BC80" s="17">
        <f t="shared" si="10"/>
        <v>-103.83</v>
      </c>
      <c r="BD80" s="17">
        <f t="shared" si="11"/>
        <v>-361.60999999999996</v>
      </c>
    </row>
    <row r="81" spans="1:56" x14ac:dyDescent="0.25">
      <c r="A81" t="str">
        <f t="shared" si="7"/>
        <v>MLCC.SPCEXP</v>
      </c>
      <c r="B81" s="1" t="s">
        <v>743</v>
      </c>
      <c r="C81" s="1" t="s">
        <v>746</v>
      </c>
      <c r="D81" s="1" t="s">
        <v>74</v>
      </c>
      <c r="E81" s="17">
        <v>-131.93999999999997</v>
      </c>
      <c r="F81" s="17">
        <v>-136.10000000000002</v>
      </c>
      <c r="G81" s="17">
        <v>-229.45000000000002</v>
      </c>
      <c r="H81" s="17">
        <v>0</v>
      </c>
      <c r="I81" s="17">
        <v>0</v>
      </c>
      <c r="J81" s="17">
        <v>0</v>
      </c>
      <c r="K81" s="17">
        <v>0</v>
      </c>
      <c r="L81" s="17">
        <v>0</v>
      </c>
      <c r="M81" s="17">
        <v>0</v>
      </c>
      <c r="N81" s="17">
        <v>0</v>
      </c>
      <c r="O81" s="17">
        <v>0</v>
      </c>
      <c r="P81" s="17">
        <v>0</v>
      </c>
      <c r="Q81" s="20">
        <v>-6.6</v>
      </c>
      <c r="R81" s="20">
        <v>-6.81</v>
      </c>
      <c r="S81" s="20">
        <v>-11.47</v>
      </c>
      <c r="T81" s="20">
        <v>0</v>
      </c>
      <c r="U81" s="20">
        <v>0</v>
      </c>
      <c r="V81" s="20">
        <v>0</v>
      </c>
      <c r="W81" s="20">
        <v>0</v>
      </c>
      <c r="X81" s="20">
        <v>0</v>
      </c>
      <c r="Y81" s="20">
        <v>0</v>
      </c>
      <c r="Z81" s="20">
        <v>0</v>
      </c>
      <c r="AA81" s="20">
        <v>0</v>
      </c>
      <c r="AB81" s="20">
        <v>0</v>
      </c>
      <c r="AC81" s="17">
        <v>-56.77</v>
      </c>
      <c r="AD81" s="17">
        <v>-57.86</v>
      </c>
      <c r="AE81" s="17">
        <v>-96.5</v>
      </c>
      <c r="AF81" s="17">
        <v>0</v>
      </c>
      <c r="AG81" s="17">
        <v>0</v>
      </c>
      <c r="AH81" s="17">
        <v>0</v>
      </c>
      <c r="AI81" s="17">
        <v>0</v>
      </c>
      <c r="AJ81" s="17">
        <v>0</v>
      </c>
      <c r="AK81" s="17">
        <v>0</v>
      </c>
      <c r="AL81" s="17">
        <v>0</v>
      </c>
      <c r="AM81" s="17">
        <v>0</v>
      </c>
      <c r="AN81" s="17">
        <v>0</v>
      </c>
      <c r="AO81" s="20">
        <v>-195.30999999999997</v>
      </c>
      <c r="AP81" s="20">
        <v>-200.77000000000004</v>
      </c>
      <c r="AQ81" s="20">
        <v>-337.42</v>
      </c>
      <c r="AR81" s="20">
        <v>0</v>
      </c>
      <c r="AS81" s="20">
        <v>0</v>
      </c>
      <c r="AT81" s="20">
        <v>0</v>
      </c>
      <c r="AU81" s="20">
        <v>0</v>
      </c>
      <c r="AV81" s="20">
        <v>0</v>
      </c>
      <c r="AW81" s="20">
        <v>0</v>
      </c>
      <c r="AX81" s="20">
        <v>0</v>
      </c>
      <c r="AY81" s="20">
        <v>0</v>
      </c>
      <c r="AZ81" s="20">
        <v>0</v>
      </c>
      <c r="BA81" s="17">
        <f t="shared" si="8"/>
        <v>-497.49</v>
      </c>
      <c r="BB81" s="17">
        <f t="shared" si="9"/>
        <v>-24.880000000000003</v>
      </c>
      <c r="BC81" s="17">
        <f t="shared" si="10"/>
        <v>-211.13</v>
      </c>
      <c r="BD81" s="17">
        <f t="shared" si="11"/>
        <v>-733.5</v>
      </c>
    </row>
    <row r="82" spans="1:56" x14ac:dyDescent="0.25">
      <c r="A82" t="str">
        <f t="shared" si="7"/>
        <v>MSCG.BCHIMP</v>
      </c>
      <c r="B82" s="1" t="s">
        <v>140</v>
      </c>
      <c r="C82" s="1" t="s">
        <v>141</v>
      </c>
      <c r="D82" s="1" t="s">
        <v>21</v>
      </c>
      <c r="E82" s="17">
        <v>-964.35000000000014</v>
      </c>
      <c r="F82" s="17">
        <v>-9417.01</v>
      </c>
      <c r="G82" s="17">
        <v>-5046.7299999999996</v>
      </c>
      <c r="H82" s="17">
        <v>-639.79000000000008</v>
      </c>
      <c r="I82" s="17">
        <v>-319.92000000000007</v>
      </c>
      <c r="J82" s="17">
        <v>-158.22999999999996</v>
      </c>
      <c r="K82" s="17">
        <v>-266.42999999999995</v>
      </c>
      <c r="L82" s="17">
        <v>-160.27000000000001</v>
      </c>
      <c r="M82" s="17">
        <v>-177.71999999999997</v>
      </c>
      <c r="N82" s="17">
        <v>-1144.3599999999999</v>
      </c>
      <c r="O82" s="17">
        <v>-54.54</v>
      </c>
      <c r="P82" s="17">
        <v>-126.72</v>
      </c>
      <c r="Q82" s="20">
        <v>-48.22</v>
      </c>
      <c r="R82" s="20">
        <v>-470.85</v>
      </c>
      <c r="S82" s="20">
        <v>-252.34</v>
      </c>
      <c r="T82" s="20">
        <v>-31.99</v>
      </c>
      <c r="U82" s="20">
        <v>-16</v>
      </c>
      <c r="V82" s="20">
        <v>-7.91</v>
      </c>
      <c r="W82" s="20">
        <v>-13.32</v>
      </c>
      <c r="X82" s="20">
        <v>-8.01</v>
      </c>
      <c r="Y82" s="20">
        <v>-8.89</v>
      </c>
      <c r="Z82" s="20">
        <v>-57.22</v>
      </c>
      <c r="AA82" s="20">
        <v>-2.73</v>
      </c>
      <c r="AB82" s="20">
        <v>-6.34</v>
      </c>
      <c r="AC82" s="17">
        <v>-414.92</v>
      </c>
      <c r="AD82" s="17">
        <v>-4003.78</v>
      </c>
      <c r="AE82" s="17">
        <v>-2122.46</v>
      </c>
      <c r="AF82" s="17">
        <v>-265.81</v>
      </c>
      <c r="AG82" s="17">
        <v>-131.34</v>
      </c>
      <c r="AH82" s="17">
        <v>-64.150000000000006</v>
      </c>
      <c r="AI82" s="17">
        <v>-106.71</v>
      </c>
      <c r="AJ82" s="17">
        <v>-63.34</v>
      </c>
      <c r="AK82" s="17">
        <v>-69.290000000000006</v>
      </c>
      <c r="AL82" s="17">
        <v>-440.3</v>
      </c>
      <c r="AM82" s="17">
        <v>-20.69</v>
      </c>
      <c r="AN82" s="17">
        <v>-47.43</v>
      </c>
      <c r="AO82" s="20">
        <v>-1427.4900000000002</v>
      </c>
      <c r="AP82" s="20">
        <v>-13891.640000000001</v>
      </c>
      <c r="AQ82" s="20">
        <v>-7421.53</v>
      </c>
      <c r="AR82" s="20">
        <v>-937.59000000000015</v>
      </c>
      <c r="AS82" s="20">
        <v>-467.2600000000001</v>
      </c>
      <c r="AT82" s="20">
        <v>-230.28999999999996</v>
      </c>
      <c r="AU82" s="20">
        <v>-386.45999999999992</v>
      </c>
      <c r="AV82" s="20">
        <v>-231.62</v>
      </c>
      <c r="AW82" s="20">
        <v>-255.89999999999998</v>
      </c>
      <c r="AX82" s="20">
        <v>-1641.8799999999999</v>
      </c>
      <c r="AY82" s="20">
        <v>-77.959999999999994</v>
      </c>
      <c r="AZ82" s="20">
        <v>-180.49</v>
      </c>
      <c r="BA82" s="17">
        <f t="shared" si="8"/>
        <v>-18476.070000000007</v>
      </c>
      <c r="BB82" s="17">
        <f t="shared" si="9"/>
        <v>-923.82000000000016</v>
      </c>
      <c r="BC82" s="17">
        <f t="shared" si="10"/>
        <v>-7750.22</v>
      </c>
      <c r="BD82" s="17">
        <f t="shared" si="11"/>
        <v>-27150.11</v>
      </c>
    </row>
    <row r="83" spans="1:56" x14ac:dyDescent="0.25">
      <c r="A83" t="str">
        <f t="shared" si="7"/>
        <v>MSCG.BCHEXP</v>
      </c>
      <c r="B83" s="1" t="s">
        <v>140</v>
      </c>
      <c r="C83" s="1" t="s">
        <v>142</v>
      </c>
      <c r="D83" s="1" t="s">
        <v>28</v>
      </c>
      <c r="E83" s="17">
        <v>0</v>
      </c>
      <c r="F83" s="17">
        <v>-27.930000000000003</v>
      </c>
      <c r="G83" s="17">
        <v>0</v>
      </c>
      <c r="H83" s="17">
        <v>0</v>
      </c>
      <c r="I83" s="17">
        <v>0</v>
      </c>
      <c r="J83" s="17">
        <v>0</v>
      </c>
      <c r="K83" s="17">
        <v>0</v>
      </c>
      <c r="L83" s="17">
        <v>0</v>
      </c>
      <c r="M83" s="17">
        <v>0</v>
      </c>
      <c r="N83" s="17">
        <v>0</v>
      </c>
      <c r="O83" s="17">
        <v>0</v>
      </c>
      <c r="P83" s="17">
        <v>0</v>
      </c>
      <c r="Q83" s="20">
        <v>0</v>
      </c>
      <c r="R83" s="20">
        <v>-1.4</v>
      </c>
      <c r="S83" s="20">
        <v>0</v>
      </c>
      <c r="T83" s="20">
        <v>0</v>
      </c>
      <c r="U83" s="20">
        <v>0</v>
      </c>
      <c r="V83" s="20">
        <v>0</v>
      </c>
      <c r="W83" s="20">
        <v>0</v>
      </c>
      <c r="X83" s="20">
        <v>0</v>
      </c>
      <c r="Y83" s="20">
        <v>0</v>
      </c>
      <c r="Z83" s="20">
        <v>0</v>
      </c>
      <c r="AA83" s="20">
        <v>0</v>
      </c>
      <c r="AB83" s="20">
        <v>0</v>
      </c>
      <c r="AC83" s="17">
        <v>0</v>
      </c>
      <c r="AD83" s="17">
        <v>-11.87</v>
      </c>
      <c r="AE83" s="17">
        <v>0</v>
      </c>
      <c r="AF83" s="17">
        <v>0</v>
      </c>
      <c r="AG83" s="17">
        <v>0</v>
      </c>
      <c r="AH83" s="17">
        <v>0</v>
      </c>
      <c r="AI83" s="17">
        <v>0</v>
      </c>
      <c r="AJ83" s="17">
        <v>0</v>
      </c>
      <c r="AK83" s="17">
        <v>0</v>
      </c>
      <c r="AL83" s="17">
        <v>0</v>
      </c>
      <c r="AM83" s="17">
        <v>0</v>
      </c>
      <c r="AN83" s="17">
        <v>0</v>
      </c>
      <c r="AO83" s="20">
        <v>0</v>
      </c>
      <c r="AP83" s="20">
        <v>-41.2</v>
      </c>
      <c r="AQ83" s="20">
        <v>0</v>
      </c>
      <c r="AR83" s="20">
        <v>0</v>
      </c>
      <c r="AS83" s="20">
        <v>0</v>
      </c>
      <c r="AT83" s="20">
        <v>0</v>
      </c>
      <c r="AU83" s="20">
        <v>0</v>
      </c>
      <c r="AV83" s="20">
        <v>0</v>
      </c>
      <c r="AW83" s="20">
        <v>0</v>
      </c>
      <c r="AX83" s="20">
        <v>0</v>
      </c>
      <c r="AY83" s="20">
        <v>0</v>
      </c>
      <c r="AZ83" s="20">
        <v>0</v>
      </c>
      <c r="BA83" s="17">
        <f t="shared" si="8"/>
        <v>-27.930000000000003</v>
      </c>
      <c r="BB83" s="17">
        <f t="shared" si="9"/>
        <v>-1.4</v>
      </c>
      <c r="BC83" s="17">
        <f t="shared" si="10"/>
        <v>-11.87</v>
      </c>
      <c r="BD83" s="17">
        <f t="shared" si="11"/>
        <v>-41.2</v>
      </c>
    </row>
    <row r="84" spans="1:56" x14ac:dyDescent="0.25">
      <c r="A84" t="str">
        <f t="shared" si="7"/>
        <v>APNC.NOVAGEN15M</v>
      </c>
      <c r="B84" s="1" t="s">
        <v>145</v>
      </c>
      <c r="C84" s="1" t="s">
        <v>146</v>
      </c>
      <c r="D84" s="1" t="s">
        <v>146</v>
      </c>
      <c r="E84" s="17">
        <v>-115026.23</v>
      </c>
      <c r="F84" s="17">
        <v>-122135.03</v>
      </c>
      <c r="G84" s="17">
        <v>-8220.06</v>
      </c>
      <c r="H84" s="17">
        <v>-33341.47</v>
      </c>
      <c r="I84" s="17">
        <v>-25011.02</v>
      </c>
      <c r="J84" s="17">
        <v>-95996.84</v>
      </c>
      <c r="K84" s="17">
        <v>-488029.96</v>
      </c>
      <c r="L84" s="17">
        <v>-200067.18</v>
      </c>
      <c r="M84" s="17">
        <v>-102789.00000000001</v>
      </c>
      <c r="N84" s="17">
        <v>-175344.5</v>
      </c>
      <c r="O84" s="17">
        <v>-127261.46999999999</v>
      </c>
      <c r="P84" s="17">
        <v>-193124.25999999998</v>
      </c>
      <c r="Q84" s="20">
        <v>-5751.31</v>
      </c>
      <c r="R84" s="20">
        <v>-6106.75</v>
      </c>
      <c r="S84" s="20">
        <v>-411</v>
      </c>
      <c r="T84" s="20">
        <v>-1667.07</v>
      </c>
      <c r="U84" s="20">
        <v>-1250.55</v>
      </c>
      <c r="V84" s="20">
        <v>-4799.84</v>
      </c>
      <c r="W84" s="20">
        <v>-24401.5</v>
      </c>
      <c r="X84" s="20">
        <v>-10003.36</v>
      </c>
      <c r="Y84" s="20">
        <v>-5139.45</v>
      </c>
      <c r="Z84" s="20">
        <v>-8767.23</v>
      </c>
      <c r="AA84" s="20">
        <v>-6363.07</v>
      </c>
      <c r="AB84" s="20">
        <v>-9656.2099999999991</v>
      </c>
      <c r="AC84" s="17">
        <v>-49491.24</v>
      </c>
      <c r="AD84" s="17">
        <v>-51927.49</v>
      </c>
      <c r="AE84" s="17">
        <v>-3457.04</v>
      </c>
      <c r="AF84" s="17">
        <v>-13852.25</v>
      </c>
      <c r="AG84" s="17">
        <v>-10267.89</v>
      </c>
      <c r="AH84" s="17">
        <v>-38920.82</v>
      </c>
      <c r="AI84" s="17">
        <v>-195459.44</v>
      </c>
      <c r="AJ84" s="17">
        <v>-79066.320000000007</v>
      </c>
      <c r="AK84" s="17">
        <v>-40076.47</v>
      </c>
      <c r="AL84" s="17">
        <v>-67464.429999999993</v>
      </c>
      <c r="AM84" s="17">
        <v>-48288.78</v>
      </c>
      <c r="AN84" s="17">
        <v>-72288.039999999994</v>
      </c>
      <c r="AO84" s="20">
        <v>-170268.78</v>
      </c>
      <c r="AP84" s="20">
        <v>-180169.27</v>
      </c>
      <c r="AQ84" s="20">
        <v>-12088.099999999999</v>
      </c>
      <c r="AR84" s="20">
        <v>-48860.79</v>
      </c>
      <c r="AS84" s="20">
        <v>-36529.46</v>
      </c>
      <c r="AT84" s="20">
        <v>-139717.5</v>
      </c>
      <c r="AU84" s="20">
        <v>-707890.9</v>
      </c>
      <c r="AV84" s="20">
        <v>-289136.86</v>
      </c>
      <c r="AW84" s="20">
        <v>-148004.92000000001</v>
      </c>
      <c r="AX84" s="20">
        <v>-251576.16</v>
      </c>
      <c r="AY84" s="20">
        <v>-181913.31999999998</v>
      </c>
      <c r="AZ84" s="20">
        <v>-275068.50999999995</v>
      </c>
      <c r="BA84" s="17">
        <f t="shared" si="8"/>
        <v>-1686347.02</v>
      </c>
      <c r="BB84" s="17">
        <f t="shared" si="9"/>
        <v>-84317.34</v>
      </c>
      <c r="BC84" s="17">
        <f t="shared" si="10"/>
        <v>-670560.21</v>
      </c>
      <c r="BD84" s="17">
        <f t="shared" si="11"/>
        <v>-2441224.5699999994</v>
      </c>
    </row>
    <row r="85" spans="1:56" x14ac:dyDescent="0.25">
      <c r="A85" t="str">
        <f t="shared" si="7"/>
        <v>NPC.NPC1</v>
      </c>
      <c r="B85" s="1" t="s">
        <v>147</v>
      </c>
      <c r="C85" s="1" t="s">
        <v>148</v>
      </c>
      <c r="D85" s="1" t="s">
        <v>148</v>
      </c>
      <c r="E85" s="17">
        <v>463.66999999999973</v>
      </c>
      <c r="F85" s="17">
        <v>277.79999999999984</v>
      </c>
      <c r="G85" s="17">
        <v>363.35000000000014</v>
      </c>
      <c r="H85" s="17">
        <v>563.79999999999973</v>
      </c>
      <c r="I85" s="17">
        <v>470.87999999999994</v>
      </c>
      <c r="J85" s="17">
        <v>387.3300000000001</v>
      </c>
      <c r="K85" s="17">
        <v>7151.4299999999967</v>
      </c>
      <c r="L85" s="17">
        <v>812.93999999999983</v>
      </c>
      <c r="M85" s="17">
        <v>43.929999999999993</v>
      </c>
      <c r="N85" s="17">
        <v>414.87000000000023</v>
      </c>
      <c r="O85" s="17">
        <v>189.62999999999982</v>
      </c>
      <c r="P85" s="17">
        <v>578.51999999999975</v>
      </c>
      <c r="Q85" s="20">
        <v>23.18</v>
      </c>
      <c r="R85" s="20">
        <v>13.89</v>
      </c>
      <c r="S85" s="20">
        <v>18.170000000000002</v>
      </c>
      <c r="T85" s="20">
        <v>28.19</v>
      </c>
      <c r="U85" s="20">
        <v>23.54</v>
      </c>
      <c r="V85" s="20">
        <v>19.37</v>
      </c>
      <c r="W85" s="20">
        <v>357.57</v>
      </c>
      <c r="X85" s="20">
        <v>40.65</v>
      </c>
      <c r="Y85" s="20">
        <v>2.2000000000000002</v>
      </c>
      <c r="Z85" s="20">
        <v>20.74</v>
      </c>
      <c r="AA85" s="20">
        <v>9.48</v>
      </c>
      <c r="AB85" s="20">
        <v>28.93</v>
      </c>
      <c r="AC85" s="17">
        <v>199.5</v>
      </c>
      <c r="AD85" s="17">
        <v>118.11</v>
      </c>
      <c r="AE85" s="17">
        <v>152.81</v>
      </c>
      <c r="AF85" s="17">
        <v>234.24</v>
      </c>
      <c r="AG85" s="17">
        <v>193.31</v>
      </c>
      <c r="AH85" s="17">
        <v>157.04</v>
      </c>
      <c r="AI85" s="17">
        <v>2864.2</v>
      </c>
      <c r="AJ85" s="17">
        <v>321.27</v>
      </c>
      <c r="AK85" s="17">
        <v>17.13</v>
      </c>
      <c r="AL85" s="17">
        <v>159.62</v>
      </c>
      <c r="AM85" s="17">
        <v>71.95</v>
      </c>
      <c r="AN85" s="17">
        <v>216.54</v>
      </c>
      <c r="AO85" s="20">
        <v>686.34999999999968</v>
      </c>
      <c r="AP85" s="20">
        <v>409.79999999999984</v>
      </c>
      <c r="AQ85" s="20">
        <v>534.33000000000015</v>
      </c>
      <c r="AR85" s="20">
        <v>826.22999999999979</v>
      </c>
      <c r="AS85" s="20">
        <v>687.73</v>
      </c>
      <c r="AT85" s="20">
        <v>563.74000000000012</v>
      </c>
      <c r="AU85" s="20">
        <v>10373.199999999997</v>
      </c>
      <c r="AV85" s="20">
        <v>1174.8599999999997</v>
      </c>
      <c r="AW85" s="20">
        <v>63.259999999999991</v>
      </c>
      <c r="AX85" s="20">
        <v>595.23000000000025</v>
      </c>
      <c r="AY85" s="20">
        <v>271.05999999999983</v>
      </c>
      <c r="AZ85" s="20">
        <v>823.98999999999967</v>
      </c>
      <c r="BA85" s="17">
        <f t="shared" si="8"/>
        <v>11718.149999999998</v>
      </c>
      <c r="BB85" s="17">
        <f t="shared" si="9"/>
        <v>585.91</v>
      </c>
      <c r="BC85" s="17">
        <f t="shared" si="10"/>
        <v>4705.7199999999993</v>
      </c>
      <c r="BD85" s="17">
        <f t="shared" si="11"/>
        <v>17009.779999999995</v>
      </c>
    </row>
    <row r="86" spans="1:56" x14ac:dyDescent="0.25">
      <c r="A86" t="str">
        <f t="shared" si="7"/>
        <v>NXI.NX01</v>
      </c>
      <c r="B86" s="1" t="s">
        <v>153</v>
      </c>
      <c r="C86" s="1" t="s">
        <v>154</v>
      </c>
      <c r="D86" s="1" t="s">
        <v>154</v>
      </c>
      <c r="E86" s="17">
        <v>-150282.51</v>
      </c>
      <c r="F86" s="17">
        <v>-169529.47999999998</v>
      </c>
      <c r="G86" s="17">
        <v>-86710.750000000015</v>
      </c>
      <c r="H86" s="17">
        <v>-6385.0300000000007</v>
      </c>
      <c r="I86" s="17">
        <v>-5798.01</v>
      </c>
      <c r="J86" s="17">
        <v>-41282.160000000003</v>
      </c>
      <c r="K86" s="17">
        <v>-448274.69999999995</v>
      </c>
      <c r="L86" s="17">
        <v>-149113.78999999998</v>
      </c>
      <c r="M86" s="17">
        <v>-15818.68</v>
      </c>
      <c r="N86" s="17">
        <v>-94736.17</v>
      </c>
      <c r="O86" s="17">
        <v>-102870.84</v>
      </c>
      <c r="P86" s="17">
        <v>-118006.70999999999</v>
      </c>
      <c r="Q86" s="20">
        <v>-7514.13</v>
      </c>
      <c r="R86" s="20">
        <v>-8476.4699999999993</v>
      </c>
      <c r="S86" s="20">
        <v>-4335.54</v>
      </c>
      <c r="T86" s="20">
        <v>-319.25</v>
      </c>
      <c r="U86" s="20">
        <v>-289.89999999999998</v>
      </c>
      <c r="V86" s="20">
        <v>-2064.11</v>
      </c>
      <c r="W86" s="20">
        <v>-22413.74</v>
      </c>
      <c r="X86" s="20">
        <v>-7455.69</v>
      </c>
      <c r="Y86" s="20">
        <v>-790.93</v>
      </c>
      <c r="Z86" s="20">
        <v>-4736.8100000000004</v>
      </c>
      <c r="AA86" s="20">
        <v>-5143.54</v>
      </c>
      <c r="AB86" s="20">
        <v>-5900.34</v>
      </c>
      <c r="AC86" s="17">
        <v>-64660.62</v>
      </c>
      <c r="AD86" s="17">
        <v>-72077.929999999993</v>
      </c>
      <c r="AE86" s="17">
        <v>-36467.230000000003</v>
      </c>
      <c r="AF86" s="17">
        <v>-2652.76</v>
      </c>
      <c r="AG86" s="17">
        <v>-2380.2800000000002</v>
      </c>
      <c r="AH86" s="17">
        <v>-16737.38</v>
      </c>
      <c r="AI86" s="17">
        <v>-179537.18</v>
      </c>
      <c r="AJ86" s="17">
        <v>-58929.599999999999</v>
      </c>
      <c r="AK86" s="17">
        <v>-6167.55</v>
      </c>
      <c r="AL86" s="17">
        <v>-36450.089999999997</v>
      </c>
      <c r="AM86" s="17">
        <v>-39033.870000000003</v>
      </c>
      <c r="AN86" s="17">
        <v>-44170.91</v>
      </c>
      <c r="AO86" s="20">
        <v>-222457.26</v>
      </c>
      <c r="AP86" s="20">
        <v>-250083.87999999998</v>
      </c>
      <c r="AQ86" s="20">
        <v>-127513.52000000002</v>
      </c>
      <c r="AR86" s="20">
        <v>-9357.0400000000009</v>
      </c>
      <c r="AS86" s="20">
        <v>-8468.19</v>
      </c>
      <c r="AT86" s="20">
        <v>-60083.650000000009</v>
      </c>
      <c r="AU86" s="20">
        <v>-650225.61999999988</v>
      </c>
      <c r="AV86" s="20">
        <v>-215499.08</v>
      </c>
      <c r="AW86" s="20">
        <v>-22777.16</v>
      </c>
      <c r="AX86" s="20">
        <v>-135923.07</v>
      </c>
      <c r="AY86" s="20">
        <v>-147048.25</v>
      </c>
      <c r="AZ86" s="20">
        <v>-168077.96</v>
      </c>
      <c r="BA86" s="17">
        <f t="shared" si="8"/>
        <v>-1388808.8299999998</v>
      </c>
      <c r="BB86" s="17">
        <f t="shared" si="9"/>
        <v>-69440.45</v>
      </c>
      <c r="BC86" s="17">
        <f t="shared" si="10"/>
        <v>-559265.4</v>
      </c>
      <c r="BD86" s="17">
        <f t="shared" si="11"/>
        <v>-2017514.68</v>
      </c>
    </row>
    <row r="87" spans="1:56" x14ac:dyDescent="0.25">
      <c r="A87" t="str">
        <f t="shared" si="7"/>
        <v>NXI.NX02</v>
      </c>
      <c r="B87" s="1" t="s">
        <v>153</v>
      </c>
      <c r="C87" s="1" t="s">
        <v>155</v>
      </c>
      <c r="D87" s="1" t="s">
        <v>155</v>
      </c>
      <c r="E87" s="17">
        <v>0</v>
      </c>
      <c r="F87" s="17">
        <v>0</v>
      </c>
      <c r="G87" s="17">
        <v>0</v>
      </c>
      <c r="H87" s="17">
        <v>0</v>
      </c>
      <c r="I87" s="17">
        <v>0</v>
      </c>
      <c r="J87" s="17">
        <v>0</v>
      </c>
      <c r="K87" s="17">
        <v>0</v>
      </c>
      <c r="L87" s="17">
        <v>0</v>
      </c>
      <c r="M87" s="17">
        <v>0</v>
      </c>
      <c r="N87" s="17">
        <v>0</v>
      </c>
      <c r="O87" s="17">
        <v>0</v>
      </c>
      <c r="P87" s="17">
        <v>0</v>
      </c>
      <c r="Q87" s="20">
        <v>0</v>
      </c>
      <c r="R87" s="20">
        <v>0</v>
      </c>
      <c r="S87" s="20">
        <v>0</v>
      </c>
      <c r="T87" s="20">
        <v>0</v>
      </c>
      <c r="U87" s="20">
        <v>0</v>
      </c>
      <c r="V87" s="20">
        <v>0</v>
      </c>
      <c r="W87" s="20">
        <v>0</v>
      </c>
      <c r="X87" s="20">
        <v>0</v>
      </c>
      <c r="Y87" s="20">
        <v>0</v>
      </c>
      <c r="Z87" s="20">
        <v>0</v>
      </c>
      <c r="AA87" s="20">
        <v>0</v>
      </c>
      <c r="AB87" s="20">
        <v>0</v>
      </c>
      <c r="AC87" s="17">
        <v>0</v>
      </c>
      <c r="AD87" s="17">
        <v>0</v>
      </c>
      <c r="AE87" s="17">
        <v>0</v>
      </c>
      <c r="AF87" s="17">
        <v>0</v>
      </c>
      <c r="AG87" s="17">
        <v>0</v>
      </c>
      <c r="AH87" s="17">
        <v>0</v>
      </c>
      <c r="AI87" s="17">
        <v>0</v>
      </c>
      <c r="AJ87" s="17">
        <v>0</v>
      </c>
      <c r="AK87" s="17">
        <v>0</v>
      </c>
      <c r="AL87" s="17">
        <v>0</v>
      </c>
      <c r="AM87" s="17">
        <v>0</v>
      </c>
      <c r="AN87" s="17">
        <v>0</v>
      </c>
      <c r="AO87" s="20">
        <v>0</v>
      </c>
      <c r="AP87" s="20">
        <v>0</v>
      </c>
      <c r="AQ87" s="20">
        <v>0</v>
      </c>
      <c r="AR87" s="20">
        <v>0</v>
      </c>
      <c r="AS87" s="20">
        <v>0</v>
      </c>
      <c r="AT87" s="20">
        <v>0</v>
      </c>
      <c r="AU87" s="20">
        <v>0</v>
      </c>
      <c r="AV87" s="20">
        <v>0</v>
      </c>
      <c r="AW87" s="20">
        <v>0</v>
      </c>
      <c r="AX87" s="20">
        <v>0</v>
      </c>
      <c r="AY87" s="20">
        <v>0</v>
      </c>
      <c r="AZ87" s="20">
        <v>0</v>
      </c>
      <c r="BA87" s="17">
        <f t="shared" si="8"/>
        <v>0</v>
      </c>
      <c r="BB87" s="17">
        <f t="shared" si="9"/>
        <v>0</v>
      </c>
      <c r="BC87" s="17">
        <f t="shared" si="10"/>
        <v>0</v>
      </c>
      <c r="BD87" s="17">
        <f t="shared" si="11"/>
        <v>0</v>
      </c>
    </row>
    <row r="88" spans="1:56" x14ac:dyDescent="0.25">
      <c r="A88" t="str">
        <f t="shared" si="7"/>
        <v>CUPC.OMRH</v>
      </c>
      <c r="B88" s="1" t="s">
        <v>156</v>
      </c>
      <c r="C88" s="1" t="s">
        <v>157</v>
      </c>
      <c r="D88" s="1" t="s">
        <v>157</v>
      </c>
      <c r="E88" s="17">
        <v>-11279.35</v>
      </c>
      <c r="F88" s="17">
        <v>-7458.28</v>
      </c>
      <c r="G88" s="17">
        <v>-27526.09</v>
      </c>
      <c r="H88" s="17">
        <v>-34394.199999999997</v>
      </c>
      <c r="I88" s="17">
        <v>-58017.18</v>
      </c>
      <c r="J88" s="17">
        <v>-57478.81</v>
      </c>
      <c r="K88" s="17">
        <v>-170503.65000000002</v>
      </c>
      <c r="L88" s="17">
        <v>-44066.720000000001</v>
      </c>
      <c r="M88" s="17">
        <v>-24496.739999999998</v>
      </c>
      <c r="N88" s="17">
        <v>-18746.419999999998</v>
      </c>
      <c r="O88" s="17">
        <v>-7261.89</v>
      </c>
      <c r="P88" s="17">
        <v>-4894.6799999999994</v>
      </c>
      <c r="Q88" s="20">
        <v>-563.97</v>
      </c>
      <c r="R88" s="20">
        <v>-372.91</v>
      </c>
      <c r="S88" s="20">
        <v>-1376.3</v>
      </c>
      <c r="T88" s="20">
        <v>-1719.71</v>
      </c>
      <c r="U88" s="20">
        <v>-2900.86</v>
      </c>
      <c r="V88" s="20">
        <v>-2873.94</v>
      </c>
      <c r="W88" s="20">
        <v>-8525.18</v>
      </c>
      <c r="X88" s="20">
        <v>-2203.34</v>
      </c>
      <c r="Y88" s="20">
        <v>-1224.8399999999999</v>
      </c>
      <c r="Z88" s="20">
        <v>-937.32</v>
      </c>
      <c r="AA88" s="20">
        <v>-363.09</v>
      </c>
      <c r="AB88" s="20">
        <v>-244.73</v>
      </c>
      <c r="AC88" s="17">
        <v>-4853.0600000000004</v>
      </c>
      <c r="AD88" s="17">
        <v>-3171</v>
      </c>
      <c r="AE88" s="17">
        <v>-11576.42</v>
      </c>
      <c r="AF88" s="17">
        <v>-14289.62</v>
      </c>
      <c r="AG88" s="17">
        <v>-23818.05</v>
      </c>
      <c r="AH88" s="17">
        <v>-23304.13</v>
      </c>
      <c r="AI88" s="17">
        <v>-68287.91</v>
      </c>
      <c r="AJ88" s="17">
        <v>-17415.12</v>
      </c>
      <c r="AK88" s="17">
        <v>-9551.0499999999993</v>
      </c>
      <c r="AL88" s="17">
        <v>-7212.75</v>
      </c>
      <c r="AM88" s="17">
        <v>-2755.49</v>
      </c>
      <c r="AN88" s="17">
        <v>-1832.12</v>
      </c>
      <c r="AO88" s="20">
        <v>-16696.38</v>
      </c>
      <c r="AP88" s="20">
        <v>-11002.189999999999</v>
      </c>
      <c r="AQ88" s="20">
        <v>-40478.81</v>
      </c>
      <c r="AR88" s="20">
        <v>-50403.53</v>
      </c>
      <c r="AS88" s="20">
        <v>-84736.09</v>
      </c>
      <c r="AT88" s="20">
        <v>-83656.88</v>
      </c>
      <c r="AU88" s="20">
        <v>-247316.74000000002</v>
      </c>
      <c r="AV88" s="20">
        <v>-63685.179999999993</v>
      </c>
      <c r="AW88" s="20">
        <v>-35272.629999999997</v>
      </c>
      <c r="AX88" s="20">
        <v>-26896.489999999998</v>
      </c>
      <c r="AY88" s="20">
        <v>-10380.470000000001</v>
      </c>
      <c r="AZ88" s="20">
        <v>-6971.5299999999988</v>
      </c>
      <c r="BA88" s="17">
        <f t="shared" si="8"/>
        <v>-466124.01</v>
      </c>
      <c r="BB88" s="17">
        <f t="shared" si="9"/>
        <v>-23306.190000000002</v>
      </c>
      <c r="BC88" s="17">
        <f t="shared" si="10"/>
        <v>-188066.71999999997</v>
      </c>
      <c r="BD88" s="17">
        <f t="shared" si="11"/>
        <v>-677496.92</v>
      </c>
    </row>
    <row r="89" spans="1:56" x14ac:dyDescent="0.25">
      <c r="A89" t="str">
        <f t="shared" si="7"/>
        <v>CUPC.PH1</v>
      </c>
      <c r="B89" s="1" t="s">
        <v>156</v>
      </c>
      <c r="C89" s="1" t="s">
        <v>160</v>
      </c>
      <c r="D89" s="1" t="s">
        <v>160</v>
      </c>
      <c r="E89" s="17">
        <v>681.25999999999908</v>
      </c>
      <c r="F89" s="17">
        <v>472.73</v>
      </c>
      <c r="G89" s="17">
        <v>1218.9000000000003</v>
      </c>
      <c r="H89" s="17">
        <v>582.74</v>
      </c>
      <c r="I89" s="17">
        <v>758.98999999999978</v>
      </c>
      <c r="J89" s="17">
        <v>659.21000000000026</v>
      </c>
      <c r="K89" s="17">
        <v>6179.1699999999992</v>
      </c>
      <c r="L89" s="17">
        <v>1559.8700000000008</v>
      </c>
      <c r="M89" s="17">
        <v>1549.9200000000005</v>
      </c>
      <c r="N89" s="17">
        <v>3506.6499999999969</v>
      </c>
      <c r="O89" s="17">
        <v>2244.25</v>
      </c>
      <c r="P89" s="17">
        <v>1954.8700000000003</v>
      </c>
      <c r="Q89" s="20">
        <v>34.06</v>
      </c>
      <c r="R89" s="20">
        <v>23.64</v>
      </c>
      <c r="S89" s="20">
        <v>60.95</v>
      </c>
      <c r="T89" s="20">
        <v>29.14</v>
      </c>
      <c r="U89" s="20">
        <v>37.950000000000003</v>
      </c>
      <c r="V89" s="20">
        <v>32.96</v>
      </c>
      <c r="W89" s="20">
        <v>308.95999999999998</v>
      </c>
      <c r="X89" s="20">
        <v>77.989999999999995</v>
      </c>
      <c r="Y89" s="20">
        <v>77.5</v>
      </c>
      <c r="Z89" s="20">
        <v>175.33</v>
      </c>
      <c r="AA89" s="20">
        <v>112.21</v>
      </c>
      <c r="AB89" s="20">
        <v>97.74</v>
      </c>
      <c r="AC89" s="17">
        <v>293.12</v>
      </c>
      <c r="AD89" s="17">
        <v>200.99</v>
      </c>
      <c r="AE89" s="17">
        <v>512.62</v>
      </c>
      <c r="AF89" s="17">
        <v>242.11</v>
      </c>
      <c r="AG89" s="17">
        <v>311.58999999999997</v>
      </c>
      <c r="AH89" s="17">
        <v>267.27</v>
      </c>
      <c r="AI89" s="17">
        <v>2474.8000000000002</v>
      </c>
      <c r="AJ89" s="17">
        <v>616.46</v>
      </c>
      <c r="AK89" s="17">
        <v>604.29999999999995</v>
      </c>
      <c r="AL89" s="17">
        <v>1349.2</v>
      </c>
      <c r="AM89" s="17">
        <v>851.57</v>
      </c>
      <c r="AN89" s="17">
        <v>731.72</v>
      </c>
      <c r="AO89" s="20">
        <v>1008.439999999999</v>
      </c>
      <c r="AP89" s="20">
        <v>697.36</v>
      </c>
      <c r="AQ89" s="20">
        <v>1792.4700000000003</v>
      </c>
      <c r="AR89" s="20">
        <v>853.99</v>
      </c>
      <c r="AS89" s="20">
        <v>1108.5299999999997</v>
      </c>
      <c r="AT89" s="20">
        <v>959.44000000000028</v>
      </c>
      <c r="AU89" s="20">
        <v>8962.93</v>
      </c>
      <c r="AV89" s="20">
        <v>2254.3200000000006</v>
      </c>
      <c r="AW89" s="20">
        <v>2231.7200000000003</v>
      </c>
      <c r="AX89" s="20">
        <v>5031.1799999999967</v>
      </c>
      <c r="AY89" s="20">
        <v>3208.03</v>
      </c>
      <c r="AZ89" s="20">
        <v>2784.33</v>
      </c>
      <c r="BA89" s="17">
        <f t="shared" si="8"/>
        <v>21368.559999999994</v>
      </c>
      <c r="BB89" s="17">
        <f t="shared" si="9"/>
        <v>1068.43</v>
      </c>
      <c r="BC89" s="17">
        <f t="shared" si="10"/>
        <v>8455.75</v>
      </c>
      <c r="BD89" s="17">
        <f t="shared" si="11"/>
        <v>30892.739999999998</v>
      </c>
    </row>
    <row r="90" spans="1:56" x14ac:dyDescent="0.25">
      <c r="A90" t="str">
        <f t="shared" si="7"/>
        <v>TAU.POC</v>
      </c>
      <c r="B90" s="1" t="s">
        <v>31</v>
      </c>
      <c r="C90" s="1" t="s">
        <v>162</v>
      </c>
      <c r="D90" s="1" t="s">
        <v>162</v>
      </c>
      <c r="E90" s="17">
        <v>-16295.349999999997</v>
      </c>
      <c r="F90" s="17">
        <v>-13141.83</v>
      </c>
      <c r="G90" s="17">
        <v>-10074.570000000002</v>
      </c>
      <c r="H90" s="17">
        <v>-6840.2</v>
      </c>
      <c r="I90" s="17">
        <v>-8617.02</v>
      </c>
      <c r="J90" s="17">
        <v>-1765.6399999999999</v>
      </c>
      <c r="K90" s="17">
        <v>-22820.42</v>
      </c>
      <c r="L90" s="17">
        <v>-12391.5</v>
      </c>
      <c r="M90" s="17">
        <v>-4225.83</v>
      </c>
      <c r="N90" s="17">
        <v>-6689.13</v>
      </c>
      <c r="O90" s="17">
        <v>-11423.27</v>
      </c>
      <c r="P90" s="17">
        <v>-14463.36</v>
      </c>
      <c r="Q90" s="20">
        <v>-814.77</v>
      </c>
      <c r="R90" s="20">
        <v>-657.09</v>
      </c>
      <c r="S90" s="20">
        <v>-503.73</v>
      </c>
      <c r="T90" s="20">
        <v>-342.01</v>
      </c>
      <c r="U90" s="20">
        <v>-430.85</v>
      </c>
      <c r="V90" s="20">
        <v>-88.28</v>
      </c>
      <c r="W90" s="20">
        <v>-1141.02</v>
      </c>
      <c r="X90" s="20">
        <v>-619.58000000000004</v>
      </c>
      <c r="Y90" s="20">
        <v>-211.29</v>
      </c>
      <c r="Z90" s="20">
        <v>-334.46</v>
      </c>
      <c r="AA90" s="20">
        <v>-571.16</v>
      </c>
      <c r="AB90" s="20">
        <v>-723.17</v>
      </c>
      <c r="AC90" s="17">
        <v>-7011.25</v>
      </c>
      <c r="AD90" s="17">
        <v>-5587.44</v>
      </c>
      <c r="AE90" s="17">
        <v>-4236.9799999999996</v>
      </c>
      <c r="AF90" s="17">
        <v>-2841.87</v>
      </c>
      <c r="AG90" s="17">
        <v>-3537.58</v>
      </c>
      <c r="AH90" s="17">
        <v>-715.86</v>
      </c>
      <c r="AI90" s="17">
        <v>-9139.74</v>
      </c>
      <c r="AJ90" s="17">
        <v>-4897.1099999999997</v>
      </c>
      <c r="AK90" s="17">
        <v>-1647.61</v>
      </c>
      <c r="AL90" s="17">
        <v>-2573.67</v>
      </c>
      <c r="AM90" s="17">
        <v>-4334.51</v>
      </c>
      <c r="AN90" s="17">
        <v>-5413.76</v>
      </c>
      <c r="AO90" s="20">
        <v>-24121.369999999995</v>
      </c>
      <c r="AP90" s="20">
        <v>-19386.36</v>
      </c>
      <c r="AQ90" s="20">
        <v>-14815.28</v>
      </c>
      <c r="AR90" s="20">
        <v>-10024.08</v>
      </c>
      <c r="AS90" s="20">
        <v>-12585.45</v>
      </c>
      <c r="AT90" s="20">
        <v>-2569.7799999999997</v>
      </c>
      <c r="AU90" s="20">
        <v>-33101.18</v>
      </c>
      <c r="AV90" s="20">
        <v>-17908.189999999999</v>
      </c>
      <c r="AW90" s="20">
        <v>-6084.73</v>
      </c>
      <c r="AX90" s="20">
        <v>-9597.26</v>
      </c>
      <c r="AY90" s="20">
        <v>-16328.94</v>
      </c>
      <c r="AZ90" s="20">
        <v>-20600.29</v>
      </c>
      <c r="BA90" s="17">
        <f t="shared" si="8"/>
        <v>-128748.12000000001</v>
      </c>
      <c r="BB90" s="17">
        <f t="shared" si="9"/>
        <v>-6437.4100000000008</v>
      </c>
      <c r="BC90" s="17">
        <f t="shared" si="10"/>
        <v>-51937.38</v>
      </c>
      <c r="BD90" s="17">
        <f t="shared" si="11"/>
        <v>-187122.91000000003</v>
      </c>
    </row>
    <row r="91" spans="1:56" x14ac:dyDescent="0.25">
      <c r="A91" t="str">
        <f t="shared" si="7"/>
        <v>ACRL.PR1</v>
      </c>
      <c r="B91" s="1" t="s">
        <v>163</v>
      </c>
      <c r="C91" s="1" t="s">
        <v>164</v>
      </c>
      <c r="D91" s="1" t="s">
        <v>164</v>
      </c>
      <c r="E91" s="17">
        <v>28972.769999999997</v>
      </c>
      <c r="F91" s="17">
        <v>33913.660000000011</v>
      </c>
      <c r="G91" s="17">
        <v>22537.660000000003</v>
      </c>
      <c r="H91" s="17">
        <v>21650.040000000005</v>
      </c>
      <c r="I91" s="17">
        <v>12473.779999999999</v>
      </c>
      <c r="J91" s="17">
        <v>16700.489999999998</v>
      </c>
      <c r="K91" s="17">
        <v>44803.87999999999</v>
      </c>
      <c r="L91" s="17">
        <v>32272.269999999997</v>
      </c>
      <c r="M91" s="17">
        <v>20268.849999999991</v>
      </c>
      <c r="N91" s="17">
        <v>21493.74</v>
      </c>
      <c r="O91" s="17">
        <v>19413.61</v>
      </c>
      <c r="P91" s="17">
        <v>24781.650000000009</v>
      </c>
      <c r="Q91" s="20">
        <v>1448.64</v>
      </c>
      <c r="R91" s="20">
        <v>1695.68</v>
      </c>
      <c r="S91" s="20">
        <v>1126.8800000000001</v>
      </c>
      <c r="T91" s="20">
        <v>1082.5</v>
      </c>
      <c r="U91" s="20">
        <v>623.69000000000005</v>
      </c>
      <c r="V91" s="20">
        <v>835.02</v>
      </c>
      <c r="W91" s="20">
        <v>2240.19</v>
      </c>
      <c r="X91" s="20">
        <v>1613.61</v>
      </c>
      <c r="Y91" s="20">
        <v>1013.44</v>
      </c>
      <c r="Z91" s="20">
        <v>1074.69</v>
      </c>
      <c r="AA91" s="20">
        <v>970.68</v>
      </c>
      <c r="AB91" s="20">
        <v>1239.08</v>
      </c>
      <c r="AC91" s="17">
        <v>12465.84</v>
      </c>
      <c r="AD91" s="17">
        <v>14418.89</v>
      </c>
      <c r="AE91" s="17">
        <v>9478.48</v>
      </c>
      <c r="AF91" s="17">
        <v>8994.85</v>
      </c>
      <c r="AG91" s="17">
        <v>5120.92</v>
      </c>
      <c r="AH91" s="17">
        <v>6771.02</v>
      </c>
      <c r="AI91" s="17">
        <v>17944.27</v>
      </c>
      <c r="AJ91" s="17">
        <v>12753.96</v>
      </c>
      <c r="AK91" s="17">
        <v>7902.63</v>
      </c>
      <c r="AL91" s="17">
        <v>8269.7900000000009</v>
      </c>
      <c r="AM91" s="17">
        <v>7366.41</v>
      </c>
      <c r="AN91" s="17">
        <v>9275.98</v>
      </c>
      <c r="AO91" s="20">
        <v>42887.25</v>
      </c>
      <c r="AP91" s="20">
        <v>50028.23000000001</v>
      </c>
      <c r="AQ91" s="20">
        <v>33143.020000000004</v>
      </c>
      <c r="AR91" s="20">
        <v>31727.390000000007</v>
      </c>
      <c r="AS91" s="20">
        <v>18218.39</v>
      </c>
      <c r="AT91" s="20">
        <v>24306.53</v>
      </c>
      <c r="AU91" s="20">
        <v>64988.34</v>
      </c>
      <c r="AV91" s="20">
        <v>46639.839999999997</v>
      </c>
      <c r="AW91" s="20">
        <v>29184.919999999991</v>
      </c>
      <c r="AX91" s="20">
        <v>30838.22</v>
      </c>
      <c r="AY91" s="20">
        <v>27750.7</v>
      </c>
      <c r="AZ91" s="20">
        <v>35296.710000000006</v>
      </c>
      <c r="BA91" s="17">
        <f t="shared" si="8"/>
        <v>299282.40000000002</v>
      </c>
      <c r="BB91" s="17">
        <f t="shared" si="9"/>
        <v>14964.100000000004</v>
      </c>
      <c r="BC91" s="17">
        <f t="shared" si="10"/>
        <v>120763.04000000002</v>
      </c>
      <c r="BD91" s="17">
        <f t="shared" si="11"/>
        <v>435009.54000000004</v>
      </c>
    </row>
    <row r="92" spans="1:56" x14ac:dyDescent="0.25">
      <c r="A92" t="str">
        <f t="shared" si="7"/>
        <v>PWX.BCHEXP</v>
      </c>
      <c r="B92" s="1" t="s">
        <v>101</v>
      </c>
      <c r="C92" s="1" t="s">
        <v>165</v>
      </c>
      <c r="D92" s="1" t="s">
        <v>28</v>
      </c>
      <c r="E92" s="17">
        <v>-105182.89</v>
      </c>
      <c r="F92" s="17">
        <v>-145048.66</v>
      </c>
      <c r="G92" s="17">
        <v>-14728.840000000002</v>
      </c>
      <c r="H92" s="17">
        <v>-13691.11</v>
      </c>
      <c r="I92" s="17">
        <v>-14783.22</v>
      </c>
      <c r="J92" s="17">
        <v>-14316.39</v>
      </c>
      <c r="K92" s="17">
        <v>-6742.7699999999986</v>
      </c>
      <c r="L92" s="17">
        <v>-12387.900000000001</v>
      </c>
      <c r="M92" s="17">
        <v>-34988.050000000003</v>
      </c>
      <c r="N92" s="17">
        <v>-26147.760000000002</v>
      </c>
      <c r="O92" s="17">
        <v>-52616.26</v>
      </c>
      <c r="P92" s="17">
        <v>-62755.99</v>
      </c>
      <c r="Q92" s="20">
        <v>-5259.14</v>
      </c>
      <c r="R92" s="20">
        <v>-7252.43</v>
      </c>
      <c r="S92" s="20">
        <v>-736.44</v>
      </c>
      <c r="T92" s="20">
        <v>-684.56</v>
      </c>
      <c r="U92" s="20">
        <v>-739.16</v>
      </c>
      <c r="V92" s="20">
        <v>-715.82</v>
      </c>
      <c r="W92" s="20">
        <v>-337.14</v>
      </c>
      <c r="X92" s="20">
        <v>-619.4</v>
      </c>
      <c r="Y92" s="20">
        <v>-1749.4</v>
      </c>
      <c r="Z92" s="20">
        <v>-1307.3900000000001</v>
      </c>
      <c r="AA92" s="20">
        <v>-2630.81</v>
      </c>
      <c r="AB92" s="20">
        <v>-3137.8</v>
      </c>
      <c r="AC92" s="17">
        <v>-45256.04</v>
      </c>
      <c r="AD92" s="17">
        <v>-61669.55</v>
      </c>
      <c r="AE92" s="17">
        <v>-6194.39</v>
      </c>
      <c r="AF92" s="17">
        <v>-5688.19</v>
      </c>
      <c r="AG92" s="17">
        <v>-6069.02</v>
      </c>
      <c r="AH92" s="17">
        <v>-5804.42</v>
      </c>
      <c r="AI92" s="17">
        <v>-2700.53</v>
      </c>
      <c r="AJ92" s="17">
        <v>-4895.68</v>
      </c>
      <c r="AK92" s="17">
        <v>-13641.51</v>
      </c>
      <c r="AL92" s="17">
        <v>-10060.450000000001</v>
      </c>
      <c r="AM92" s="17">
        <v>-19965</v>
      </c>
      <c r="AN92" s="17">
        <v>-23490.1</v>
      </c>
      <c r="AO92" s="20">
        <v>-155698.07</v>
      </c>
      <c r="AP92" s="20">
        <v>-213970.64</v>
      </c>
      <c r="AQ92" s="20">
        <v>-21659.670000000002</v>
      </c>
      <c r="AR92" s="20">
        <v>-20063.86</v>
      </c>
      <c r="AS92" s="20">
        <v>-21591.4</v>
      </c>
      <c r="AT92" s="20">
        <v>-20836.629999999997</v>
      </c>
      <c r="AU92" s="20">
        <v>-9780.4399999999987</v>
      </c>
      <c r="AV92" s="20">
        <v>-17902.980000000003</v>
      </c>
      <c r="AW92" s="20">
        <v>-50378.960000000006</v>
      </c>
      <c r="AX92" s="20">
        <v>-37515.600000000006</v>
      </c>
      <c r="AY92" s="20">
        <v>-75212.070000000007</v>
      </c>
      <c r="AZ92" s="20">
        <v>-89383.889999999985</v>
      </c>
      <c r="BA92" s="17">
        <f t="shared" si="8"/>
        <v>-503389.84</v>
      </c>
      <c r="BB92" s="17">
        <f t="shared" si="9"/>
        <v>-25169.489999999998</v>
      </c>
      <c r="BC92" s="17">
        <f t="shared" si="10"/>
        <v>-205434.88000000003</v>
      </c>
      <c r="BD92" s="17">
        <f t="shared" si="11"/>
        <v>-733994.21000000008</v>
      </c>
    </row>
    <row r="93" spans="1:56" x14ac:dyDescent="0.25">
      <c r="A93" t="str">
        <f t="shared" si="7"/>
        <v>PWX.SPCEXP</v>
      </c>
      <c r="B93" s="1" t="s">
        <v>101</v>
      </c>
      <c r="C93" s="1" t="s">
        <v>226</v>
      </c>
      <c r="D93" s="1" t="s">
        <v>74</v>
      </c>
      <c r="E93" s="17">
        <v>-963.06999999999994</v>
      </c>
      <c r="F93" s="17">
        <v>-1124.78</v>
      </c>
      <c r="G93" s="17">
        <v>-3810.3900000000008</v>
      </c>
      <c r="H93" s="17">
        <v>-7004.53</v>
      </c>
      <c r="I93" s="17">
        <v>-2512.3500000000008</v>
      </c>
      <c r="J93" s="17">
        <v>-311.71000000000004</v>
      </c>
      <c r="K93" s="17">
        <v>-1786.97</v>
      </c>
      <c r="L93" s="17">
        <v>-564.02</v>
      </c>
      <c r="M93" s="17">
        <v>-583.6099999999999</v>
      </c>
      <c r="N93" s="17">
        <v>-2579.39</v>
      </c>
      <c r="O93" s="17">
        <v>-2504.16</v>
      </c>
      <c r="P93" s="17">
        <v>-3946.13</v>
      </c>
      <c r="Q93" s="20">
        <v>-48.15</v>
      </c>
      <c r="R93" s="20">
        <v>-56.24</v>
      </c>
      <c r="S93" s="20">
        <v>-190.52</v>
      </c>
      <c r="T93" s="20">
        <v>-350.23</v>
      </c>
      <c r="U93" s="20">
        <v>-125.62</v>
      </c>
      <c r="V93" s="20">
        <v>-15.59</v>
      </c>
      <c r="W93" s="20">
        <v>-89.35</v>
      </c>
      <c r="X93" s="20">
        <v>-28.2</v>
      </c>
      <c r="Y93" s="20">
        <v>-29.18</v>
      </c>
      <c r="Z93" s="20">
        <v>-128.97</v>
      </c>
      <c r="AA93" s="20">
        <v>-125.21</v>
      </c>
      <c r="AB93" s="20">
        <v>-197.31</v>
      </c>
      <c r="AC93" s="17">
        <v>-414.37</v>
      </c>
      <c r="AD93" s="17">
        <v>-478.22</v>
      </c>
      <c r="AE93" s="17">
        <v>-1602.5</v>
      </c>
      <c r="AF93" s="17">
        <v>-2910.14</v>
      </c>
      <c r="AG93" s="17">
        <v>-1031.4100000000001</v>
      </c>
      <c r="AH93" s="17">
        <v>-126.38</v>
      </c>
      <c r="AI93" s="17">
        <v>-715.69</v>
      </c>
      <c r="AJ93" s="17">
        <v>-222.9</v>
      </c>
      <c r="AK93" s="17">
        <v>-227.54</v>
      </c>
      <c r="AL93" s="17">
        <v>-992.43</v>
      </c>
      <c r="AM93" s="17">
        <v>-950.19</v>
      </c>
      <c r="AN93" s="17">
        <v>-1477.07</v>
      </c>
      <c r="AO93" s="20">
        <v>-1425.59</v>
      </c>
      <c r="AP93" s="20">
        <v>-1659.24</v>
      </c>
      <c r="AQ93" s="20">
        <v>-5603.4100000000008</v>
      </c>
      <c r="AR93" s="20">
        <v>-10264.9</v>
      </c>
      <c r="AS93" s="20">
        <v>-3669.380000000001</v>
      </c>
      <c r="AT93" s="20">
        <v>-453.68</v>
      </c>
      <c r="AU93" s="20">
        <v>-2592.0100000000002</v>
      </c>
      <c r="AV93" s="20">
        <v>-815.12</v>
      </c>
      <c r="AW93" s="20">
        <v>-840.32999999999981</v>
      </c>
      <c r="AX93" s="20">
        <v>-3700.7899999999995</v>
      </c>
      <c r="AY93" s="20">
        <v>-3579.56</v>
      </c>
      <c r="AZ93" s="20">
        <v>-5620.51</v>
      </c>
      <c r="BA93" s="17">
        <f t="shared" si="8"/>
        <v>-27691.110000000004</v>
      </c>
      <c r="BB93" s="17">
        <f t="shared" si="9"/>
        <v>-1384.5700000000002</v>
      </c>
      <c r="BC93" s="17">
        <f t="shared" si="10"/>
        <v>-11148.839999999998</v>
      </c>
      <c r="BD93" s="17">
        <f t="shared" si="11"/>
        <v>-40224.519999999997</v>
      </c>
    </row>
    <row r="94" spans="1:56" x14ac:dyDescent="0.25">
      <c r="A94" t="str">
        <f t="shared" si="7"/>
        <v>PWX.BCHIMP</v>
      </c>
      <c r="B94" s="1" t="s">
        <v>101</v>
      </c>
      <c r="C94" s="1" t="s">
        <v>166</v>
      </c>
      <c r="D94" s="1" t="s">
        <v>21</v>
      </c>
      <c r="E94" s="17">
        <v>-53933.509999999995</v>
      </c>
      <c r="F94" s="17">
        <v>-15795.990000000002</v>
      </c>
      <c r="G94" s="17">
        <v>-161040.4</v>
      </c>
      <c r="H94" s="17">
        <v>-64525.22</v>
      </c>
      <c r="I94" s="17">
        <v>-80022.709999999992</v>
      </c>
      <c r="J94" s="17">
        <v>-96067.329999999987</v>
      </c>
      <c r="K94" s="17">
        <v>-665272.39000000013</v>
      </c>
      <c r="L94" s="17">
        <v>-186537.05</v>
      </c>
      <c r="M94" s="17">
        <v>-42076.800000000003</v>
      </c>
      <c r="N94" s="17">
        <v>-125892.37000000002</v>
      </c>
      <c r="O94" s="17">
        <v>-91777.32</v>
      </c>
      <c r="P94" s="17">
        <v>-158798.01</v>
      </c>
      <c r="Q94" s="20">
        <v>-2696.68</v>
      </c>
      <c r="R94" s="20">
        <v>-789.8</v>
      </c>
      <c r="S94" s="20">
        <v>-8052.02</v>
      </c>
      <c r="T94" s="20">
        <v>-3226.26</v>
      </c>
      <c r="U94" s="20">
        <v>-4001.14</v>
      </c>
      <c r="V94" s="20">
        <v>-4803.37</v>
      </c>
      <c r="W94" s="20">
        <v>-33263.620000000003</v>
      </c>
      <c r="X94" s="20">
        <v>-9326.85</v>
      </c>
      <c r="Y94" s="20">
        <v>-2103.84</v>
      </c>
      <c r="Z94" s="20">
        <v>-6294.62</v>
      </c>
      <c r="AA94" s="20">
        <v>-4588.87</v>
      </c>
      <c r="AB94" s="20">
        <v>-7939.9</v>
      </c>
      <c r="AC94" s="17">
        <v>-23205.46</v>
      </c>
      <c r="AD94" s="17">
        <v>-6715.9</v>
      </c>
      <c r="AE94" s="17">
        <v>-67727.45</v>
      </c>
      <c r="AF94" s="17">
        <v>-26808.03</v>
      </c>
      <c r="AG94" s="17">
        <v>-32852.080000000002</v>
      </c>
      <c r="AH94" s="17">
        <v>-38949.4</v>
      </c>
      <c r="AI94" s="17">
        <v>-266446.28999999998</v>
      </c>
      <c r="AJ94" s="17">
        <v>-73719.23</v>
      </c>
      <c r="AK94" s="17">
        <v>-16405.349999999999</v>
      </c>
      <c r="AL94" s="17">
        <v>-48437.55</v>
      </c>
      <c r="AM94" s="17">
        <v>-34824.480000000003</v>
      </c>
      <c r="AN94" s="17">
        <v>-59439.43</v>
      </c>
      <c r="AO94" s="20">
        <v>-79835.649999999994</v>
      </c>
      <c r="AP94" s="20">
        <v>-23301.690000000002</v>
      </c>
      <c r="AQ94" s="20">
        <v>-236819.87</v>
      </c>
      <c r="AR94" s="20">
        <v>-94559.51</v>
      </c>
      <c r="AS94" s="20">
        <v>-116875.93</v>
      </c>
      <c r="AT94" s="20">
        <v>-139820.09999999998</v>
      </c>
      <c r="AU94" s="20">
        <v>-964982.3</v>
      </c>
      <c r="AV94" s="20">
        <v>-269583.13</v>
      </c>
      <c r="AW94" s="20">
        <v>-60585.99</v>
      </c>
      <c r="AX94" s="20">
        <v>-180624.54000000004</v>
      </c>
      <c r="AY94" s="20">
        <v>-131190.67000000001</v>
      </c>
      <c r="AZ94" s="20">
        <v>-226177.34</v>
      </c>
      <c r="BA94" s="17">
        <f t="shared" si="8"/>
        <v>-1741739.1000000003</v>
      </c>
      <c r="BB94" s="17">
        <f t="shared" si="9"/>
        <v>-87086.969999999987</v>
      </c>
      <c r="BC94" s="17">
        <f t="shared" si="10"/>
        <v>-695530.65</v>
      </c>
      <c r="BD94" s="17">
        <f t="shared" si="11"/>
        <v>-2524356.7199999997</v>
      </c>
    </row>
    <row r="95" spans="1:56" x14ac:dyDescent="0.25">
      <c r="A95" t="str">
        <f t="shared" si="7"/>
        <v>PWX.SPCIMP</v>
      </c>
      <c r="B95" s="1" t="s">
        <v>101</v>
      </c>
      <c r="C95" s="1" t="s">
        <v>227</v>
      </c>
      <c r="D95" s="1" t="s">
        <v>73</v>
      </c>
      <c r="E95" s="17">
        <v>-107.1</v>
      </c>
      <c r="F95" s="17">
        <v>-153.89000000000001</v>
      </c>
      <c r="G95" s="17">
        <v>-98.27</v>
      </c>
      <c r="H95" s="17">
        <v>-382.46999999999997</v>
      </c>
      <c r="I95" s="17">
        <v>-2800.84</v>
      </c>
      <c r="J95" s="17">
        <v>-1778.88</v>
      </c>
      <c r="K95" s="17">
        <v>-2746.2099999999996</v>
      </c>
      <c r="L95" s="17">
        <v>-58.05</v>
      </c>
      <c r="M95" s="17">
        <v>-1647.3999999999996</v>
      </c>
      <c r="N95" s="17">
        <v>-3575.9700000000003</v>
      </c>
      <c r="O95" s="17">
        <v>-9664.2500000000018</v>
      </c>
      <c r="P95" s="17">
        <v>-6155.33</v>
      </c>
      <c r="Q95" s="20">
        <v>-5.36</v>
      </c>
      <c r="R95" s="20">
        <v>-7.69</v>
      </c>
      <c r="S95" s="20">
        <v>-4.91</v>
      </c>
      <c r="T95" s="20">
        <v>-19.12</v>
      </c>
      <c r="U95" s="20">
        <v>-140.04</v>
      </c>
      <c r="V95" s="20">
        <v>-88.94</v>
      </c>
      <c r="W95" s="20">
        <v>-137.31</v>
      </c>
      <c r="X95" s="20">
        <v>-2.9</v>
      </c>
      <c r="Y95" s="20">
        <v>-82.37</v>
      </c>
      <c r="Z95" s="20">
        <v>-178.8</v>
      </c>
      <c r="AA95" s="20">
        <v>-483.21</v>
      </c>
      <c r="AB95" s="20">
        <v>-307.77</v>
      </c>
      <c r="AC95" s="17">
        <v>-46.08</v>
      </c>
      <c r="AD95" s="17">
        <v>-65.430000000000007</v>
      </c>
      <c r="AE95" s="17">
        <v>-41.33</v>
      </c>
      <c r="AF95" s="17">
        <v>-158.9</v>
      </c>
      <c r="AG95" s="17">
        <v>-1149.8399999999999</v>
      </c>
      <c r="AH95" s="17">
        <v>-721.23</v>
      </c>
      <c r="AI95" s="17">
        <v>-1099.8800000000001</v>
      </c>
      <c r="AJ95" s="17">
        <v>-22.94</v>
      </c>
      <c r="AK95" s="17">
        <v>-642.30999999999995</v>
      </c>
      <c r="AL95" s="17">
        <v>-1375.87</v>
      </c>
      <c r="AM95" s="17">
        <v>-3667.06</v>
      </c>
      <c r="AN95" s="17">
        <v>-2303.9899999999998</v>
      </c>
      <c r="AO95" s="20">
        <v>-158.54</v>
      </c>
      <c r="AP95" s="20">
        <v>-227.01000000000002</v>
      </c>
      <c r="AQ95" s="20">
        <v>-144.51</v>
      </c>
      <c r="AR95" s="20">
        <v>-560.49</v>
      </c>
      <c r="AS95" s="20">
        <v>-4090.7200000000003</v>
      </c>
      <c r="AT95" s="20">
        <v>-2589.0500000000002</v>
      </c>
      <c r="AU95" s="20">
        <v>-3983.3999999999996</v>
      </c>
      <c r="AV95" s="20">
        <v>-83.89</v>
      </c>
      <c r="AW95" s="20">
        <v>-2372.0799999999995</v>
      </c>
      <c r="AX95" s="20">
        <v>-5130.6400000000003</v>
      </c>
      <c r="AY95" s="20">
        <v>-13814.52</v>
      </c>
      <c r="AZ95" s="20">
        <v>-8767.09</v>
      </c>
      <c r="BA95" s="17">
        <f t="shared" si="8"/>
        <v>-29168.660000000003</v>
      </c>
      <c r="BB95" s="17">
        <f t="shared" si="9"/>
        <v>-1458.42</v>
      </c>
      <c r="BC95" s="17">
        <f t="shared" si="10"/>
        <v>-11294.859999999999</v>
      </c>
      <c r="BD95" s="17">
        <f t="shared" si="11"/>
        <v>-41921.94</v>
      </c>
    </row>
    <row r="96" spans="1:56" x14ac:dyDescent="0.25">
      <c r="A96" t="str">
        <f t="shared" si="7"/>
        <v>CUPC.RB1</v>
      </c>
      <c r="B96" s="1" t="s">
        <v>156</v>
      </c>
      <c r="C96" s="1" t="s">
        <v>228</v>
      </c>
      <c r="D96" s="1" t="s">
        <v>228</v>
      </c>
      <c r="E96" s="17">
        <v>0</v>
      </c>
      <c r="F96" s="17">
        <v>0</v>
      </c>
      <c r="G96" s="17">
        <v>0</v>
      </c>
      <c r="H96" s="17">
        <v>0</v>
      </c>
      <c r="I96" s="17">
        <v>0</v>
      </c>
      <c r="J96" s="17">
        <v>0</v>
      </c>
      <c r="K96" s="17">
        <v>0</v>
      </c>
      <c r="L96" s="17">
        <v>0</v>
      </c>
      <c r="M96" s="17">
        <v>0</v>
      </c>
      <c r="N96" s="17">
        <v>0</v>
      </c>
      <c r="O96" s="17">
        <v>0</v>
      </c>
      <c r="P96" s="17">
        <v>0</v>
      </c>
      <c r="Q96" s="20">
        <v>0</v>
      </c>
      <c r="R96" s="20">
        <v>0</v>
      </c>
      <c r="S96" s="20">
        <v>0</v>
      </c>
      <c r="T96" s="20">
        <v>0</v>
      </c>
      <c r="U96" s="20">
        <v>0</v>
      </c>
      <c r="V96" s="20">
        <v>0</v>
      </c>
      <c r="W96" s="20">
        <v>0</v>
      </c>
      <c r="X96" s="20">
        <v>0</v>
      </c>
      <c r="Y96" s="20">
        <v>0</v>
      </c>
      <c r="Z96" s="20">
        <v>0</v>
      </c>
      <c r="AA96" s="20">
        <v>0</v>
      </c>
      <c r="AB96" s="20">
        <v>0</v>
      </c>
      <c r="AC96" s="17">
        <v>0</v>
      </c>
      <c r="AD96" s="17">
        <v>0</v>
      </c>
      <c r="AE96" s="17">
        <v>0</v>
      </c>
      <c r="AF96" s="17">
        <v>0</v>
      </c>
      <c r="AG96" s="17">
        <v>0</v>
      </c>
      <c r="AH96" s="17">
        <v>0</v>
      </c>
      <c r="AI96" s="17">
        <v>0</v>
      </c>
      <c r="AJ96" s="17">
        <v>0</v>
      </c>
      <c r="AK96" s="17">
        <v>0</v>
      </c>
      <c r="AL96" s="17">
        <v>0</v>
      </c>
      <c r="AM96" s="17">
        <v>0</v>
      </c>
      <c r="AN96" s="17">
        <v>0</v>
      </c>
      <c r="AO96" s="20">
        <v>0</v>
      </c>
      <c r="AP96" s="20">
        <v>0</v>
      </c>
      <c r="AQ96" s="20">
        <v>0</v>
      </c>
      <c r="AR96" s="20">
        <v>0</v>
      </c>
      <c r="AS96" s="20">
        <v>0</v>
      </c>
      <c r="AT96" s="20">
        <v>0</v>
      </c>
      <c r="AU96" s="20">
        <v>0</v>
      </c>
      <c r="AV96" s="20">
        <v>0</v>
      </c>
      <c r="AW96" s="20">
        <v>0</v>
      </c>
      <c r="AX96" s="20">
        <v>0</v>
      </c>
      <c r="AY96" s="20">
        <v>0</v>
      </c>
      <c r="AZ96" s="20">
        <v>0</v>
      </c>
      <c r="BA96" s="17">
        <f t="shared" si="8"/>
        <v>0</v>
      </c>
      <c r="BB96" s="17">
        <f t="shared" si="9"/>
        <v>0</v>
      </c>
      <c r="BC96" s="17">
        <f t="shared" si="10"/>
        <v>0</v>
      </c>
      <c r="BD96" s="17">
        <f t="shared" si="11"/>
        <v>0</v>
      </c>
    </row>
    <row r="97" spans="1:56" x14ac:dyDescent="0.25">
      <c r="A97" t="str">
        <f t="shared" si="7"/>
        <v>CUPC.RB2</v>
      </c>
      <c r="B97" s="1" t="s">
        <v>156</v>
      </c>
      <c r="C97" s="1" t="s">
        <v>229</v>
      </c>
      <c r="D97" s="1" t="s">
        <v>229</v>
      </c>
      <c r="E97" s="17">
        <v>0</v>
      </c>
      <c r="F97" s="17">
        <v>0</v>
      </c>
      <c r="G97" s="17">
        <v>-1036.0800000000002</v>
      </c>
      <c r="H97" s="17">
        <v>-3464.6200000000008</v>
      </c>
      <c r="I97" s="17">
        <v>-842.50999999999988</v>
      </c>
      <c r="J97" s="17">
        <v>-569.4899999999999</v>
      </c>
      <c r="K97" s="17">
        <v>-28375.279999999999</v>
      </c>
      <c r="L97" s="17">
        <v>-1371.84</v>
      </c>
      <c r="M97" s="17">
        <v>-3342.1099999999997</v>
      </c>
      <c r="N97" s="17">
        <v>-1405.3400000000001</v>
      </c>
      <c r="O97" s="17">
        <v>-4108.03</v>
      </c>
      <c r="P97" s="17">
        <v>-2174.5000000000005</v>
      </c>
      <c r="Q97" s="20">
        <v>0</v>
      </c>
      <c r="R97" s="20">
        <v>0</v>
      </c>
      <c r="S97" s="20">
        <v>-51.8</v>
      </c>
      <c r="T97" s="20">
        <v>-173.23</v>
      </c>
      <c r="U97" s="20">
        <v>-42.13</v>
      </c>
      <c r="V97" s="20">
        <v>-28.47</v>
      </c>
      <c r="W97" s="20">
        <v>-1418.76</v>
      </c>
      <c r="X97" s="20">
        <v>-68.59</v>
      </c>
      <c r="Y97" s="20">
        <v>-167.11</v>
      </c>
      <c r="Z97" s="20">
        <v>-70.27</v>
      </c>
      <c r="AA97" s="20">
        <v>-205.4</v>
      </c>
      <c r="AB97" s="20">
        <v>-108.73</v>
      </c>
      <c r="AC97" s="17">
        <v>0</v>
      </c>
      <c r="AD97" s="17">
        <v>0</v>
      </c>
      <c r="AE97" s="17">
        <v>-435.74</v>
      </c>
      <c r="AF97" s="17">
        <v>-1439.43</v>
      </c>
      <c r="AG97" s="17">
        <v>-345.88</v>
      </c>
      <c r="AH97" s="17">
        <v>-230.89</v>
      </c>
      <c r="AI97" s="17">
        <v>-11364.5</v>
      </c>
      <c r="AJ97" s="17">
        <v>-542.15</v>
      </c>
      <c r="AK97" s="17">
        <v>-1303.06</v>
      </c>
      <c r="AL97" s="17">
        <v>-540.71</v>
      </c>
      <c r="AM97" s="17">
        <v>-1558.77</v>
      </c>
      <c r="AN97" s="17">
        <v>-813.93</v>
      </c>
      <c r="AO97" s="20">
        <v>0</v>
      </c>
      <c r="AP97" s="20">
        <v>0</v>
      </c>
      <c r="AQ97" s="20">
        <v>-1523.6200000000001</v>
      </c>
      <c r="AR97" s="20">
        <v>-5077.2800000000007</v>
      </c>
      <c r="AS97" s="20">
        <v>-1230.52</v>
      </c>
      <c r="AT97" s="20">
        <v>-828.84999999999991</v>
      </c>
      <c r="AU97" s="20">
        <v>-41158.539999999994</v>
      </c>
      <c r="AV97" s="20">
        <v>-1982.58</v>
      </c>
      <c r="AW97" s="20">
        <v>-4812.28</v>
      </c>
      <c r="AX97" s="20">
        <v>-2016.3200000000002</v>
      </c>
      <c r="AY97" s="20">
        <v>-5872.1999999999989</v>
      </c>
      <c r="AZ97" s="20">
        <v>-3097.1600000000003</v>
      </c>
      <c r="BA97" s="17">
        <f t="shared" si="8"/>
        <v>-46689.799999999988</v>
      </c>
      <c r="BB97" s="17">
        <f t="shared" si="9"/>
        <v>-2334.4899999999998</v>
      </c>
      <c r="BC97" s="17">
        <f t="shared" si="10"/>
        <v>-18575.060000000001</v>
      </c>
      <c r="BD97" s="17">
        <f t="shared" si="11"/>
        <v>-67599.349999999991</v>
      </c>
    </row>
    <row r="98" spans="1:56" x14ac:dyDescent="0.25">
      <c r="A98" t="str">
        <f t="shared" si="7"/>
        <v>CUPC.RB3</v>
      </c>
      <c r="B98" s="1" t="s">
        <v>156</v>
      </c>
      <c r="C98" s="1" t="s">
        <v>230</v>
      </c>
      <c r="D98" s="1" t="s">
        <v>230</v>
      </c>
      <c r="E98" s="17">
        <v>0</v>
      </c>
      <c r="F98" s="17">
        <v>0</v>
      </c>
      <c r="G98" s="17">
        <v>0</v>
      </c>
      <c r="H98" s="17">
        <v>0</v>
      </c>
      <c r="I98" s="17">
        <v>0</v>
      </c>
      <c r="J98" s="17">
        <v>0</v>
      </c>
      <c r="K98" s="17">
        <v>0</v>
      </c>
      <c r="L98" s="17">
        <v>0</v>
      </c>
      <c r="M98" s="17">
        <v>0</v>
      </c>
      <c r="N98" s="17">
        <v>0</v>
      </c>
      <c r="O98" s="17">
        <v>0</v>
      </c>
      <c r="P98" s="17">
        <v>0</v>
      </c>
      <c r="Q98" s="20">
        <v>0</v>
      </c>
      <c r="R98" s="20">
        <v>0</v>
      </c>
      <c r="S98" s="20">
        <v>0</v>
      </c>
      <c r="T98" s="20">
        <v>0</v>
      </c>
      <c r="U98" s="20">
        <v>0</v>
      </c>
      <c r="V98" s="20">
        <v>0</v>
      </c>
      <c r="W98" s="20">
        <v>0</v>
      </c>
      <c r="X98" s="20">
        <v>0</v>
      </c>
      <c r="Y98" s="20">
        <v>0</v>
      </c>
      <c r="Z98" s="20">
        <v>0</v>
      </c>
      <c r="AA98" s="20">
        <v>0</v>
      </c>
      <c r="AB98" s="20">
        <v>0</v>
      </c>
      <c r="AC98" s="17">
        <v>0</v>
      </c>
      <c r="AD98" s="17">
        <v>0</v>
      </c>
      <c r="AE98" s="17">
        <v>0</v>
      </c>
      <c r="AF98" s="17">
        <v>0</v>
      </c>
      <c r="AG98" s="17">
        <v>0</v>
      </c>
      <c r="AH98" s="17">
        <v>0</v>
      </c>
      <c r="AI98" s="17">
        <v>0</v>
      </c>
      <c r="AJ98" s="17">
        <v>0</v>
      </c>
      <c r="AK98" s="17">
        <v>0</v>
      </c>
      <c r="AL98" s="17">
        <v>0</v>
      </c>
      <c r="AM98" s="17">
        <v>0</v>
      </c>
      <c r="AN98" s="17">
        <v>0</v>
      </c>
      <c r="AO98" s="20">
        <v>0</v>
      </c>
      <c r="AP98" s="20">
        <v>0</v>
      </c>
      <c r="AQ98" s="20">
        <v>0</v>
      </c>
      <c r="AR98" s="20">
        <v>0</v>
      </c>
      <c r="AS98" s="20">
        <v>0</v>
      </c>
      <c r="AT98" s="20">
        <v>0</v>
      </c>
      <c r="AU98" s="20">
        <v>0</v>
      </c>
      <c r="AV98" s="20">
        <v>0</v>
      </c>
      <c r="AW98" s="20">
        <v>0</v>
      </c>
      <c r="AX98" s="20">
        <v>0</v>
      </c>
      <c r="AY98" s="20">
        <v>0</v>
      </c>
      <c r="AZ98" s="20">
        <v>0</v>
      </c>
      <c r="BA98" s="17">
        <f t="shared" si="8"/>
        <v>0</v>
      </c>
      <c r="BB98" s="17">
        <f t="shared" si="9"/>
        <v>0</v>
      </c>
      <c r="BC98" s="17">
        <f t="shared" si="10"/>
        <v>0</v>
      </c>
      <c r="BD98" s="17">
        <f t="shared" si="11"/>
        <v>0</v>
      </c>
    </row>
    <row r="99" spans="1:56" x14ac:dyDescent="0.25">
      <c r="A99" t="str">
        <f t="shared" si="7"/>
        <v>CUPC.RB5</v>
      </c>
      <c r="B99" s="1" t="s">
        <v>156</v>
      </c>
      <c r="C99" s="1" t="s">
        <v>167</v>
      </c>
      <c r="D99" s="1" t="s">
        <v>167</v>
      </c>
      <c r="E99" s="17">
        <v>-30986.559999999998</v>
      </c>
      <c r="F99" s="17">
        <v>-31428.35</v>
      </c>
      <c r="G99" s="17">
        <v>-26971.219999999994</v>
      </c>
      <c r="H99" s="17">
        <v>-19855.979999999996</v>
      </c>
      <c r="I99" s="17">
        <v>-18566.150000000001</v>
      </c>
      <c r="J99" s="17">
        <v>-18886.060000000001</v>
      </c>
      <c r="K99" s="17">
        <v>-70676.179999999993</v>
      </c>
      <c r="L99" s="17">
        <v>-28878.41</v>
      </c>
      <c r="M99" s="17">
        <v>-19793.27</v>
      </c>
      <c r="N99" s="17">
        <v>-30158.020000000004</v>
      </c>
      <c r="O99" s="17">
        <v>-23939.81</v>
      </c>
      <c r="P99" s="17">
        <v>-31114.289999999997</v>
      </c>
      <c r="Q99" s="20">
        <v>-1549.33</v>
      </c>
      <c r="R99" s="20">
        <v>-1571.42</v>
      </c>
      <c r="S99" s="20">
        <v>-1348.56</v>
      </c>
      <c r="T99" s="20">
        <v>-992.8</v>
      </c>
      <c r="U99" s="20">
        <v>-928.31</v>
      </c>
      <c r="V99" s="20">
        <v>-944.3</v>
      </c>
      <c r="W99" s="20">
        <v>-3533.81</v>
      </c>
      <c r="X99" s="20">
        <v>-1443.92</v>
      </c>
      <c r="Y99" s="20">
        <v>-989.66</v>
      </c>
      <c r="Z99" s="20">
        <v>-1507.9</v>
      </c>
      <c r="AA99" s="20">
        <v>-1196.99</v>
      </c>
      <c r="AB99" s="20">
        <v>-1555.71</v>
      </c>
      <c r="AC99" s="17">
        <v>-13332.29</v>
      </c>
      <c r="AD99" s="17">
        <v>-13362.22</v>
      </c>
      <c r="AE99" s="17">
        <v>-11343.07</v>
      </c>
      <c r="AF99" s="17">
        <v>-8249.48</v>
      </c>
      <c r="AG99" s="17">
        <v>-7622.04</v>
      </c>
      <c r="AH99" s="17">
        <v>-7657.14</v>
      </c>
      <c r="AI99" s="17">
        <v>-28306.31</v>
      </c>
      <c r="AJ99" s="17">
        <v>-11412.71</v>
      </c>
      <c r="AK99" s="17">
        <v>-7717.21</v>
      </c>
      <c r="AL99" s="17">
        <v>-11603.41</v>
      </c>
      <c r="AM99" s="17">
        <v>-9083.85</v>
      </c>
      <c r="AN99" s="17">
        <v>-11646.34</v>
      </c>
      <c r="AO99" s="20">
        <v>-45868.18</v>
      </c>
      <c r="AP99" s="20">
        <v>-46361.99</v>
      </c>
      <c r="AQ99" s="20">
        <v>-39662.849999999991</v>
      </c>
      <c r="AR99" s="20">
        <v>-29098.259999999995</v>
      </c>
      <c r="AS99" s="20">
        <v>-27116.500000000004</v>
      </c>
      <c r="AT99" s="20">
        <v>-27487.5</v>
      </c>
      <c r="AU99" s="20">
        <v>-102516.29999999999</v>
      </c>
      <c r="AV99" s="20">
        <v>-41735.040000000001</v>
      </c>
      <c r="AW99" s="20">
        <v>-28500.14</v>
      </c>
      <c r="AX99" s="20">
        <v>-43269.33</v>
      </c>
      <c r="AY99" s="20">
        <v>-34220.65</v>
      </c>
      <c r="AZ99" s="20">
        <v>-44316.34</v>
      </c>
      <c r="BA99" s="17">
        <f t="shared" si="8"/>
        <v>-351254.3</v>
      </c>
      <c r="BB99" s="17">
        <f t="shared" si="9"/>
        <v>-17562.71</v>
      </c>
      <c r="BC99" s="17">
        <f t="shared" si="10"/>
        <v>-141336.07000000004</v>
      </c>
      <c r="BD99" s="17">
        <f t="shared" si="11"/>
        <v>-510153.07999999996</v>
      </c>
    </row>
    <row r="100" spans="1:56" x14ac:dyDescent="0.25">
      <c r="A100" t="str">
        <f t="shared" si="7"/>
        <v>EPDC.RG10</v>
      </c>
      <c r="B100" s="1" t="s">
        <v>710</v>
      </c>
      <c r="C100" s="1" t="s">
        <v>729</v>
      </c>
      <c r="D100" s="1" t="s">
        <v>729</v>
      </c>
      <c r="E100" s="17">
        <v>0</v>
      </c>
      <c r="F100" s="17">
        <v>0</v>
      </c>
      <c r="G100" s="17">
        <v>0</v>
      </c>
      <c r="H100" s="17">
        <v>0</v>
      </c>
      <c r="I100" s="17">
        <v>0</v>
      </c>
      <c r="J100" s="17">
        <v>0</v>
      </c>
      <c r="K100" s="17">
        <v>0</v>
      </c>
      <c r="L100" s="17">
        <v>0</v>
      </c>
      <c r="M100" s="17">
        <v>0</v>
      </c>
      <c r="N100" s="17">
        <v>0</v>
      </c>
      <c r="O100" s="17">
        <v>0</v>
      </c>
      <c r="P100" s="17">
        <v>0</v>
      </c>
      <c r="Q100" s="20">
        <v>0</v>
      </c>
      <c r="R100" s="20">
        <v>0</v>
      </c>
      <c r="S100" s="20">
        <v>0</v>
      </c>
      <c r="T100" s="20">
        <v>0</v>
      </c>
      <c r="U100" s="20">
        <v>0</v>
      </c>
      <c r="V100" s="20">
        <v>0</v>
      </c>
      <c r="W100" s="20">
        <v>0</v>
      </c>
      <c r="X100" s="20">
        <v>0</v>
      </c>
      <c r="Y100" s="20">
        <v>0</v>
      </c>
      <c r="Z100" s="20">
        <v>0</v>
      </c>
      <c r="AA100" s="20">
        <v>0</v>
      </c>
      <c r="AB100" s="20">
        <v>0</v>
      </c>
      <c r="AC100" s="17">
        <v>0</v>
      </c>
      <c r="AD100" s="17">
        <v>0</v>
      </c>
      <c r="AE100" s="17">
        <v>0</v>
      </c>
      <c r="AF100" s="17">
        <v>0</v>
      </c>
      <c r="AG100" s="17">
        <v>0</v>
      </c>
      <c r="AH100" s="17">
        <v>0</v>
      </c>
      <c r="AI100" s="17">
        <v>0</v>
      </c>
      <c r="AJ100" s="17">
        <v>0</v>
      </c>
      <c r="AK100" s="17">
        <v>0</v>
      </c>
      <c r="AL100" s="17">
        <v>0</v>
      </c>
      <c r="AM100" s="17">
        <v>0</v>
      </c>
      <c r="AN100" s="17">
        <v>0</v>
      </c>
      <c r="AO100" s="20">
        <v>0</v>
      </c>
      <c r="AP100" s="20">
        <v>0</v>
      </c>
      <c r="AQ100" s="20">
        <v>0</v>
      </c>
      <c r="AR100" s="20">
        <v>0</v>
      </c>
      <c r="AS100" s="20">
        <v>0</v>
      </c>
      <c r="AT100" s="20">
        <v>0</v>
      </c>
      <c r="AU100" s="20">
        <v>0</v>
      </c>
      <c r="AV100" s="20">
        <v>0</v>
      </c>
      <c r="AW100" s="20">
        <v>0</v>
      </c>
      <c r="AX100" s="20">
        <v>0</v>
      </c>
      <c r="AY100" s="20">
        <v>0</v>
      </c>
      <c r="AZ100" s="20">
        <v>0</v>
      </c>
      <c r="BA100" s="17">
        <f t="shared" si="8"/>
        <v>0</v>
      </c>
      <c r="BB100" s="17">
        <f t="shared" si="9"/>
        <v>0</v>
      </c>
      <c r="BC100" s="17">
        <f t="shared" si="10"/>
        <v>0</v>
      </c>
      <c r="BD100" s="17">
        <f t="shared" si="11"/>
        <v>0</v>
      </c>
    </row>
    <row r="101" spans="1:56" x14ac:dyDescent="0.25">
      <c r="A101" t="str">
        <f t="shared" si="7"/>
        <v>EPDC.RG8</v>
      </c>
      <c r="B101" s="1" t="s">
        <v>710</v>
      </c>
      <c r="C101" s="1" t="s">
        <v>727</v>
      </c>
      <c r="D101" s="1" t="s">
        <v>727</v>
      </c>
      <c r="E101" s="17">
        <v>0</v>
      </c>
      <c r="F101" s="17">
        <v>0</v>
      </c>
      <c r="G101" s="17">
        <v>0</v>
      </c>
      <c r="H101" s="17">
        <v>0</v>
      </c>
      <c r="I101" s="17">
        <v>0</v>
      </c>
      <c r="J101" s="17">
        <v>0</v>
      </c>
      <c r="K101" s="17">
        <v>0</v>
      </c>
      <c r="L101" s="17">
        <v>0</v>
      </c>
      <c r="M101" s="17">
        <v>0</v>
      </c>
      <c r="N101" s="17">
        <v>0</v>
      </c>
      <c r="O101" s="17">
        <v>0</v>
      </c>
      <c r="P101" s="17">
        <v>0</v>
      </c>
      <c r="Q101" s="20">
        <v>0</v>
      </c>
      <c r="R101" s="20">
        <v>0</v>
      </c>
      <c r="S101" s="20">
        <v>0</v>
      </c>
      <c r="T101" s="20">
        <v>0</v>
      </c>
      <c r="U101" s="20">
        <v>0</v>
      </c>
      <c r="V101" s="20">
        <v>0</v>
      </c>
      <c r="W101" s="20">
        <v>0</v>
      </c>
      <c r="X101" s="20">
        <v>0</v>
      </c>
      <c r="Y101" s="20">
        <v>0</v>
      </c>
      <c r="Z101" s="20">
        <v>0</v>
      </c>
      <c r="AA101" s="20">
        <v>0</v>
      </c>
      <c r="AB101" s="20">
        <v>0</v>
      </c>
      <c r="AC101" s="17">
        <v>0</v>
      </c>
      <c r="AD101" s="17">
        <v>0</v>
      </c>
      <c r="AE101" s="17">
        <v>0</v>
      </c>
      <c r="AF101" s="17">
        <v>0</v>
      </c>
      <c r="AG101" s="17">
        <v>0</v>
      </c>
      <c r="AH101" s="17">
        <v>0</v>
      </c>
      <c r="AI101" s="17">
        <v>0</v>
      </c>
      <c r="AJ101" s="17">
        <v>0</v>
      </c>
      <c r="AK101" s="17">
        <v>0</v>
      </c>
      <c r="AL101" s="17">
        <v>0</v>
      </c>
      <c r="AM101" s="17">
        <v>0</v>
      </c>
      <c r="AN101" s="17">
        <v>0</v>
      </c>
      <c r="AO101" s="20">
        <v>0</v>
      </c>
      <c r="AP101" s="20">
        <v>0</v>
      </c>
      <c r="AQ101" s="20">
        <v>0</v>
      </c>
      <c r="AR101" s="20">
        <v>0</v>
      </c>
      <c r="AS101" s="20">
        <v>0</v>
      </c>
      <c r="AT101" s="20">
        <v>0</v>
      </c>
      <c r="AU101" s="20">
        <v>0</v>
      </c>
      <c r="AV101" s="20">
        <v>0</v>
      </c>
      <c r="AW101" s="20">
        <v>0</v>
      </c>
      <c r="AX101" s="20">
        <v>0</v>
      </c>
      <c r="AY101" s="20">
        <v>0</v>
      </c>
      <c r="AZ101" s="20">
        <v>0</v>
      </c>
      <c r="BA101" s="17">
        <f t="shared" ref="BA101:BA132" si="12">SUM(E101:P101)</f>
        <v>0</v>
      </c>
      <c r="BB101" s="17">
        <f t="shared" ref="BB101:BB132" si="13">SUM(Q101:AB101)</f>
        <v>0</v>
      </c>
      <c r="BC101" s="17">
        <f t="shared" si="10"/>
        <v>0</v>
      </c>
      <c r="BD101" s="17">
        <f t="shared" si="11"/>
        <v>0</v>
      </c>
    </row>
    <row r="102" spans="1:56" x14ac:dyDescent="0.25">
      <c r="A102" t="str">
        <f t="shared" si="7"/>
        <v>EPDC.RG9</v>
      </c>
      <c r="B102" s="1" t="s">
        <v>710</v>
      </c>
      <c r="C102" s="1" t="s">
        <v>728</v>
      </c>
      <c r="D102" s="1" t="s">
        <v>728</v>
      </c>
      <c r="E102" s="17">
        <v>0</v>
      </c>
      <c r="F102" s="17">
        <v>0</v>
      </c>
      <c r="G102" s="17">
        <v>0</v>
      </c>
      <c r="H102" s="17">
        <v>0</v>
      </c>
      <c r="I102" s="17">
        <v>0</v>
      </c>
      <c r="J102" s="17">
        <v>0</v>
      </c>
      <c r="K102" s="17">
        <v>0</v>
      </c>
      <c r="L102" s="17">
        <v>0</v>
      </c>
      <c r="M102" s="17">
        <v>0</v>
      </c>
      <c r="N102" s="17">
        <v>0</v>
      </c>
      <c r="O102" s="17">
        <v>0</v>
      </c>
      <c r="P102" s="17">
        <v>0</v>
      </c>
      <c r="Q102" s="20">
        <v>0</v>
      </c>
      <c r="R102" s="20">
        <v>0</v>
      </c>
      <c r="S102" s="20">
        <v>0</v>
      </c>
      <c r="T102" s="20">
        <v>0</v>
      </c>
      <c r="U102" s="20">
        <v>0</v>
      </c>
      <c r="V102" s="20">
        <v>0</v>
      </c>
      <c r="W102" s="20">
        <v>0</v>
      </c>
      <c r="X102" s="20">
        <v>0</v>
      </c>
      <c r="Y102" s="20">
        <v>0</v>
      </c>
      <c r="Z102" s="20">
        <v>0</v>
      </c>
      <c r="AA102" s="20">
        <v>0</v>
      </c>
      <c r="AB102" s="20">
        <v>0</v>
      </c>
      <c r="AC102" s="17">
        <v>0</v>
      </c>
      <c r="AD102" s="17">
        <v>0</v>
      </c>
      <c r="AE102" s="17">
        <v>0</v>
      </c>
      <c r="AF102" s="17">
        <v>0</v>
      </c>
      <c r="AG102" s="17">
        <v>0</v>
      </c>
      <c r="AH102" s="17">
        <v>0</v>
      </c>
      <c r="AI102" s="17">
        <v>0</v>
      </c>
      <c r="AJ102" s="17">
        <v>0</v>
      </c>
      <c r="AK102" s="17">
        <v>0</v>
      </c>
      <c r="AL102" s="17">
        <v>0</v>
      </c>
      <c r="AM102" s="17">
        <v>0</v>
      </c>
      <c r="AN102" s="17">
        <v>0</v>
      </c>
      <c r="AO102" s="20">
        <v>0</v>
      </c>
      <c r="AP102" s="20">
        <v>0</v>
      </c>
      <c r="AQ102" s="20">
        <v>0</v>
      </c>
      <c r="AR102" s="20">
        <v>0</v>
      </c>
      <c r="AS102" s="20">
        <v>0</v>
      </c>
      <c r="AT102" s="20">
        <v>0</v>
      </c>
      <c r="AU102" s="20">
        <v>0</v>
      </c>
      <c r="AV102" s="20">
        <v>0</v>
      </c>
      <c r="AW102" s="20">
        <v>0</v>
      </c>
      <c r="AX102" s="20">
        <v>0</v>
      </c>
      <c r="AY102" s="20">
        <v>0</v>
      </c>
      <c r="AZ102" s="20">
        <v>0</v>
      </c>
      <c r="BA102" s="17">
        <f t="shared" si="12"/>
        <v>0</v>
      </c>
      <c r="BB102" s="17">
        <f t="shared" si="13"/>
        <v>0</v>
      </c>
      <c r="BC102" s="17">
        <f t="shared" si="10"/>
        <v>0</v>
      </c>
      <c r="BD102" s="17">
        <f t="shared" si="11"/>
        <v>0</v>
      </c>
    </row>
    <row r="103" spans="1:56" x14ac:dyDescent="0.25">
      <c r="A103" t="str">
        <f t="shared" si="7"/>
        <v>CUPC.RL1</v>
      </c>
      <c r="B103" s="1" t="s">
        <v>156</v>
      </c>
      <c r="C103" s="1" t="s">
        <v>169</v>
      </c>
      <c r="D103" s="1" t="s">
        <v>169</v>
      </c>
      <c r="E103" s="17">
        <v>-62374.7</v>
      </c>
      <c r="F103" s="17">
        <v>-69356.14</v>
      </c>
      <c r="G103" s="17">
        <v>-54041.590000000004</v>
      </c>
      <c r="H103" s="17">
        <v>-42996.69999999999</v>
      </c>
      <c r="I103" s="17">
        <v>-38607.820000000007</v>
      </c>
      <c r="J103" s="17">
        <v>-34667.54</v>
      </c>
      <c r="K103" s="17">
        <v>-103676.05000000002</v>
      </c>
      <c r="L103" s="17">
        <v>-51927.03</v>
      </c>
      <c r="M103" s="17">
        <v>-35758.179999999993</v>
      </c>
      <c r="N103" s="17">
        <v>-53875.16</v>
      </c>
      <c r="O103" s="17">
        <v>-43138.74</v>
      </c>
      <c r="P103" s="17">
        <v>-62048.66</v>
      </c>
      <c r="Q103" s="20">
        <v>-3118.74</v>
      </c>
      <c r="R103" s="20">
        <v>-3467.81</v>
      </c>
      <c r="S103" s="20">
        <v>-2702.08</v>
      </c>
      <c r="T103" s="20">
        <v>-2149.84</v>
      </c>
      <c r="U103" s="20">
        <v>-1930.39</v>
      </c>
      <c r="V103" s="20">
        <v>-1733.38</v>
      </c>
      <c r="W103" s="20">
        <v>-5183.8</v>
      </c>
      <c r="X103" s="20">
        <v>-2596.35</v>
      </c>
      <c r="Y103" s="20">
        <v>-1787.91</v>
      </c>
      <c r="Z103" s="20">
        <v>-2693.76</v>
      </c>
      <c r="AA103" s="20">
        <v>-2156.94</v>
      </c>
      <c r="AB103" s="20">
        <v>-3102.43</v>
      </c>
      <c r="AC103" s="17">
        <v>-26837.37</v>
      </c>
      <c r="AD103" s="17">
        <v>-29487.77</v>
      </c>
      <c r="AE103" s="17">
        <v>-22727.83</v>
      </c>
      <c r="AF103" s="17">
        <v>-17863.669999999998</v>
      </c>
      <c r="AG103" s="17">
        <v>-15849.84</v>
      </c>
      <c r="AH103" s="17">
        <v>-14055.56</v>
      </c>
      <c r="AI103" s="17">
        <v>-41522.99</v>
      </c>
      <c r="AJ103" s="17">
        <v>-20521.5</v>
      </c>
      <c r="AK103" s="17">
        <v>-13941.78</v>
      </c>
      <c r="AL103" s="17">
        <v>-20728.66</v>
      </c>
      <c r="AM103" s="17">
        <v>-16368.8</v>
      </c>
      <c r="AN103" s="17">
        <v>-23225.34</v>
      </c>
      <c r="AO103" s="20">
        <v>-92330.81</v>
      </c>
      <c r="AP103" s="20">
        <v>-102311.72</v>
      </c>
      <c r="AQ103" s="20">
        <v>-79471.5</v>
      </c>
      <c r="AR103" s="20">
        <v>-63010.209999999992</v>
      </c>
      <c r="AS103" s="20">
        <v>-56388.05</v>
      </c>
      <c r="AT103" s="20">
        <v>-50456.479999999996</v>
      </c>
      <c r="AU103" s="20">
        <v>-150382.84000000003</v>
      </c>
      <c r="AV103" s="20">
        <v>-75044.88</v>
      </c>
      <c r="AW103" s="20">
        <v>-51487.869999999995</v>
      </c>
      <c r="AX103" s="20">
        <v>-77297.58</v>
      </c>
      <c r="AY103" s="20">
        <v>-61664.479999999996</v>
      </c>
      <c r="AZ103" s="20">
        <v>-88376.430000000008</v>
      </c>
      <c r="BA103" s="17">
        <f t="shared" si="12"/>
        <v>-652468.30999999994</v>
      </c>
      <c r="BB103" s="17">
        <f t="shared" si="13"/>
        <v>-32623.429999999997</v>
      </c>
      <c r="BC103" s="17">
        <f t="shared" si="10"/>
        <v>-263131.11</v>
      </c>
      <c r="BD103" s="17">
        <f t="shared" si="11"/>
        <v>-948222.85</v>
      </c>
    </row>
    <row r="104" spans="1:56" x14ac:dyDescent="0.25">
      <c r="A104" t="str">
        <f t="shared" si="7"/>
        <v>TAU.RUN</v>
      </c>
      <c r="B104" s="1" t="s">
        <v>31</v>
      </c>
      <c r="C104" s="1" t="s">
        <v>170</v>
      </c>
      <c r="D104" s="1" t="s">
        <v>170</v>
      </c>
      <c r="E104" s="17">
        <v>-26099.46</v>
      </c>
      <c r="F104" s="17">
        <v>-23761.980000000003</v>
      </c>
      <c r="G104" s="17">
        <v>-22319.069999999996</v>
      </c>
      <c r="H104" s="17">
        <v>-18435.54</v>
      </c>
      <c r="I104" s="17">
        <v>-21221.579999999998</v>
      </c>
      <c r="J104" s="17">
        <v>-33262.899999999994</v>
      </c>
      <c r="K104" s="17">
        <v>-78896.52</v>
      </c>
      <c r="L104" s="17">
        <v>-25860.749999999996</v>
      </c>
      <c r="M104" s="17">
        <v>-9048.4</v>
      </c>
      <c r="N104" s="17">
        <v>-16878.13</v>
      </c>
      <c r="O104" s="17">
        <v>-16433.03</v>
      </c>
      <c r="P104" s="17">
        <v>-29410.46</v>
      </c>
      <c r="Q104" s="20">
        <v>-1304.97</v>
      </c>
      <c r="R104" s="20">
        <v>-1188.0999999999999</v>
      </c>
      <c r="S104" s="20">
        <v>-1115.95</v>
      </c>
      <c r="T104" s="20">
        <v>-921.78</v>
      </c>
      <c r="U104" s="20">
        <v>-1061.08</v>
      </c>
      <c r="V104" s="20">
        <v>-1663.15</v>
      </c>
      <c r="W104" s="20">
        <v>-3944.83</v>
      </c>
      <c r="X104" s="20">
        <v>-1293.04</v>
      </c>
      <c r="Y104" s="20">
        <v>-452.42</v>
      </c>
      <c r="Z104" s="20">
        <v>-843.91</v>
      </c>
      <c r="AA104" s="20">
        <v>-821.65</v>
      </c>
      <c r="AB104" s="20">
        <v>-1470.52</v>
      </c>
      <c r="AC104" s="17">
        <v>-11229.57</v>
      </c>
      <c r="AD104" s="17">
        <v>-10102.75</v>
      </c>
      <c r="AE104" s="17">
        <v>-9386.5499999999993</v>
      </c>
      <c r="AF104" s="17">
        <v>-7659.34</v>
      </c>
      <c r="AG104" s="17">
        <v>-8712.19</v>
      </c>
      <c r="AH104" s="17">
        <v>-13486.06</v>
      </c>
      <c r="AI104" s="17">
        <v>-31598.61</v>
      </c>
      <c r="AJ104" s="17">
        <v>-10220.14</v>
      </c>
      <c r="AK104" s="17">
        <v>-3527.89</v>
      </c>
      <c r="AL104" s="17">
        <v>-6493.92</v>
      </c>
      <c r="AM104" s="17">
        <v>-6235.44</v>
      </c>
      <c r="AN104" s="17">
        <v>-11008.58</v>
      </c>
      <c r="AO104" s="20">
        <v>-38634</v>
      </c>
      <c r="AP104" s="20">
        <v>-35052.83</v>
      </c>
      <c r="AQ104" s="20">
        <v>-32821.569999999992</v>
      </c>
      <c r="AR104" s="20">
        <v>-27016.66</v>
      </c>
      <c r="AS104" s="20">
        <v>-30994.85</v>
      </c>
      <c r="AT104" s="20">
        <v>-48412.109999999993</v>
      </c>
      <c r="AU104" s="20">
        <v>-114439.96</v>
      </c>
      <c r="AV104" s="20">
        <v>-37373.929999999993</v>
      </c>
      <c r="AW104" s="20">
        <v>-13028.71</v>
      </c>
      <c r="AX104" s="20">
        <v>-24215.96</v>
      </c>
      <c r="AY104" s="20">
        <v>-23490.12</v>
      </c>
      <c r="AZ104" s="20">
        <v>-41889.56</v>
      </c>
      <c r="BA104" s="17">
        <f t="shared" si="12"/>
        <v>-321627.82</v>
      </c>
      <c r="BB104" s="17">
        <f t="shared" si="13"/>
        <v>-16081.399999999998</v>
      </c>
      <c r="BC104" s="17">
        <f t="shared" si="10"/>
        <v>-129661.04000000001</v>
      </c>
      <c r="BD104" s="17">
        <f t="shared" si="11"/>
        <v>-467370.26</v>
      </c>
    </row>
    <row r="105" spans="1:56" x14ac:dyDescent="0.25">
      <c r="A105" t="str">
        <f t="shared" si="7"/>
        <v>SCL.SCL1</v>
      </c>
      <c r="B105" s="1" t="s">
        <v>172</v>
      </c>
      <c r="C105" s="1" t="s">
        <v>173</v>
      </c>
      <c r="D105" s="1" t="s">
        <v>173</v>
      </c>
      <c r="E105" s="17">
        <v>74235.75999999998</v>
      </c>
      <c r="F105" s="17">
        <v>89774.25</v>
      </c>
      <c r="G105" s="17">
        <v>44625.79</v>
      </c>
      <c r="H105" s="17">
        <v>76167.649999999994</v>
      </c>
      <c r="I105" s="17">
        <v>33265.32</v>
      </c>
      <c r="J105" s="17">
        <v>12565.560000000001</v>
      </c>
      <c r="K105" s="17">
        <v>156425.87999999998</v>
      </c>
      <c r="L105" s="17">
        <v>39916.61</v>
      </c>
      <c r="M105" s="17">
        <v>48707.659999999989</v>
      </c>
      <c r="N105" s="17">
        <v>67332.13</v>
      </c>
      <c r="O105" s="17">
        <v>63666.849999999984</v>
      </c>
      <c r="P105" s="17">
        <v>93206.66</v>
      </c>
      <c r="Q105" s="20">
        <v>3711.79</v>
      </c>
      <c r="R105" s="20">
        <v>4488.71</v>
      </c>
      <c r="S105" s="20">
        <v>2231.29</v>
      </c>
      <c r="T105" s="20">
        <v>3808.38</v>
      </c>
      <c r="U105" s="20">
        <v>1663.27</v>
      </c>
      <c r="V105" s="20">
        <v>628.28</v>
      </c>
      <c r="W105" s="20">
        <v>7821.29</v>
      </c>
      <c r="X105" s="20">
        <v>1995.83</v>
      </c>
      <c r="Y105" s="20">
        <v>2435.38</v>
      </c>
      <c r="Z105" s="20">
        <v>3366.61</v>
      </c>
      <c r="AA105" s="20">
        <v>3183.34</v>
      </c>
      <c r="AB105" s="20">
        <v>4660.33</v>
      </c>
      <c r="AC105" s="17">
        <v>31940.71</v>
      </c>
      <c r="AD105" s="17">
        <v>38168.83</v>
      </c>
      <c r="AE105" s="17">
        <v>18767.900000000001</v>
      </c>
      <c r="AF105" s="17">
        <v>31645.07</v>
      </c>
      <c r="AG105" s="17">
        <v>13656.56</v>
      </c>
      <c r="AH105" s="17">
        <v>5094.5600000000004</v>
      </c>
      <c r="AI105" s="17">
        <v>62649.67</v>
      </c>
      <c r="AJ105" s="17">
        <v>15775</v>
      </c>
      <c r="AK105" s="17">
        <v>18990.66</v>
      </c>
      <c r="AL105" s="17">
        <v>25906.28</v>
      </c>
      <c r="AM105" s="17">
        <v>24158.09</v>
      </c>
      <c r="AN105" s="17">
        <v>34888.04</v>
      </c>
      <c r="AO105" s="20">
        <v>109888.25999999998</v>
      </c>
      <c r="AP105" s="20">
        <v>132431.79</v>
      </c>
      <c r="AQ105" s="20">
        <v>65624.98000000001</v>
      </c>
      <c r="AR105" s="20">
        <v>111621.1</v>
      </c>
      <c r="AS105" s="20">
        <v>48585.149999999994</v>
      </c>
      <c r="AT105" s="20">
        <v>18288.400000000001</v>
      </c>
      <c r="AU105" s="20">
        <v>226896.83999999997</v>
      </c>
      <c r="AV105" s="20">
        <v>57687.44</v>
      </c>
      <c r="AW105" s="20">
        <v>70133.699999999983</v>
      </c>
      <c r="AX105" s="20">
        <v>96605.02</v>
      </c>
      <c r="AY105" s="20">
        <v>91008.279999999984</v>
      </c>
      <c r="AZ105" s="20">
        <v>132755.03</v>
      </c>
      <c r="BA105" s="17">
        <f t="shared" si="12"/>
        <v>799890.12</v>
      </c>
      <c r="BB105" s="17">
        <f t="shared" si="13"/>
        <v>39994.500000000007</v>
      </c>
      <c r="BC105" s="17">
        <f t="shared" si="10"/>
        <v>321641.37</v>
      </c>
      <c r="BD105" s="17">
        <f t="shared" si="11"/>
        <v>1161525.99</v>
      </c>
    </row>
    <row r="106" spans="1:56" x14ac:dyDescent="0.25">
      <c r="A106" t="str">
        <f t="shared" si="7"/>
        <v>SCR.SCR1</v>
      </c>
      <c r="B106" s="1" t="s">
        <v>174</v>
      </c>
      <c r="C106" s="1" t="s">
        <v>175</v>
      </c>
      <c r="D106" s="1" t="s">
        <v>175</v>
      </c>
      <c r="E106" s="17">
        <v>151985.51999999996</v>
      </c>
      <c r="F106" s="17">
        <v>193707.66999999995</v>
      </c>
      <c r="G106" s="17">
        <v>175556.80000000005</v>
      </c>
      <c r="H106" s="17">
        <v>125688.33000000003</v>
      </c>
      <c r="I106" s="17">
        <v>160552.46000000002</v>
      </c>
      <c r="J106" s="17">
        <v>147479.94999999998</v>
      </c>
      <c r="K106" s="17">
        <v>562474.89</v>
      </c>
      <c r="L106" s="17">
        <v>218817.43000000005</v>
      </c>
      <c r="M106" s="17">
        <v>165205.86999999997</v>
      </c>
      <c r="N106" s="17">
        <v>193852.63999999998</v>
      </c>
      <c r="O106" s="17">
        <v>188351.06000000003</v>
      </c>
      <c r="P106" s="17">
        <v>278634.89999999997</v>
      </c>
      <c r="Q106" s="20">
        <v>7599.28</v>
      </c>
      <c r="R106" s="20">
        <v>9685.3799999999992</v>
      </c>
      <c r="S106" s="20">
        <v>8777.84</v>
      </c>
      <c r="T106" s="20">
        <v>6284.42</v>
      </c>
      <c r="U106" s="20">
        <v>8027.62</v>
      </c>
      <c r="V106" s="20">
        <v>7374</v>
      </c>
      <c r="W106" s="20">
        <v>28123.74</v>
      </c>
      <c r="X106" s="20">
        <v>10940.87</v>
      </c>
      <c r="Y106" s="20">
        <v>8260.2900000000009</v>
      </c>
      <c r="Z106" s="20">
        <v>9692.6299999999992</v>
      </c>
      <c r="AA106" s="20">
        <v>9417.5499999999993</v>
      </c>
      <c r="AB106" s="20">
        <v>13931.75</v>
      </c>
      <c r="AC106" s="17">
        <v>65393.36</v>
      </c>
      <c r="AD106" s="17">
        <v>82357.64</v>
      </c>
      <c r="AE106" s="17">
        <v>73832.490000000005</v>
      </c>
      <c r="AF106" s="17">
        <v>52219.22</v>
      </c>
      <c r="AG106" s="17">
        <v>65912.320000000007</v>
      </c>
      <c r="AH106" s="17">
        <v>59794.06</v>
      </c>
      <c r="AI106" s="17">
        <v>225275.16</v>
      </c>
      <c r="AJ106" s="17">
        <v>86476.39</v>
      </c>
      <c r="AK106" s="17">
        <v>64412.22</v>
      </c>
      <c r="AL106" s="17">
        <v>74585.509999999995</v>
      </c>
      <c r="AM106" s="17">
        <v>71468.95</v>
      </c>
      <c r="AN106" s="17">
        <v>104295.39</v>
      </c>
      <c r="AO106" s="20">
        <v>224978.15999999997</v>
      </c>
      <c r="AP106" s="20">
        <v>285750.68999999994</v>
      </c>
      <c r="AQ106" s="20">
        <v>258167.13000000006</v>
      </c>
      <c r="AR106" s="20">
        <v>184191.97000000003</v>
      </c>
      <c r="AS106" s="20">
        <v>234492.40000000002</v>
      </c>
      <c r="AT106" s="20">
        <v>214648.00999999998</v>
      </c>
      <c r="AU106" s="20">
        <v>815873.79</v>
      </c>
      <c r="AV106" s="20">
        <v>316234.69000000006</v>
      </c>
      <c r="AW106" s="20">
        <v>237878.37999999998</v>
      </c>
      <c r="AX106" s="20">
        <v>278130.77999999997</v>
      </c>
      <c r="AY106" s="20">
        <v>269237.56</v>
      </c>
      <c r="AZ106" s="20">
        <v>396862.04</v>
      </c>
      <c r="BA106" s="17">
        <f t="shared" si="12"/>
        <v>2562307.52</v>
      </c>
      <c r="BB106" s="17">
        <f t="shared" si="13"/>
        <v>128115.37000000001</v>
      </c>
      <c r="BC106" s="17">
        <f t="shared" si="10"/>
        <v>1026022.71</v>
      </c>
      <c r="BD106" s="17">
        <f t="shared" si="11"/>
        <v>3716445.6</v>
      </c>
    </row>
    <row r="107" spans="1:56" x14ac:dyDescent="0.25">
      <c r="A107" t="str">
        <f t="shared" ref="A107:A141" si="14">B107&amp;"."&amp;IF(D107="CES1/CES2",C107,IF(C107="CRE1/CRE2",C107,D107))</f>
        <v>SEPI.SCR2</v>
      </c>
      <c r="B107" s="1" t="s">
        <v>176</v>
      </c>
      <c r="C107" s="1" t="s">
        <v>177</v>
      </c>
      <c r="D107" s="1" t="s">
        <v>177</v>
      </c>
      <c r="E107" s="17">
        <v>-39740.200000000004</v>
      </c>
      <c r="F107" s="17">
        <v>-23344.61</v>
      </c>
      <c r="G107" s="17">
        <v>-38729.039999999994</v>
      </c>
      <c r="H107" s="17">
        <v>-18731.57</v>
      </c>
      <c r="I107" s="17">
        <v>-13987.710000000003</v>
      </c>
      <c r="J107" s="17">
        <v>-15356.810000000001</v>
      </c>
      <c r="K107" s="17">
        <v>-23176.3</v>
      </c>
      <c r="L107" s="17">
        <v>-11295.44</v>
      </c>
      <c r="M107" s="17">
        <v>-14648.240000000002</v>
      </c>
      <c r="N107" s="17">
        <v>-35107.51</v>
      </c>
      <c r="O107" s="17">
        <v>-26684.050000000003</v>
      </c>
      <c r="P107" s="17">
        <v>-35393.730000000003</v>
      </c>
      <c r="Q107" s="20">
        <v>-1987.01</v>
      </c>
      <c r="R107" s="20">
        <v>-1167.23</v>
      </c>
      <c r="S107" s="20">
        <v>-1936.45</v>
      </c>
      <c r="T107" s="20">
        <v>-936.58</v>
      </c>
      <c r="U107" s="20">
        <v>-699.39</v>
      </c>
      <c r="V107" s="20">
        <v>-767.84</v>
      </c>
      <c r="W107" s="20">
        <v>-1158.82</v>
      </c>
      <c r="X107" s="20">
        <v>-564.77</v>
      </c>
      <c r="Y107" s="20">
        <v>-732.41</v>
      </c>
      <c r="Z107" s="20">
        <v>-1755.38</v>
      </c>
      <c r="AA107" s="20">
        <v>-1334.2</v>
      </c>
      <c r="AB107" s="20">
        <v>-1769.69</v>
      </c>
      <c r="AC107" s="17">
        <v>-17098.64</v>
      </c>
      <c r="AD107" s="17">
        <v>-9925.2999999999993</v>
      </c>
      <c r="AE107" s="17">
        <v>-16287.96</v>
      </c>
      <c r="AF107" s="17">
        <v>-7782.33</v>
      </c>
      <c r="AG107" s="17">
        <v>-5742.44</v>
      </c>
      <c r="AH107" s="17">
        <v>-6226.24</v>
      </c>
      <c r="AI107" s="17">
        <v>-9282.27</v>
      </c>
      <c r="AJ107" s="17">
        <v>-4463.9399999999996</v>
      </c>
      <c r="AK107" s="17">
        <v>-5711.21</v>
      </c>
      <c r="AL107" s="17">
        <v>-13507.74</v>
      </c>
      <c r="AM107" s="17">
        <v>-10125.14</v>
      </c>
      <c r="AN107" s="17">
        <v>-13248.17</v>
      </c>
      <c r="AO107" s="20">
        <v>-58825.850000000006</v>
      </c>
      <c r="AP107" s="20">
        <v>-34437.14</v>
      </c>
      <c r="AQ107" s="20">
        <v>-56953.44999999999</v>
      </c>
      <c r="AR107" s="20">
        <v>-27450.480000000003</v>
      </c>
      <c r="AS107" s="20">
        <v>-20429.54</v>
      </c>
      <c r="AT107" s="20">
        <v>-22350.89</v>
      </c>
      <c r="AU107" s="20">
        <v>-33617.39</v>
      </c>
      <c r="AV107" s="20">
        <v>-16324.150000000001</v>
      </c>
      <c r="AW107" s="20">
        <v>-21091.86</v>
      </c>
      <c r="AX107" s="20">
        <v>-50370.63</v>
      </c>
      <c r="AY107" s="20">
        <v>-38143.39</v>
      </c>
      <c r="AZ107" s="20">
        <v>-50411.590000000004</v>
      </c>
      <c r="BA107" s="17">
        <f t="shared" si="12"/>
        <v>-296195.20999999996</v>
      </c>
      <c r="BB107" s="17">
        <f t="shared" si="13"/>
        <v>-14809.770000000002</v>
      </c>
      <c r="BC107" s="17">
        <f t="shared" si="10"/>
        <v>-119401.38</v>
      </c>
      <c r="BD107" s="17">
        <f t="shared" si="11"/>
        <v>-430406.3600000001</v>
      </c>
    </row>
    <row r="108" spans="1:56" x14ac:dyDescent="0.25">
      <c r="A108" t="str">
        <f t="shared" si="14"/>
        <v>SEPI.SCR3</v>
      </c>
      <c r="B108" s="1" t="s">
        <v>176</v>
      </c>
      <c r="C108" s="1" t="s">
        <v>178</v>
      </c>
      <c r="D108" s="1" t="s">
        <v>178</v>
      </c>
      <c r="E108" s="17">
        <v>-38114.04</v>
      </c>
      <c r="F108" s="17">
        <v>-21878.01</v>
      </c>
      <c r="G108" s="17">
        <v>-38230.05000000001</v>
      </c>
      <c r="H108" s="17">
        <v>-21574.899999999998</v>
      </c>
      <c r="I108" s="17">
        <v>-14616.71</v>
      </c>
      <c r="J108" s="17">
        <v>-16113.280000000002</v>
      </c>
      <c r="K108" s="17">
        <v>-24677.670000000002</v>
      </c>
      <c r="L108" s="17">
        <v>-13397.56</v>
      </c>
      <c r="M108" s="17">
        <v>-15300.310000000001</v>
      </c>
      <c r="N108" s="17">
        <v>-35290.300000000003</v>
      </c>
      <c r="O108" s="17">
        <v>-27820.18</v>
      </c>
      <c r="P108" s="17">
        <v>-34013.259999999995</v>
      </c>
      <c r="Q108" s="20">
        <v>-1905.7</v>
      </c>
      <c r="R108" s="20">
        <v>-1093.9000000000001</v>
      </c>
      <c r="S108" s="20">
        <v>-1911.5</v>
      </c>
      <c r="T108" s="20">
        <v>-1078.75</v>
      </c>
      <c r="U108" s="20">
        <v>-730.84</v>
      </c>
      <c r="V108" s="20">
        <v>-805.66</v>
      </c>
      <c r="W108" s="20">
        <v>-1233.8800000000001</v>
      </c>
      <c r="X108" s="20">
        <v>-669.88</v>
      </c>
      <c r="Y108" s="20">
        <v>-765.02</v>
      </c>
      <c r="Z108" s="20">
        <v>-1764.52</v>
      </c>
      <c r="AA108" s="20">
        <v>-1391.01</v>
      </c>
      <c r="AB108" s="20">
        <v>-1700.66</v>
      </c>
      <c r="AC108" s="17">
        <v>-16398.97</v>
      </c>
      <c r="AD108" s="17">
        <v>-9301.76</v>
      </c>
      <c r="AE108" s="17">
        <v>-16078.1</v>
      </c>
      <c r="AF108" s="17">
        <v>-8963.64</v>
      </c>
      <c r="AG108" s="17">
        <v>-6000.66</v>
      </c>
      <c r="AH108" s="17">
        <v>-6532.95</v>
      </c>
      <c r="AI108" s="17">
        <v>-9883.58</v>
      </c>
      <c r="AJ108" s="17">
        <v>-5294.7</v>
      </c>
      <c r="AK108" s="17">
        <v>-5965.45</v>
      </c>
      <c r="AL108" s="17">
        <v>-13578.07</v>
      </c>
      <c r="AM108" s="17">
        <v>-10556.24</v>
      </c>
      <c r="AN108" s="17">
        <v>-12731.45</v>
      </c>
      <c r="AO108" s="20">
        <v>-56418.71</v>
      </c>
      <c r="AP108" s="20">
        <v>-32273.67</v>
      </c>
      <c r="AQ108" s="20">
        <v>-56219.650000000009</v>
      </c>
      <c r="AR108" s="20">
        <v>-31617.289999999997</v>
      </c>
      <c r="AS108" s="20">
        <v>-21348.21</v>
      </c>
      <c r="AT108" s="20">
        <v>-23451.890000000003</v>
      </c>
      <c r="AU108" s="20">
        <v>-35795.130000000005</v>
      </c>
      <c r="AV108" s="20">
        <v>-19362.14</v>
      </c>
      <c r="AW108" s="20">
        <v>-22030.780000000002</v>
      </c>
      <c r="AX108" s="20">
        <v>-50632.89</v>
      </c>
      <c r="AY108" s="20">
        <v>-39767.43</v>
      </c>
      <c r="AZ108" s="20">
        <v>-48445.369999999995</v>
      </c>
      <c r="BA108" s="17">
        <f t="shared" si="12"/>
        <v>-301026.27</v>
      </c>
      <c r="BB108" s="17">
        <f t="shared" si="13"/>
        <v>-15051.32</v>
      </c>
      <c r="BC108" s="17">
        <f t="shared" si="10"/>
        <v>-121285.57</v>
      </c>
      <c r="BD108" s="17">
        <f t="shared" si="11"/>
        <v>-437363.16000000009</v>
      </c>
    </row>
    <row r="109" spans="1:56" x14ac:dyDescent="0.25">
      <c r="A109" t="str">
        <f t="shared" si="14"/>
        <v>SHEL.SCTG</v>
      </c>
      <c r="B109" s="1" t="s">
        <v>181</v>
      </c>
      <c r="C109" s="1" t="s">
        <v>182</v>
      </c>
      <c r="D109" s="1" t="s">
        <v>182</v>
      </c>
      <c r="E109" s="17">
        <v>4331.41</v>
      </c>
      <c r="F109" s="17">
        <v>0</v>
      </c>
      <c r="G109" s="17">
        <v>1720.71</v>
      </c>
      <c r="H109" s="17">
        <v>446.17000000000007</v>
      </c>
      <c r="I109" s="17">
        <v>1710.5100000000007</v>
      </c>
      <c r="J109" s="17">
        <v>2.96</v>
      </c>
      <c r="K109" s="17">
        <v>0</v>
      </c>
      <c r="L109" s="17">
        <v>0</v>
      </c>
      <c r="M109" s="17">
        <v>2353.11</v>
      </c>
      <c r="N109" s="17">
        <v>186.75</v>
      </c>
      <c r="O109" s="17">
        <v>13985.579999999998</v>
      </c>
      <c r="P109" s="17">
        <v>21246.81</v>
      </c>
      <c r="Q109" s="20">
        <v>216.57</v>
      </c>
      <c r="R109" s="20">
        <v>0</v>
      </c>
      <c r="S109" s="20">
        <v>86.04</v>
      </c>
      <c r="T109" s="20">
        <v>22.31</v>
      </c>
      <c r="U109" s="20">
        <v>85.53</v>
      </c>
      <c r="V109" s="20">
        <v>0.15</v>
      </c>
      <c r="W109" s="20">
        <v>0</v>
      </c>
      <c r="X109" s="20">
        <v>0</v>
      </c>
      <c r="Y109" s="20">
        <v>117.66</v>
      </c>
      <c r="Z109" s="20">
        <v>9.34</v>
      </c>
      <c r="AA109" s="20">
        <v>699.28</v>
      </c>
      <c r="AB109" s="20">
        <v>1062.3399999999999</v>
      </c>
      <c r="AC109" s="17">
        <v>1863.63</v>
      </c>
      <c r="AD109" s="17">
        <v>0</v>
      </c>
      <c r="AE109" s="17">
        <v>723.66</v>
      </c>
      <c r="AF109" s="17">
        <v>185.37</v>
      </c>
      <c r="AG109" s="17">
        <v>702.22</v>
      </c>
      <c r="AH109" s="17">
        <v>1.2</v>
      </c>
      <c r="AI109" s="17">
        <v>0</v>
      </c>
      <c r="AJ109" s="17">
        <v>0</v>
      </c>
      <c r="AK109" s="17">
        <v>917.46</v>
      </c>
      <c r="AL109" s="17">
        <v>71.849999999999994</v>
      </c>
      <c r="AM109" s="17">
        <v>5306.76</v>
      </c>
      <c r="AN109" s="17">
        <v>7952.86</v>
      </c>
      <c r="AO109" s="20">
        <v>6411.61</v>
      </c>
      <c r="AP109" s="20">
        <v>0</v>
      </c>
      <c r="AQ109" s="20">
        <v>2530.41</v>
      </c>
      <c r="AR109" s="20">
        <v>653.85000000000014</v>
      </c>
      <c r="AS109" s="20">
        <v>2498.2600000000007</v>
      </c>
      <c r="AT109" s="20">
        <v>4.3099999999999996</v>
      </c>
      <c r="AU109" s="20">
        <v>0</v>
      </c>
      <c r="AV109" s="20">
        <v>0</v>
      </c>
      <c r="AW109" s="20">
        <v>3388.23</v>
      </c>
      <c r="AX109" s="20">
        <v>267.94</v>
      </c>
      <c r="AY109" s="20">
        <v>19991.62</v>
      </c>
      <c r="AZ109" s="20">
        <v>30262.010000000002</v>
      </c>
      <c r="BA109" s="17">
        <f t="shared" si="12"/>
        <v>45984.009999999995</v>
      </c>
      <c r="BB109" s="17">
        <f t="shared" si="13"/>
        <v>2299.2200000000003</v>
      </c>
      <c r="BC109" s="17">
        <f t="shared" si="10"/>
        <v>17725.010000000002</v>
      </c>
      <c r="BD109" s="17">
        <f t="shared" si="11"/>
        <v>66008.239999999991</v>
      </c>
    </row>
    <row r="110" spans="1:56" x14ac:dyDescent="0.25">
      <c r="A110" t="str">
        <f t="shared" si="14"/>
        <v>TCN.SD1</v>
      </c>
      <c r="B110" s="1" t="s">
        <v>33</v>
      </c>
      <c r="C110" s="1" t="s">
        <v>183</v>
      </c>
      <c r="D110" s="1" t="s">
        <v>183</v>
      </c>
      <c r="E110" s="17">
        <v>151466.48999999996</v>
      </c>
      <c r="F110" s="17">
        <v>193287.96000000008</v>
      </c>
      <c r="G110" s="17">
        <v>168691.01</v>
      </c>
      <c r="H110" s="17">
        <v>166213.84000000003</v>
      </c>
      <c r="I110" s="17">
        <v>129856.26999999993</v>
      </c>
      <c r="J110" s="17">
        <v>0</v>
      </c>
      <c r="K110" s="17">
        <v>317441.78999999986</v>
      </c>
      <c r="L110" s="17">
        <v>298411.98999999993</v>
      </c>
      <c r="M110" s="17">
        <v>168657.66</v>
      </c>
      <c r="N110" s="17">
        <v>204606.08000000002</v>
      </c>
      <c r="O110" s="17">
        <v>130005.91</v>
      </c>
      <c r="P110" s="17">
        <v>210649.91000000009</v>
      </c>
      <c r="Q110" s="20">
        <v>7573.32</v>
      </c>
      <c r="R110" s="20">
        <v>9664.4</v>
      </c>
      <c r="S110" s="20">
        <v>8434.5499999999993</v>
      </c>
      <c r="T110" s="20">
        <v>8310.69</v>
      </c>
      <c r="U110" s="20">
        <v>6492.81</v>
      </c>
      <c r="V110" s="20">
        <v>0</v>
      </c>
      <c r="W110" s="20">
        <v>15872.09</v>
      </c>
      <c r="X110" s="20">
        <v>14920.6</v>
      </c>
      <c r="Y110" s="20">
        <v>8432.8799999999992</v>
      </c>
      <c r="Z110" s="20">
        <v>10230.299999999999</v>
      </c>
      <c r="AA110" s="20">
        <v>6500.3</v>
      </c>
      <c r="AB110" s="20">
        <v>10532.5</v>
      </c>
      <c r="AC110" s="17">
        <v>65170.04</v>
      </c>
      <c r="AD110" s="17">
        <v>82179.199999999997</v>
      </c>
      <c r="AE110" s="17">
        <v>70945</v>
      </c>
      <c r="AF110" s="17">
        <v>69056.19</v>
      </c>
      <c r="AG110" s="17">
        <v>53310.47</v>
      </c>
      <c r="AH110" s="17">
        <v>0</v>
      </c>
      <c r="AI110" s="17">
        <v>127137.68</v>
      </c>
      <c r="AJ110" s="17">
        <v>117932.07</v>
      </c>
      <c r="AK110" s="17">
        <v>65758.039999999994</v>
      </c>
      <c r="AL110" s="17">
        <v>78722.929999999993</v>
      </c>
      <c r="AM110" s="17">
        <v>49330.15</v>
      </c>
      <c r="AN110" s="17">
        <v>78848.039999999994</v>
      </c>
      <c r="AO110" s="20">
        <v>224209.84999999998</v>
      </c>
      <c r="AP110" s="20">
        <v>285131.56000000006</v>
      </c>
      <c r="AQ110" s="20">
        <v>248070.56</v>
      </c>
      <c r="AR110" s="20">
        <v>243580.72000000003</v>
      </c>
      <c r="AS110" s="20">
        <v>189659.54999999993</v>
      </c>
      <c r="AT110" s="20">
        <v>0</v>
      </c>
      <c r="AU110" s="20">
        <v>460451.55999999988</v>
      </c>
      <c r="AV110" s="20">
        <v>431264.65999999992</v>
      </c>
      <c r="AW110" s="20">
        <v>242848.58000000002</v>
      </c>
      <c r="AX110" s="20">
        <v>293559.31</v>
      </c>
      <c r="AY110" s="20">
        <v>185836.36</v>
      </c>
      <c r="AZ110" s="20">
        <v>300030.45000000007</v>
      </c>
      <c r="BA110" s="17">
        <f t="shared" si="12"/>
        <v>2139288.9099999997</v>
      </c>
      <c r="BB110" s="17">
        <f t="shared" si="13"/>
        <v>106964.44000000002</v>
      </c>
      <c r="BC110" s="17">
        <f t="shared" si="10"/>
        <v>858389.81000000017</v>
      </c>
      <c r="BD110" s="17">
        <f t="shared" si="11"/>
        <v>3104643.1599999997</v>
      </c>
    </row>
    <row r="111" spans="1:56" x14ac:dyDescent="0.25">
      <c r="A111" t="str">
        <f t="shared" si="14"/>
        <v>TCN.SD2</v>
      </c>
      <c r="B111" s="1" t="s">
        <v>33</v>
      </c>
      <c r="C111" s="1" t="s">
        <v>184</v>
      </c>
      <c r="D111" s="1" t="s">
        <v>184</v>
      </c>
      <c r="E111" s="17">
        <v>170530.18000000005</v>
      </c>
      <c r="F111" s="17">
        <v>188471.93999999997</v>
      </c>
      <c r="G111" s="17">
        <v>110088.86000000013</v>
      </c>
      <c r="H111" s="17">
        <v>165368.40999999995</v>
      </c>
      <c r="I111" s="17">
        <v>141296.87000000002</v>
      </c>
      <c r="J111" s="17">
        <v>133587.37000000005</v>
      </c>
      <c r="K111" s="17">
        <v>548007.75000000012</v>
      </c>
      <c r="L111" s="17">
        <v>272312.01999999996</v>
      </c>
      <c r="M111" s="17">
        <v>163619.04999999996</v>
      </c>
      <c r="N111" s="17">
        <v>182476.69000000006</v>
      </c>
      <c r="O111" s="17">
        <v>153541.14999999994</v>
      </c>
      <c r="P111" s="17">
        <v>123441.16999999995</v>
      </c>
      <c r="Q111" s="20">
        <v>8526.51</v>
      </c>
      <c r="R111" s="20">
        <v>9423.6</v>
      </c>
      <c r="S111" s="20">
        <v>5504.44</v>
      </c>
      <c r="T111" s="20">
        <v>8268.42</v>
      </c>
      <c r="U111" s="20">
        <v>7064.84</v>
      </c>
      <c r="V111" s="20">
        <v>6679.37</v>
      </c>
      <c r="W111" s="20">
        <v>27400.39</v>
      </c>
      <c r="X111" s="20">
        <v>13615.6</v>
      </c>
      <c r="Y111" s="20">
        <v>8180.95</v>
      </c>
      <c r="Z111" s="20">
        <v>9123.83</v>
      </c>
      <c r="AA111" s="20">
        <v>7677.06</v>
      </c>
      <c r="AB111" s="20">
        <v>6172.06</v>
      </c>
      <c r="AC111" s="17">
        <v>73372.399999999994</v>
      </c>
      <c r="AD111" s="17">
        <v>80131.59</v>
      </c>
      <c r="AE111" s="17">
        <v>46299.17</v>
      </c>
      <c r="AF111" s="17">
        <v>68704.95</v>
      </c>
      <c r="AG111" s="17">
        <v>58007.23</v>
      </c>
      <c r="AH111" s="17">
        <v>54161.47</v>
      </c>
      <c r="AI111" s="17">
        <v>219480.97</v>
      </c>
      <c r="AJ111" s="17">
        <v>107617.39</v>
      </c>
      <c r="AK111" s="17">
        <v>63793.53</v>
      </c>
      <c r="AL111" s="17">
        <v>70208.570000000007</v>
      </c>
      <c r="AM111" s="17">
        <v>58260.480000000003</v>
      </c>
      <c r="AN111" s="17">
        <v>46205.07</v>
      </c>
      <c r="AO111" s="20">
        <v>252429.09000000005</v>
      </c>
      <c r="AP111" s="20">
        <v>278027.13</v>
      </c>
      <c r="AQ111" s="20">
        <v>161892.47000000015</v>
      </c>
      <c r="AR111" s="20">
        <v>242341.77999999997</v>
      </c>
      <c r="AS111" s="20">
        <v>206368.94000000003</v>
      </c>
      <c r="AT111" s="20">
        <v>194428.21000000005</v>
      </c>
      <c r="AU111" s="20">
        <v>794889.1100000001</v>
      </c>
      <c r="AV111" s="20">
        <v>393545.00999999995</v>
      </c>
      <c r="AW111" s="20">
        <v>235593.52999999997</v>
      </c>
      <c r="AX111" s="20">
        <v>261809.09000000005</v>
      </c>
      <c r="AY111" s="20">
        <v>219478.68999999994</v>
      </c>
      <c r="AZ111" s="20">
        <v>175818.29999999996</v>
      </c>
      <c r="BA111" s="17">
        <f t="shared" si="12"/>
        <v>2352741.4600000004</v>
      </c>
      <c r="BB111" s="17">
        <f t="shared" si="13"/>
        <v>117637.07</v>
      </c>
      <c r="BC111" s="17">
        <f t="shared" si="10"/>
        <v>946242.82</v>
      </c>
      <c r="BD111" s="17">
        <f t="shared" si="11"/>
        <v>3416621.3499999996</v>
      </c>
    </row>
    <row r="112" spans="1:56" x14ac:dyDescent="0.25">
      <c r="A112" t="str">
        <f t="shared" si="14"/>
        <v>ASTC.SD3</v>
      </c>
      <c r="B112" s="1" t="s">
        <v>185</v>
      </c>
      <c r="C112" s="1" t="s">
        <v>186</v>
      </c>
      <c r="D112" s="1" t="s">
        <v>186</v>
      </c>
      <c r="E112" s="17">
        <v>189043.59000000014</v>
      </c>
      <c r="F112" s="17">
        <v>234401.37999999995</v>
      </c>
      <c r="G112" s="17">
        <v>203120.3</v>
      </c>
      <c r="H112" s="17">
        <v>224266.60000000003</v>
      </c>
      <c r="I112" s="17">
        <v>183375.83999999994</v>
      </c>
      <c r="J112" s="17">
        <v>203545.2</v>
      </c>
      <c r="K112" s="17">
        <v>687982.33000000007</v>
      </c>
      <c r="L112" s="17">
        <v>326191.33999999991</v>
      </c>
      <c r="M112" s="17">
        <v>191839.12000000011</v>
      </c>
      <c r="N112" s="17">
        <v>187375.38999999993</v>
      </c>
      <c r="O112" s="17">
        <v>203904.41</v>
      </c>
      <c r="P112" s="17">
        <v>243986.89000000013</v>
      </c>
      <c r="Q112" s="20">
        <v>9452.18</v>
      </c>
      <c r="R112" s="20">
        <v>11720.07</v>
      </c>
      <c r="S112" s="20">
        <v>10156.02</v>
      </c>
      <c r="T112" s="20">
        <v>11213.33</v>
      </c>
      <c r="U112" s="20">
        <v>9168.7900000000009</v>
      </c>
      <c r="V112" s="20">
        <v>10177.26</v>
      </c>
      <c r="W112" s="20">
        <v>34399.120000000003</v>
      </c>
      <c r="X112" s="20">
        <v>16309.57</v>
      </c>
      <c r="Y112" s="20">
        <v>9591.9599999999991</v>
      </c>
      <c r="Z112" s="20">
        <v>9368.77</v>
      </c>
      <c r="AA112" s="20">
        <v>10195.219999999999</v>
      </c>
      <c r="AB112" s="20">
        <v>12199.34</v>
      </c>
      <c r="AC112" s="17">
        <v>81337.990000000005</v>
      </c>
      <c r="AD112" s="17">
        <v>99659.17</v>
      </c>
      <c r="AE112" s="17">
        <v>85424.65</v>
      </c>
      <c r="AF112" s="17">
        <v>93175.14</v>
      </c>
      <c r="AG112" s="17">
        <v>75282.100000000006</v>
      </c>
      <c r="AH112" s="17">
        <v>82525.070000000007</v>
      </c>
      <c r="AI112" s="17">
        <v>275541.78000000003</v>
      </c>
      <c r="AJ112" s="17">
        <v>128910.44</v>
      </c>
      <c r="AK112" s="17">
        <v>74796.27</v>
      </c>
      <c r="AL112" s="17">
        <v>72093.36</v>
      </c>
      <c r="AM112" s="17">
        <v>77370.59</v>
      </c>
      <c r="AN112" s="17">
        <v>91326.35</v>
      </c>
      <c r="AO112" s="20">
        <v>279833.76000000013</v>
      </c>
      <c r="AP112" s="20">
        <v>345780.61999999994</v>
      </c>
      <c r="AQ112" s="20">
        <v>298700.96999999997</v>
      </c>
      <c r="AR112" s="20">
        <v>328655.07</v>
      </c>
      <c r="AS112" s="20">
        <v>267826.73</v>
      </c>
      <c r="AT112" s="20">
        <v>296247.53000000003</v>
      </c>
      <c r="AU112" s="20">
        <v>997923.2300000001</v>
      </c>
      <c r="AV112" s="20">
        <v>471411.34999999992</v>
      </c>
      <c r="AW112" s="20">
        <v>276227.35000000009</v>
      </c>
      <c r="AX112" s="20">
        <v>268837.5199999999</v>
      </c>
      <c r="AY112" s="20">
        <v>291470.21999999997</v>
      </c>
      <c r="AZ112" s="20">
        <v>347512.58000000013</v>
      </c>
      <c r="BA112" s="17">
        <f t="shared" si="12"/>
        <v>3079032.3900000006</v>
      </c>
      <c r="BB112" s="17">
        <f t="shared" si="13"/>
        <v>153951.62999999998</v>
      </c>
      <c r="BC112" s="17">
        <f t="shared" si="10"/>
        <v>1237442.9100000004</v>
      </c>
      <c r="BD112" s="17">
        <f t="shared" si="11"/>
        <v>4470426.9300000006</v>
      </c>
    </row>
    <row r="113" spans="1:56" x14ac:dyDescent="0.25">
      <c r="A113" t="str">
        <f t="shared" si="14"/>
        <v>ASTC.SD4</v>
      </c>
      <c r="B113" s="1" t="s">
        <v>185</v>
      </c>
      <c r="C113" s="1" t="s">
        <v>187</v>
      </c>
      <c r="D113" s="1" t="s">
        <v>187</v>
      </c>
      <c r="E113" s="17">
        <v>265875.39000000013</v>
      </c>
      <c r="F113" s="17">
        <v>259405.57999999978</v>
      </c>
      <c r="G113" s="17">
        <v>233971.36999999991</v>
      </c>
      <c r="H113" s="17">
        <v>270129.15000000002</v>
      </c>
      <c r="I113" s="17">
        <v>239421.10999999993</v>
      </c>
      <c r="J113" s="17">
        <v>248485.50000000006</v>
      </c>
      <c r="K113" s="17">
        <v>205323.89999999997</v>
      </c>
      <c r="L113" s="17">
        <v>0</v>
      </c>
      <c r="M113" s="17">
        <v>61418.939999999973</v>
      </c>
      <c r="N113" s="17">
        <v>307271.34999999998</v>
      </c>
      <c r="O113" s="17">
        <v>291628.60000000015</v>
      </c>
      <c r="P113" s="17">
        <v>363842.37999999989</v>
      </c>
      <c r="Q113" s="20">
        <v>13293.77</v>
      </c>
      <c r="R113" s="20">
        <v>12970.28</v>
      </c>
      <c r="S113" s="20">
        <v>11698.57</v>
      </c>
      <c r="T113" s="20">
        <v>13506.46</v>
      </c>
      <c r="U113" s="20">
        <v>11971.06</v>
      </c>
      <c r="V113" s="20">
        <v>12424.28</v>
      </c>
      <c r="W113" s="20">
        <v>10266.200000000001</v>
      </c>
      <c r="X113" s="20">
        <v>0</v>
      </c>
      <c r="Y113" s="20">
        <v>3070.95</v>
      </c>
      <c r="Z113" s="20">
        <v>15363.57</v>
      </c>
      <c r="AA113" s="20">
        <v>14581.43</v>
      </c>
      <c r="AB113" s="20">
        <v>18192.12</v>
      </c>
      <c r="AC113" s="17">
        <v>114395.67</v>
      </c>
      <c r="AD113" s="17">
        <v>110290.07</v>
      </c>
      <c r="AE113" s="17">
        <v>98399.43</v>
      </c>
      <c r="AF113" s="17">
        <v>112229.47</v>
      </c>
      <c r="AG113" s="17">
        <v>98290.61</v>
      </c>
      <c r="AH113" s="17">
        <v>100745.60000000001</v>
      </c>
      <c r="AI113" s="17">
        <v>82233.67</v>
      </c>
      <c r="AJ113" s="17">
        <v>0</v>
      </c>
      <c r="AK113" s="17">
        <v>23946.67</v>
      </c>
      <c r="AL113" s="17">
        <v>118223.77</v>
      </c>
      <c r="AM113" s="17">
        <v>110657.13</v>
      </c>
      <c r="AN113" s="17">
        <v>136189.26999999999</v>
      </c>
      <c r="AO113" s="20">
        <v>393564.83000000013</v>
      </c>
      <c r="AP113" s="20">
        <v>382665.92999999982</v>
      </c>
      <c r="AQ113" s="20">
        <v>344069.36999999988</v>
      </c>
      <c r="AR113" s="20">
        <v>395865.08000000007</v>
      </c>
      <c r="AS113" s="20">
        <v>349682.77999999991</v>
      </c>
      <c r="AT113" s="20">
        <v>361655.38000000006</v>
      </c>
      <c r="AU113" s="20">
        <v>297823.76999999996</v>
      </c>
      <c r="AV113" s="20">
        <v>0</v>
      </c>
      <c r="AW113" s="20">
        <v>88436.559999999969</v>
      </c>
      <c r="AX113" s="20">
        <v>440858.69</v>
      </c>
      <c r="AY113" s="20">
        <v>416867.16000000015</v>
      </c>
      <c r="AZ113" s="20">
        <v>518223.7699999999</v>
      </c>
      <c r="BA113" s="17">
        <f t="shared" si="12"/>
        <v>2746773.2699999996</v>
      </c>
      <c r="BB113" s="17">
        <f t="shared" si="13"/>
        <v>137338.68999999997</v>
      </c>
      <c r="BC113" s="17">
        <f t="shared" si="10"/>
        <v>1105601.3600000001</v>
      </c>
      <c r="BD113" s="17">
        <f t="shared" si="11"/>
        <v>3989713.32</v>
      </c>
    </row>
    <row r="114" spans="1:56" x14ac:dyDescent="0.25">
      <c r="A114" t="str">
        <f t="shared" si="14"/>
        <v>EPPA.SD5</v>
      </c>
      <c r="B114" s="1" t="s">
        <v>189</v>
      </c>
      <c r="C114" s="1" t="s">
        <v>188</v>
      </c>
      <c r="D114" s="1" t="s">
        <v>188</v>
      </c>
      <c r="E114" s="17">
        <v>234453.72000000003</v>
      </c>
      <c r="F114" s="17">
        <v>261893.27000000005</v>
      </c>
      <c r="G114" s="17">
        <v>175520.98000000004</v>
      </c>
      <c r="H114" s="17">
        <v>242101.96000000002</v>
      </c>
      <c r="I114" s="17">
        <v>210927.00000000006</v>
      </c>
      <c r="J114" s="17">
        <v>232552.91000000006</v>
      </c>
      <c r="K114" s="17">
        <v>589198.63000000035</v>
      </c>
      <c r="L114" s="17">
        <v>40123.21</v>
      </c>
      <c r="M114" s="17">
        <v>232943.92999999993</v>
      </c>
      <c r="N114" s="17">
        <v>275624.73999999987</v>
      </c>
      <c r="O114" s="17">
        <v>207376.41000000003</v>
      </c>
      <c r="P114" s="17">
        <v>283871.21000000008</v>
      </c>
      <c r="Q114" s="20">
        <v>11722.69</v>
      </c>
      <c r="R114" s="20">
        <v>13094.66</v>
      </c>
      <c r="S114" s="20">
        <v>8776.0499999999993</v>
      </c>
      <c r="T114" s="20">
        <v>12105.1</v>
      </c>
      <c r="U114" s="20">
        <v>10546.35</v>
      </c>
      <c r="V114" s="20">
        <v>11627.65</v>
      </c>
      <c r="W114" s="20">
        <v>29459.93</v>
      </c>
      <c r="X114" s="20">
        <v>2006.16</v>
      </c>
      <c r="Y114" s="20">
        <v>11647.2</v>
      </c>
      <c r="Z114" s="20">
        <v>13781.24</v>
      </c>
      <c r="AA114" s="20">
        <v>10368.82</v>
      </c>
      <c r="AB114" s="20">
        <v>14193.56</v>
      </c>
      <c r="AC114" s="17">
        <v>100876.17</v>
      </c>
      <c r="AD114" s="17">
        <v>111347.74</v>
      </c>
      <c r="AE114" s="17">
        <v>73817.429999999993</v>
      </c>
      <c r="AF114" s="17">
        <v>100585.12</v>
      </c>
      <c r="AG114" s="17">
        <v>86592.8</v>
      </c>
      <c r="AH114" s="17">
        <v>94285.92</v>
      </c>
      <c r="AI114" s="17">
        <v>235978.21</v>
      </c>
      <c r="AJ114" s="17">
        <v>15856.65</v>
      </c>
      <c r="AK114" s="17">
        <v>90822.65</v>
      </c>
      <c r="AL114" s="17">
        <v>106047.62</v>
      </c>
      <c r="AM114" s="17">
        <v>78688.03</v>
      </c>
      <c r="AN114" s="17">
        <v>106255.39</v>
      </c>
      <c r="AO114" s="20">
        <v>347052.58</v>
      </c>
      <c r="AP114" s="20">
        <v>386335.67000000004</v>
      </c>
      <c r="AQ114" s="20">
        <v>258114.46000000002</v>
      </c>
      <c r="AR114" s="20">
        <v>354792.18000000005</v>
      </c>
      <c r="AS114" s="20">
        <v>308066.15000000008</v>
      </c>
      <c r="AT114" s="20">
        <v>338466.48000000004</v>
      </c>
      <c r="AU114" s="20">
        <v>854636.77000000037</v>
      </c>
      <c r="AV114" s="20">
        <v>57986.020000000004</v>
      </c>
      <c r="AW114" s="20">
        <v>335413.77999999991</v>
      </c>
      <c r="AX114" s="20">
        <v>395453.59999999986</v>
      </c>
      <c r="AY114" s="20">
        <v>296433.26</v>
      </c>
      <c r="AZ114" s="20">
        <v>404320.16000000009</v>
      </c>
      <c r="BA114" s="17">
        <f t="shared" si="12"/>
        <v>2986587.97</v>
      </c>
      <c r="BB114" s="17">
        <f t="shared" si="13"/>
        <v>149329.41</v>
      </c>
      <c r="BC114" s="17">
        <f t="shared" si="10"/>
        <v>1201153.7299999997</v>
      </c>
      <c r="BD114" s="17">
        <f t="shared" si="11"/>
        <v>4337071.1100000003</v>
      </c>
    </row>
    <row r="115" spans="1:56" x14ac:dyDescent="0.25">
      <c r="A115" t="str">
        <f t="shared" si="14"/>
        <v>EPPA.SD6</v>
      </c>
      <c r="B115" s="1" t="s">
        <v>189</v>
      </c>
      <c r="C115" s="1" t="s">
        <v>190</v>
      </c>
      <c r="D115" s="1" t="s">
        <v>190</v>
      </c>
      <c r="E115" s="17">
        <v>194772.23000000019</v>
      </c>
      <c r="F115" s="17">
        <v>247819.9499999999</v>
      </c>
      <c r="G115" s="17">
        <v>220221.77000000016</v>
      </c>
      <c r="H115" s="17">
        <v>245040.93000000002</v>
      </c>
      <c r="I115" s="17">
        <v>234056.80999999994</v>
      </c>
      <c r="J115" s="17">
        <v>229560.71999999994</v>
      </c>
      <c r="K115" s="17">
        <v>782027.69</v>
      </c>
      <c r="L115" s="17">
        <v>355108.30999999988</v>
      </c>
      <c r="M115" s="17">
        <v>255991.63999999993</v>
      </c>
      <c r="N115" s="17">
        <v>279401.61000000004</v>
      </c>
      <c r="O115" s="17">
        <v>204251.27999999991</v>
      </c>
      <c r="P115" s="17">
        <v>244452.37000000017</v>
      </c>
      <c r="Q115" s="20">
        <v>9738.61</v>
      </c>
      <c r="R115" s="20">
        <v>12391</v>
      </c>
      <c r="S115" s="20">
        <v>11011.09</v>
      </c>
      <c r="T115" s="20">
        <v>12252.05</v>
      </c>
      <c r="U115" s="20">
        <v>11702.84</v>
      </c>
      <c r="V115" s="20">
        <v>11478.04</v>
      </c>
      <c r="W115" s="20">
        <v>39101.379999999997</v>
      </c>
      <c r="X115" s="20">
        <v>17755.419999999998</v>
      </c>
      <c r="Y115" s="20">
        <v>12799.58</v>
      </c>
      <c r="Z115" s="20">
        <v>13970.08</v>
      </c>
      <c r="AA115" s="20">
        <v>10212.56</v>
      </c>
      <c r="AB115" s="20">
        <v>12222.62</v>
      </c>
      <c r="AC115" s="17">
        <v>83802.789999999994</v>
      </c>
      <c r="AD115" s="17">
        <v>105364.27</v>
      </c>
      <c r="AE115" s="17">
        <v>92616.87</v>
      </c>
      <c r="AF115" s="17">
        <v>101806.17</v>
      </c>
      <c r="AG115" s="17">
        <v>96088.38</v>
      </c>
      <c r="AH115" s="17">
        <v>93072.77</v>
      </c>
      <c r="AI115" s="17">
        <v>313207.61</v>
      </c>
      <c r="AJ115" s="17">
        <v>140338.39000000001</v>
      </c>
      <c r="AK115" s="17">
        <v>99808.74</v>
      </c>
      <c r="AL115" s="17">
        <v>107500.78</v>
      </c>
      <c r="AM115" s="17">
        <v>77502.210000000006</v>
      </c>
      <c r="AN115" s="17">
        <v>91500.58</v>
      </c>
      <c r="AO115" s="20">
        <v>288313.63000000018</v>
      </c>
      <c r="AP115" s="20">
        <v>365575.21999999991</v>
      </c>
      <c r="AQ115" s="20">
        <v>323849.73000000016</v>
      </c>
      <c r="AR115" s="20">
        <v>359099.15</v>
      </c>
      <c r="AS115" s="20">
        <v>341848.02999999991</v>
      </c>
      <c r="AT115" s="20">
        <v>334111.52999999997</v>
      </c>
      <c r="AU115" s="20">
        <v>1134336.68</v>
      </c>
      <c r="AV115" s="20">
        <v>513202.11999999988</v>
      </c>
      <c r="AW115" s="20">
        <v>368599.9599999999</v>
      </c>
      <c r="AX115" s="20">
        <v>400872.47000000009</v>
      </c>
      <c r="AY115" s="20">
        <v>291966.04999999993</v>
      </c>
      <c r="AZ115" s="20">
        <v>348175.57000000018</v>
      </c>
      <c r="BA115" s="17">
        <f t="shared" si="12"/>
        <v>3492705.31</v>
      </c>
      <c r="BB115" s="17">
        <f t="shared" si="13"/>
        <v>174635.27</v>
      </c>
      <c r="BC115" s="17">
        <f t="shared" si="10"/>
        <v>1402609.56</v>
      </c>
      <c r="BD115" s="17">
        <f t="shared" si="11"/>
        <v>5069950.1399999997</v>
      </c>
    </row>
    <row r="116" spans="1:56" x14ac:dyDescent="0.25">
      <c r="A116" t="str">
        <f t="shared" si="14"/>
        <v>STC.BCHIMP</v>
      </c>
      <c r="B116" s="1" t="s">
        <v>713</v>
      </c>
      <c r="C116" s="1" t="s">
        <v>714</v>
      </c>
      <c r="D116" s="1" t="s">
        <v>21</v>
      </c>
      <c r="E116" s="17">
        <v>-3734.59</v>
      </c>
      <c r="F116" s="17">
        <v>-13947.970000000001</v>
      </c>
      <c r="G116" s="17">
        <v>-4764.5600000000004</v>
      </c>
      <c r="H116" s="17">
        <v>-613.3900000000001</v>
      </c>
      <c r="I116" s="17">
        <v>-1002.31</v>
      </c>
      <c r="J116" s="17">
        <v>-183.67999999999998</v>
      </c>
      <c r="K116" s="17">
        <v>-169.54</v>
      </c>
      <c r="L116" s="17">
        <v>0</v>
      </c>
      <c r="M116" s="17">
        <v>-1194.06</v>
      </c>
      <c r="N116" s="17">
        <v>-849.7</v>
      </c>
      <c r="O116" s="17">
        <v>-294.82</v>
      </c>
      <c r="P116" s="17">
        <v>-938.44999999999993</v>
      </c>
      <c r="Q116" s="20">
        <v>-186.73</v>
      </c>
      <c r="R116" s="20">
        <v>-697.4</v>
      </c>
      <c r="S116" s="20">
        <v>-238.23</v>
      </c>
      <c r="T116" s="20">
        <v>-30.67</v>
      </c>
      <c r="U116" s="20">
        <v>-50.12</v>
      </c>
      <c r="V116" s="20">
        <v>-9.18</v>
      </c>
      <c r="W116" s="20">
        <v>-8.48</v>
      </c>
      <c r="X116" s="20">
        <v>0</v>
      </c>
      <c r="Y116" s="20">
        <v>-59.7</v>
      </c>
      <c r="Z116" s="20">
        <v>-42.49</v>
      </c>
      <c r="AA116" s="20">
        <v>-14.74</v>
      </c>
      <c r="AB116" s="20">
        <v>-46.92</v>
      </c>
      <c r="AC116" s="17">
        <v>-1606.85</v>
      </c>
      <c r="AD116" s="17">
        <v>-5930.18</v>
      </c>
      <c r="AE116" s="17">
        <v>-2003.79</v>
      </c>
      <c r="AF116" s="17">
        <v>-254.84</v>
      </c>
      <c r="AG116" s="17">
        <v>-411.48</v>
      </c>
      <c r="AH116" s="17">
        <v>-74.47</v>
      </c>
      <c r="AI116" s="17">
        <v>-67.900000000000006</v>
      </c>
      <c r="AJ116" s="17">
        <v>0</v>
      </c>
      <c r="AK116" s="17">
        <v>-465.55</v>
      </c>
      <c r="AL116" s="17">
        <v>-326.93</v>
      </c>
      <c r="AM116" s="17">
        <v>-111.87</v>
      </c>
      <c r="AN116" s="17">
        <v>-351.27</v>
      </c>
      <c r="AO116" s="20">
        <v>-5528.17</v>
      </c>
      <c r="AP116" s="20">
        <v>-20575.550000000003</v>
      </c>
      <c r="AQ116" s="20">
        <v>-7006.58</v>
      </c>
      <c r="AR116" s="20">
        <v>-898.90000000000009</v>
      </c>
      <c r="AS116" s="20">
        <v>-1463.9099999999999</v>
      </c>
      <c r="AT116" s="20">
        <v>-267.33</v>
      </c>
      <c r="AU116" s="20">
        <v>-245.92</v>
      </c>
      <c r="AV116" s="20">
        <v>0</v>
      </c>
      <c r="AW116" s="20">
        <v>-1719.31</v>
      </c>
      <c r="AX116" s="20">
        <v>-1219.1200000000001</v>
      </c>
      <c r="AY116" s="20">
        <v>-421.43</v>
      </c>
      <c r="AZ116" s="20">
        <v>-1336.6399999999999</v>
      </c>
      <c r="BA116" s="17">
        <f t="shared" si="12"/>
        <v>-27693.070000000007</v>
      </c>
      <c r="BB116" s="17">
        <f t="shared" si="13"/>
        <v>-1384.66</v>
      </c>
      <c r="BC116" s="17">
        <f t="shared" si="10"/>
        <v>-11605.13</v>
      </c>
      <c r="BD116" s="17">
        <f t="shared" si="11"/>
        <v>-40682.86</v>
      </c>
    </row>
    <row r="117" spans="1:56" x14ac:dyDescent="0.25">
      <c r="A117" t="str">
        <f t="shared" si="14"/>
        <v>TCN.SH1</v>
      </c>
      <c r="B117" s="1" t="s">
        <v>33</v>
      </c>
      <c r="C117" s="1" t="s">
        <v>191</v>
      </c>
      <c r="D117" s="1" t="s">
        <v>191</v>
      </c>
      <c r="E117" s="17">
        <v>-658831.84000000008</v>
      </c>
      <c r="F117" s="17">
        <v>-745726.81</v>
      </c>
      <c r="G117" s="17">
        <v>-564416.27</v>
      </c>
      <c r="H117" s="17">
        <v>-504955.20000000007</v>
      </c>
      <c r="I117" s="17">
        <v>-461198.08000000002</v>
      </c>
      <c r="J117" s="17">
        <v>-415221.56999999995</v>
      </c>
      <c r="K117" s="17">
        <v>-1427547.6800000002</v>
      </c>
      <c r="L117" s="17">
        <v>-507631.69999999995</v>
      </c>
      <c r="M117" s="17">
        <v>-366191.72999999992</v>
      </c>
      <c r="N117" s="17">
        <v>-593291.64</v>
      </c>
      <c r="O117" s="17">
        <v>-517746.06</v>
      </c>
      <c r="P117" s="17">
        <v>-683559.59</v>
      </c>
      <c r="Q117" s="20">
        <v>-32941.589999999997</v>
      </c>
      <c r="R117" s="20">
        <v>-37286.339999999997</v>
      </c>
      <c r="S117" s="20">
        <v>-28220.81</v>
      </c>
      <c r="T117" s="20">
        <v>-25247.759999999998</v>
      </c>
      <c r="U117" s="20">
        <v>-23059.9</v>
      </c>
      <c r="V117" s="20">
        <v>-20761.080000000002</v>
      </c>
      <c r="W117" s="20">
        <v>-71377.38</v>
      </c>
      <c r="X117" s="20">
        <v>-25381.59</v>
      </c>
      <c r="Y117" s="20">
        <v>-18309.59</v>
      </c>
      <c r="Z117" s="20">
        <v>-29664.58</v>
      </c>
      <c r="AA117" s="20">
        <v>-25887.3</v>
      </c>
      <c r="AB117" s="20">
        <v>-34177.980000000003</v>
      </c>
      <c r="AC117" s="17">
        <v>-283469.3</v>
      </c>
      <c r="AD117" s="17">
        <v>-317056.63</v>
      </c>
      <c r="AE117" s="17">
        <v>-237371.95</v>
      </c>
      <c r="AF117" s="17">
        <v>-209791.7</v>
      </c>
      <c r="AG117" s="17">
        <v>-189337.7</v>
      </c>
      <c r="AH117" s="17">
        <v>-168346.84</v>
      </c>
      <c r="AI117" s="17">
        <v>-571742.92000000004</v>
      </c>
      <c r="AJ117" s="17">
        <v>-200615.46</v>
      </c>
      <c r="AK117" s="17">
        <v>-142774.72</v>
      </c>
      <c r="AL117" s="17">
        <v>-228271.11</v>
      </c>
      <c r="AM117" s="17">
        <v>-196456.37</v>
      </c>
      <c r="AN117" s="17">
        <v>-255862.11</v>
      </c>
      <c r="AO117" s="20">
        <v>-975242.73</v>
      </c>
      <c r="AP117" s="20">
        <v>-1100069.78</v>
      </c>
      <c r="AQ117" s="20">
        <v>-830009.03</v>
      </c>
      <c r="AR117" s="20">
        <v>-739994.66000000015</v>
      </c>
      <c r="AS117" s="20">
        <v>-673595.68</v>
      </c>
      <c r="AT117" s="20">
        <v>-604329.49</v>
      </c>
      <c r="AU117" s="20">
        <v>-2070667.98</v>
      </c>
      <c r="AV117" s="20">
        <v>-733628.74999999988</v>
      </c>
      <c r="AW117" s="20">
        <v>-527276.03999999992</v>
      </c>
      <c r="AX117" s="20">
        <v>-851227.33</v>
      </c>
      <c r="AY117" s="20">
        <v>-740089.73</v>
      </c>
      <c r="AZ117" s="20">
        <v>-973599.67999999993</v>
      </c>
      <c r="BA117" s="17">
        <f t="shared" si="12"/>
        <v>-7446318.169999999</v>
      </c>
      <c r="BB117" s="17">
        <f t="shared" si="13"/>
        <v>-372315.9</v>
      </c>
      <c r="BC117" s="17">
        <f t="shared" si="10"/>
        <v>-3001096.81</v>
      </c>
      <c r="BD117" s="17">
        <f t="shared" si="11"/>
        <v>-10819730.879999999</v>
      </c>
    </row>
    <row r="118" spans="1:56" x14ac:dyDescent="0.25">
      <c r="A118" t="str">
        <f t="shared" si="14"/>
        <v>TCN.SH2</v>
      </c>
      <c r="B118" s="1" t="s">
        <v>33</v>
      </c>
      <c r="C118" s="1" t="s">
        <v>192</v>
      </c>
      <c r="D118" s="1" t="s">
        <v>192</v>
      </c>
      <c r="E118" s="17">
        <v>-600755.28999999992</v>
      </c>
      <c r="F118" s="17">
        <v>-683466.18</v>
      </c>
      <c r="G118" s="17">
        <v>-555443.34</v>
      </c>
      <c r="H118" s="17">
        <v>-194219.77000000002</v>
      </c>
      <c r="I118" s="17">
        <v>-379926.17999999993</v>
      </c>
      <c r="J118" s="17">
        <v>-416230.74999999994</v>
      </c>
      <c r="K118" s="17">
        <v>-1271906.83</v>
      </c>
      <c r="L118" s="17">
        <v>-596335.96000000008</v>
      </c>
      <c r="M118" s="17">
        <v>-386950.32000000007</v>
      </c>
      <c r="N118" s="17">
        <v>-584771.73</v>
      </c>
      <c r="O118" s="17">
        <v>-432150.32</v>
      </c>
      <c r="P118" s="17">
        <v>-614732.24</v>
      </c>
      <c r="Q118" s="20">
        <v>-30037.759999999998</v>
      </c>
      <c r="R118" s="20">
        <v>-34173.31</v>
      </c>
      <c r="S118" s="20">
        <v>-27772.17</v>
      </c>
      <c r="T118" s="20">
        <v>-9710.99</v>
      </c>
      <c r="U118" s="20">
        <v>-18996.310000000001</v>
      </c>
      <c r="V118" s="20">
        <v>-20811.54</v>
      </c>
      <c r="W118" s="20">
        <v>-63595.34</v>
      </c>
      <c r="X118" s="20">
        <v>-29816.799999999999</v>
      </c>
      <c r="Y118" s="20">
        <v>-19347.52</v>
      </c>
      <c r="Z118" s="20">
        <v>-29238.59</v>
      </c>
      <c r="AA118" s="20">
        <v>-21607.52</v>
      </c>
      <c r="AB118" s="20">
        <v>-30736.61</v>
      </c>
      <c r="AC118" s="17">
        <v>-258481.26</v>
      </c>
      <c r="AD118" s="17">
        <v>-290585.62</v>
      </c>
      <c r="AE118" s="17">
        <v>-233598.28</v>
      </c>
      <c r="AF118" s="17">
        <v>-80691.7</v>
      </c>
      <c r="AG118" s="17">
        <v>-155972.79</v>
      </c>
      <c r="AH118" s="17">
        <v>-168756</v>
      </c>
      <c r="AI118" s="17">
        <v>-509407.66</v>
      </c>
      <c r="AJ118" s="17">
        <v>-235671.28</v>
      </c>
      <c r="AK118" s="17">
        <v>-150868.29999999999</v>
      </c>
      <c r="AL118" s="17">
        <v>-224993.05</v>
      </c>
      <c r="AM118" s="17">
        <v>-163977.46</v>
      </c>
      <c r="AN118" s="17">
        <v>-230099.46</v>
      </c>
      <c r="AO118" s="20">
        <v>-889274.30999999994</v>
      </c>
      <c r="AP118" s="20">
        <v>-1008225.11</v>
      </c>
      <c r="AQ118" s="20">
        <v>-816813.79</v>
      </c>
      <c r="AR118" s="20">
        <v>-284622.46000000002</v>
      </c>
      <c r="AS118" s="20">
        <v>-554895.27999999991</v>
      </c>
      <c r="AT118" s="20">
        <v>-605798.28999999992</v>
      </c>
      <c r="AU118" s="20">
        <v>-1844909.83</v>
      </c>
      <c r="AV118" s="20">
        <v>-861824.04000000015</v>
      </c>
      <c r="AW118" s="20">
        <v>-557166.14000000013</v>
      </c>
      <c r="AX118" s="20">
        <v>-839003.36999999988</v>
      </c>
      <c r="AY118" s="20">
        <v>-617735.30000000005</v>
      </c>
      <c r="AZ118" s="20">
        <v>-875568.30999999994</v>
      </c>
      <c r="BA118" s="17">
        <f t="shared" si="12"/>
        <v>-6716888.9100000001</v>
      </c>
      <c r="BB118" s="17">
        <f t="shared" si="13"/>
        <v>-335844.45999999996</v>
      </c>
      <c r="BC118" s="17">
        <f t="shared" si="10"/>
        <v>-2703102.86</v>
      </c>
      <c r="BD118" s="17">
        <f t="shared" si="11"/>
        <v>-9755836.2300000004</v>
      </c>
    </row>
    <row r="119" spans="1:56" x14ac:dyDescent="0.25">
      <c r="A119" t="str">
        <f t="shared" si="14"/>
        <v>SHEL.SHCG</v>
      </c>
      <c r="B119" s="1" t="s">
        <v>181</v>
      </c>
      <c r="C119" s="1" t="s">
        <v>194</v>
      </c>
      <c r="D119" s="1" t="s">
        <v>194</v>
      </c>
      <c r="E119" s="17">
        <v>0</v>
      </c>
      <c r="F119" s="17">
        <v>0</v>
      </c>
      <c r="G119" s="17">
        <v>0</v>
      </c>
      <c r="H119" s="17">
        <v>0</v>
      </c>
      <c r="I119" s="17">
        <v>0</v>
      </c>
      <c r="J119" s="17">
        <v>0</v>
      </c>
      <c r="K119" s="17">
        <v>0</v>
      </c>
      <c r="L119" s="17">
        <v>0</v>
      </c>
      <c r="M119" s="17">
        <v>0</v>
      </c>
      <c r="N119" s="17">
        <v>0</v>
      </c>
      <c r="O119" s="17">
        <v>0</v>
      </c>
      <c r="P119" s="17">
        <v>0</v>
      </c>
      <c r="Q119" s="20">
        <v>0</v>
      </c>
      <c r="R119" s="20">
        <v>0</v>
      </c>
      <c r="S119" s="20">
        <v>0</v>
      </c>
      <c r="T119" s="20">
        <v>0</v>
      </c>
      <c r="U119" s="20">
        <v>0</v>
      </c>
      <c r="V119" s="20">
        <v>0</v>
      </c>
      <c r="W119" s="20">
        <v>0</v>
      </c>
      <c r="X119" s="20">
        <v>0</v>
      </c>
      <c r="Y119" s="20">
        <v>0</v>
      </c>
      <c r="Z119" s="20">
        <v>0</v>
      </c>
      <c r="AA119" s="20">
        <v>0</v>
      </c>
      <c r="AB119" s="20">
        <v>0</v>
      </c>
      <c r="AC119" s="17">
        <v>0</v>
      </c>
      <c r="AD119" s="17">
        <v>0</v>
      </c>
      <c r="AE119" s="17">
        <v>0</v>
      </c>
      <c r="AF119" s="17">
        <v>0</v>
      </c>
      <c r="AG119" s="17">
        <v>0</v>
      </c>
      <c r="AH119" s="17">
        <v>0</v>
      </c>
      <c r="AI119" s="17">
        <v>0</v>
      </c>
      <c r="AJ119" s="17">
        <v>0</v>
      </c>
      <c r="AK119" s="17">
        <v>0</v>
      </c>
      <c r="AL119" s="17">
        <v>0</v>
      </c>
      <c r="AM119" s="17">
        <v>0</v>
      </c>
      <c r="AN119" s="17">
        <v>0</v>
      </c>
      <c r="AO119" s="20">
        <v>0</v>
      </c>
      <c r="AP119" s="20">
        <v>0</v>
      </c>
      <c r="AQ119" s="20">
        <v>0</v>
      </c>
      <c r="AR119" s="20">
        <v>0</v>
      </c>
      <c r="AS119" s="20">
        <v>0</v>
      </c>
      <c r="AT119" s="20">
        <v>0</v>
      </c>
      <c r="AU119" s="20">
        <v>0</v>
      </c>
      <c r="AV119" s="20">
        <v>0</v>
      </c>
      <c r="AW119" s="20">
        <v>0</v>
      </c>
      <c r="AX119" s="20">
        <v>0</v>
      </c>
      <c r="AY119" s="20">
        <v>0</v>
      </c>
      <c r="AZ119" s="20">
        <v>0</v>
      </c>
      <c r="BA119" s="17">
        <f t="shared" si="12"/>
        <v>0</v>
      </c>
      <c r="BB119" s="17">
        <f t="shared" si="13"/>
        <v>0</v>
      </c>
      <c r="BC119" s="17">
        <f t="shared" si="10"/>
        <v>0</v>
      </c>
      <c r="BD119" s="17">
        <f t="shared" si="11"/>
        <v>0</v>
      </c>
    </row>
    <row r="120" spans="1:56" x14ac:dyDescent="0.25">
      <c r="A120" t="str">
        <f t="shared" si="14"/>
        <v>NESI.BCHIMP</v>
      </c>
      <c r="B120" s="1" t="s">
        <v>197</v>
      </c>
      <c r="C120" s="1" t="s">
        <v>198</v>
      </c>
      <c r="D120" s="1" t="s">
        <v>21</v>
      </c>
      <c r="E120" s="17">
        <v>-24279.329999999998</v>
      </c>
      <c r="F120" s="17">
        <v>-38955.58</v>
      </c>
      <c r="G120" s="17">
        <v>-62688.58</v>
      </c>
      <c r="H120" s="17">
        <v>-31230.240000000002</v>
      </c>
      <c r="I120" s="17">
        <v>-10421.289999999999</v>
      </c>
      <c r="J120" s="17">
        <v>-37704.060000000005</v>
      </c>
      <c r="K120" s="17">
        <v>-122954.15</v>
      </c>
      <c r="L120" s="17">
        <v>-50876.87000000001</v>
      </c>
      <c r="M120" s="17">
        <v>-17144.64</v>
      </c>
      <c r="N120" s="17">
        <v>-20923.100000000002</v>
      </c>
      <c r="O120" s="17">
        <v>-14009.44</v>
      </c>
      <c r="P120" s="17">
        <v>-42514.2</v>
      </c>
      <c r="Q120" s="20">
        <v>-1213.97</v>
      </c>
      <c r="R120" s="20">
        <v>-1947.78</v>
      </c>
      <c r="S120" s="20">
        <v>-3134.43</v>
      </c>
      <c r="T120" s="20">
        <v>-1561.51</v>
      </c>
      <c r="U120" s="20">
        <v>-521.05999999999995</v>
      </c>
      <c r="V120" s="20">
        <v>-1885.2</v>
      </c>
      <c r="W120" s="20">
        <v>-6147.71</v>
      </c>
      <c r="X120" s="20">
        <v>-2543.84</v>
      </c>
      <c r="Y120" s="20">
        <v>-857.23</v>
      </c>
      <c r="Z120" s="20">
        <v>-1046.1600000000001</v>
      </c>
      <c r="AA120" s="20">
        <v>-700.47</v>
      </c>
      <c r="AB120" s="20">
        <v>-2125.71</v>
      </c>
      <c r="AC120" s="17">
        <v>-10446.44</v>
      </c>
      <c r="AD120" s="17">
        <v>-16562.53</v>
      </c>
      <c r="AE120" s="17">
        <v>-26364.43</v>
      </c>
      <c r="AF120" s="17">
        <v>-12975.1</v>
      </c>
      <c r="AG120" s="17">
        <v>-4278.3</v>
      </c>
      <c r="AH120" s="17">
        <v>-15286.68</v>
      </c>
      <c r="AI120" s="17">
        <v>-49244</v>
      </c>
      <c r="AJ120" s="17">
        <v>-20106.48</v>
      </c>
      <c r="AK120" s="17">
        <v>-6684.53</v>
      </c>
      <c r="AL120" s="17">
        <v>-8050.24</v>
      </c>
      <c r="AM120" s="17">
        <v>-5315.82</v>
      </c>
      <c r="AN120" s="17">
        <v>-15913.42</v>
      </c>
      <c r="AO120" s="20">
        <v>-35939.74</v>
      </c>
      <c r="AP120" s="20">
        <v>-57465.89</v>
      </c>
      <c r="AQ120" s="20">
        <v>-92187.44</v>
      </c>
      <c r="AR120" s="20">
        <v>-45766.85</v>
      </c>
      <c r="AS120" s="20">
        <v>-15220.649999999998</v>
      </c>
      <c r="AT120" s="20">
        <v>-54875.94</v>
      </c>
      <c r="AU120" s="20">
        <v>-178345.86</v>
      </c>
      <c r="AV120" s="20">
        <v>-73527.19</v>
      </c>
      <c r="AW120" s="20">
        <v>-24686.399999999998</v>
      </c>
      <c r="AX120" s="20">
        <v>-30019.5</v>
      </c>
      <c r="AY120" s="20">
        <v>-20025.73</v>
      </c>
      <c r="AZ120" s="20">
        <v>-60553.329999999994</v>
      </c>
      <c r="BA120" s="17">
        <f t="shared" si="12"/>
        <v>-473701.48</v>
      </c>
      <c r="BB120" s="17">
        <f t="shared" si="13"/>
        <v>-23685.07</v>
      </c>
      <c r="BC120" s="17">
        <f t="shared" si="10"/>
        <v>-191227.97000000003</v>
      </c>
      <c r="BD120" s="17">
        <f t="shared" si="11"/>
        <v>-688614.52</v>
      </c>
    </row>
    <row r="121" spans="1:56" x14ac:dyDescent="0.25">
      <c r="A121" t="str">
        <f t="shared" si="14"/>
        <v>TAU.SPR</v>
      </c>
      <c r="B121" s="1" t="s">
        <v>31</v>
      </c>
      <c r="C121" s="1" t="s">
        <v>199</v>
      </c>
      <c r="D121" s="1" t="s">
        <v>199</v>
      </c>
      <c r="E121" s="17">
        <v>-80075.33</v>
      </c>
      <c r="F121" s="17">
        <v>-69725.319999999992</v>
      </c>
      <c r="G121" s="17">
        <v>-64333.74</v>
      </c>
      <c r="H121" s="17">
        <v>-55035.240000000005</v>
      </c>
      <c r="I121" s="17">
        <v>-61807.909999999989</v>
      </c>
      <c r="J121" s="17">
        <v>-96926.9</v>
      </c>
      <c r="K121" s="17">
        <v>-235287.23</v>
      </c>
      <c r="L121" s="17">
        <v>-75988.669999999984</v>
      </c>
      <c r="M121" s="17">
        <v>-26619.15</v>
      </c>
      <c r="N121" s="17">
        <v>-49967.58</v>
      </c>
      <c r="O121" s="17">
        <v>-49441.450000000004</v>
      </c>
      <c r="P121" s="17">
        <v>-85724.1</v>
      </c>
      <c r="Q121" s="20">
        <v>-4003.77</v>
      </c>
      <c r="R121" s="20">
        <v>-3486.27</v>
      </c>
      <c r="S121" s="20">
        <v>-3216.69</v>
      </c>
      <c r="T121" s="20">
        <v>-2751.76</v>
      </c>
      <c r="U121" s="20">
        <v>-3090.4</v>
      </c>
      <c r="V121" s="20">
        <v>-4846.3500000000004</v>
      </c>
      <c r="W121" s="20">
        <v>-11764.36</v>
      </c>
      <c r="X121" s="20">
        <v>-3799.43</v>
      </c>
      <c r="Y121" s="20">
        <v>-1330.96</v>
      </c>
      <c r="Z121" s="20">
        <v>-2498.38</v>
      </c>
      <c r="AA121" s="20">
        <v>-2472.0700000000002</v>
      </c>
      <c r="AB121" s="20">
        <v>-4286.21</v>
      </c>
      <c r="AC121" s="17">
        <v>-34453.25</v>
      </c>
      <c r="AD121" s="17">
        <v>-29644.74</v>
      </c>
      <c r="AE121" s="17">
        <v>-27056.32</v>
      </c>
      <c r="AF121" s="17">
        <v>-22865.27</v>
      </c>
      <c r="AG121" s="17">
        <v>-25374.28</v>
      </c>
      <c r="AH121" s="17">
        <v>-39297.9</v>
      </c>
      <c r="AI121" s="17">
        <v>-94234.2</v>
      </c>
      <c r="AJ121" s="17">
        <v>-30030.63</v>
      </c>
      <c r="AK121" s="17">
        <v>-10378.56</v>
      </c>
      <c r="AL121" s="17">
        <v>-19225.21</v>
      </c>
      <c r="AM121" s="17">
        <v>-18760.330000000002</v>
      </c>
      <c r="AN121" s="17">
        <v>-32087.25</v>
      </c>
      <c r="AO121" s="20">
        <v>-118532.35</v>
      </c>
      <c r="AP121" s="20">
        <v>-102856.33</v>
      </c>
      <c r="AQ121" s="20">
        <v>-94606.75</v>
      </c>
      <c r="AR121" s="20">
        <v>-80652.27</v>
      </c>
      <c r="AS121" s="20">
        <v>-90272.59</v>
      </c>
      <c r="AT121" s="20">
        <v>-141071.15</v>
      </c>
      <c r="AU121" s="20">
        <v>-341285.79000000004</v>
      </c>
      <c r="AV121" s="20">
        <v>-109818.72999999998</v>
      </c>
      <c r="AW121" s="20">
        <v>-38328.67</v>
      </c>
      <c r="AX121" s="20">
        <v>-71691.17</v>
      </c>
      <c r="AY121" s="20">
        <v>-70673.850000000006</v>
      </c>
      <c r="AZ121" s="20">
        <v>-122097.56000000001</v>
      </c>
      <c r="BA121" s="17">
        <f t="shared" si="12"/>
        <v>-950932.61999999976</v>
      </c>
      <c r="BB121" s="17">
        <f t="shared" si="13"/>
        <v>-47546.649999999994</v>
      </c>
      <c r="BC121" s="17">
        <f t="shared" si="10"/>
        <v>-383407.94</v>
      </c>
      <c r="BD121" s="17">
        <f t="shared" si="11"/>
        <v>-1381887.21</v>
      </c>
    </row>
    <row r="122" spans="1:56" x14ac:dyDescent="0.25">
      <c r="A122" t="str">
        <f t="shared" si="14"/>
        <v>NESI.SPCIMP</v>
      </c>
      <c r="B122" s="1" t="s">
        <v>197</v>
      </c>
      <c r="C122" s="1" t="s">
        <v>200</v>
      </c>
      <c r="D122" s="1" t="s">
        <v>73</v>
      </c>
      <c r="E122" s="17">
        <v>-28641.21</v>
      </c>
      <c r="F122" s="17">
        <v>-9841.4</v>
      </c>
      <c r="G122" s="17">
        <v>-26186.829999999998</v>
      </c>
      <c r="H122" s="17">
        <v>-29762.33</v>
      </c>
      <c r="I122" s="17">
        <v>-15745.989999999998</v>
      </c>
      <c r="J122" s="17">
        <v>-22285.490000000005</v>
      </c>
      <c r="K122" s="17">
        <v>-147223.85999999999</v>
      </c>
      <c r="L122" s="17">
        <v>-71380.739999999991</v>
      </c>
      <c r="M122" s="17">
        <v>-24100.229999999996</v>
      </c>
      <c r="N122" s="17">
        <v>-46095.83</v>
      </c>
      <c r="O122" s="17">
        <v>-13662.050000000001</v>
      </c>
      <c r="P122" s="17">
        <v>-18134.240000000002</v>
      </c>
      <c r="Q122" s="20">
        <v>-1432.06</v>
      </c>
      <c r="R122" s="20">
        <v>-492.07</v>
      </c>
      <c r="S122" s="20">
        <v>-1309.3399999999999</v>
      </c>
      <c r="T122" s="20">
        <v>-1488.12</v>
      </c>
      <c r="U122" s="20">
        <v>-787.3</v>
      </c>
      <c r="V122" s="20">
        <v>-1114.27</v>
      </c>
      <c r="W122" s="20">
        <v>-7361.19</v>
      </c>
      <c r="X122" s="20">
        <v>-3569.04</v>
      </c>
      <c r="Y122" s="20">
        <v>-1205.01</v>
      </c>
      <c r="Z122" s="20">
        <v>-2304.79</v>
      </c>
      <c r="AA122" s="20">
        <v>-683.1</v>
      </c>
      <c r="AB122" s="20">
        <v>-906.71</v>
      </c>
      <c r="AC122" s="17">
        <v>-12323.18</v>
      </c>
      <c r="AD122" s="17">
        <v>-4184.21</v>
      </c>
      <c r="AE122" s="17">
        <v>-11013.18</v>
      </c>
      <c r="AF122" s="17">
        <v>-12365.23</v>
      </c>
      <c r="AG122" s="17">
        <v>-6464.27</v>
      </c>
      <c r="AH122" s="17">
        <v>-9035.4</v>
      </c>
      <c r="AI122" s="17">
        <v>-58964.19</v>
      </c>
      <c r="AJ122" s="17">
        <v>-28209.59</v>
      </c>
      <c r="AK122" s="17">
        <v>-9396.4500000000007</v>
      </c>
      <c r="AL122" s="17">
        <v>-17735.54</v>
      </c>
      <c r="AM122" s="17">
        <v>-5184</v>
      </c>
      <c r="AN122" s="17">
        <v>-6787.8</v>
      </c>
      <c r="AO122" s="20">
        <v>-42396.45</v>
      </c>
      <c r="AP122" s="20">
        <v>-14517.68</v>
      </c>
      <c r="AQ122" s="20">
        <v>-38509.35</v>
      </c>
      <c r="AR122" s="20">
        <v>-43615.68</v>
      </c>
      <c r="AS122" s="20">
        <v>-22997.559999999998</v>
      </c>
      <c r="AT122" s="20">
        <v>-32435.160000000003</v>
      </c>
      <c r="AU122" s="20">
        <v>-213549.24</v>
      </c>
      <c r="AV122" s="20">
        <v>-103159.36999999998</v>
      </c>
      <c r="AW122" s="20">
        <v>-34701.689999999995</v>
      </c>
      <c r="AX122" s="20">
        <v>-66136.160000000003</v>
      </c>
      <c r="AY122" s="20">
        <v>-19529.150000000001</v>
      </c>
      <c r="AZ122" s="20">
        <v>-25828.75</v>
      </c>
      <c r="BA122" s="17">
        <f t="shared" si="12"/>
        <v>-453060.19999999995</v>
      </c>
      <c r="BB122" s="17">
        <f t="shared" si="13"/>
        <v>-22652.999999999996</v>
      </c>
      <c r="BC122" s="17">
        <f t="shared" si="10"/>
        <v>-181663.04</v>
      </c>
      <c r="BD122" s="17">
        <f t="shared" si="11"/>
        <v>-657376.24</v>
      </c>
    </row>
    <row r="123" spans="1:56" x14ac:dyDescent="0.25">
      <c r="A123" t="str">
        <f t="shared" si="14"/>
        <v>NESI.BCHEXP</v>
      </c>
      <c r="B123" s="1" t="s">
        <v>197</v>
      </c>
      <c r="C123" s="1" t="s">
        <v>201</v>
      </c>
      <c r="D123" s="1" t="s">
        <v>28</v>
      </c>
      <c r="E123" s="17">
        <v>-105.39999999999999</v>
      </c>
      <c r="F123" s="17">
        <v>-94.869999999999976</v>
      </c>
      <c r="G123" s="17">
        <v>0</v>
      </c>
      <c r="H123" s="17">
        <v>0</v>
      </c>
      <c r="I123" s="17">
        <v>0</v>
      </c>
      <c r="J123" s="17">
        <v>-566.80000000000007</v>
      </c>
      <c r="K123" s="17">
        <v>-138.42000000000002</v>
      </c>
      <c r="L123" s="17">
        <v>-1120.75</v>
      </c>
      <c r="M123" s="17">
        <v>-205.76</v>
      </c>
      <c r="N123" s="17">
        <v>-860.24999999999989</v>
      </c>
      <c r="O123" s="17">
        <v>-72.099999999999994</v>
      </c>
      <c r="P123" s="17">
        <v>-601.19000000000005</v>
      </c>
      <c r="Q123" s="20">
        <v>-5.27</v>
      </c>
      <c r="R123" s="20">
        <v>-4.74</v>
      </c>
      <c r="S123" s="20">
        <v>0</v>
      </c>
      <c r="T123" s="20">
        <v>0</v>
      </c>
      <c r="U123" s="20">
        <v>0</v>
      </c>
      <c r="V123" s="20">
        <v>-28.34</v>
      </c>
      <c r="W123" s="20">
        <v>-6.92</v>
      </c>
      <c r="X123" s="20">
        <v>-56.04</v>
      </c>
      <c r="Y123" s="20">
        <v>-10.29</v>
      </c>
      <c r="Z123" s="20">
        <v>-43.01</v>
      </c>
      <c r="AA123" s="20">
        <v>-3.61</v>
      </c>
      <c r="AB123" s="20">
        <v>-30.06</v>
      </c>
      <c r="AC123" s="17">
        <v>-45.35</v>
      </c>
      <c r="AD123" s="17">
        <v>-40.340000000000003</v>
      </c>
      <c r="AE123" s="17">
        <v>0</v>
      </c>
      <c r="AF123" s="17">
        <v>0</v>
      </c>
      <c r="AG123" s="17">
        <v>0</v>
      </c>
      <c r="AH123" s="17">
        <v>-229.8</v>
      </c>
      <c r="AI123" s="17">
        <v>-55.44</v>
      </c>
      <c r="AJ123" s="17">
        <v>-442.92</v>
      </c>
      <c r="AK123" s="17">
        <v>-80.22</v>
      </c>
      <c r="AL123" s="17">
        <v>-330.98</v>
      </c>
      <c r="AM123" s="17">
        <v>-27.36</v>
      </c>
      <c r="AN123" s="17">
        <v>-225.03</v>
      </c>
      <c r="AO123" s="20">
        <v>-156.01999999999998</v>
      </c>
      <c r="AP123" s="20">
        <v>-139.94999999999999</v>
      </c>
      <c r="AQ123" s="20">
        <v>0</v>
      </c>
      <c r="AR123" s="20">
        <v>0</v>
      </c>
      <c r="AS123" s="20">
        <v>0</v>
      </c>
      <c r="AT123" s="20">
        <v>-824.94</v>
      </c>
      <c r="AU123" s="20">
        <v>-200.78</v>
      </c>
      <c r="AV123" s="20">
        <v>-1619.71</v>
      </c>
      <c r="AW123" s="20">
        <v>-296.27</v>
      </c>
      <c r="AX123" s="20">
        <v>-1234.2399999999998</v>
      </c>
      <c r="AY123" s="20">
        <v>-103.07</v>
      </c>
      <c r="AZ123" s="20">
        <v>-856.28</v>
      </c>
      <c r="BA123" s="17">
        <f t="shared" si="12"/>
        <v>-3765.54</v>
      </c>
      <c r="BB123" s="17">
        <f t="shared" si="13"/>
        <v>-188.28</v>
      </c>
      <c r="BC123" s="17">
        <f t="shared" si="10"/>
        <v>-1477.44</v>
      </c>
      <c r="BD123" s="17">
        <f t="shared" si="11"/>
        <v>-5431.2599999999993</v>
      </c>
    </row>
    <row r="124" spans="1:56" x14ac:dyDescent="0.25">
      <c r="A124" t="str">
        <f t="shared" si="14"/>
        <v>NESI.SPCEXP</v>
      </c>
      <c r="B124" s="1" t="s">
        <v>197</v>
      </c>
      <c r="C124" s="1" t="s">
        <v>202</v>
      </c>
      <c r="D124" s="1" t="s">
        <v>74</v>
      </c>
      <c r="E124" s="17">
        <v>-6274.0999999999995</v>
      </c>
      <c r="F124" s="17">
        <v>-10133.4</v>
      </c>
      <c r="G124" s="17">
        <v>-4593.5099999999993</v>
      </c>
      <c r="H124" s="17">
        <v>-1243.9100000000001</v>
      </c>
      <c r="I124" s="17">
        <v>-2935.63</v>
      </c>
      <c r="J124" s="17">
        <v>-415.91999999999985</v>
      </c>
      <c r="K124" s="17">
        <v>-858.1400000000001</v>
      </c>
      <c r="L124" s="17">
        <v>-350.59000000000003</v>
      </c>
      <c r="M124" s="17">
        <v>-4888.369999999999</v>
      </c>
      <c r="N124" s="17">
        <v>-55.350000000000009</v>
      </c>
      <c r="O124" s="17">
        <v>-4815.9500000000007</v>
      </c>
      <c r="P124" s="17">
        <v>-6880.8900000000012</v>
      </c>
      <c r="Q124" s="20">
        <v>-313.70999999999998</v>
      </c>
      <c r="R124" s="20">
        <v>-506.67</v>
      </c>
      <c r="S124" s="20">
        <v>-229.68</v>
      </c>
      <c r="T124" s="20">
        <v>-62.2</v>
      </c>
      <c r="U124" s="20">
        <v>-146.78</v>
      </c>
      <c r="V124" s="20">
        <v>-20.8</v>
      </c>
      <c r="W124" s="20">
        <v>-42.91</v>
      </c>
      <c r="X124" s="20">
        <v>-17.53</v>
      </c>
      <c r="Y124" s="20">
        <v>-244.42</v>
      </c>
      <c r="Z124" s="20">
        <v>-2.77</v>
      </c>
      <c r="AA124" s="20">
        <v>-240.8</v>
      </c>
      <c r="AB124" s="20">
        <v>-344.04</v>
      </c>
      <c r="AC124" s="17">
        <v>-2699.5</v>
      </c>
      <c r="AD124" s="17">
        <v>-4308.3599999999997</v>
      </c>
      <c r="AE124" s="17">
        <v>-1931.86</v>
      </c>
      <c r="AF124" s="17">
        <v>-516.79999999999995</v>
      </c>
      <c r="AG124" s="17">
        <v>-1205.18</v>
      </c>
      <c r="AH124" s="17">
        <v>-168.63</v>
      </c>
      <c r="AI124" s="17">
        <v>-343.69</v>
      </c>
      <c r="AJ124" s="17">
        <v>-138.55000000000001</v>
      </c>
      <c r="AK124" s="17">
        <v>-1905.93</v>
      </c>
      <c r="AL124" s="17">
        <v>-21.3</v>
      </c>
      <c r="AM124" s="17">
        <v>-1827.39</v>
      </c>
      <c r="AN124" s="17">
        <v>-2575.58</v>
      </c>
      <c r="AO124" s="20">
        <v>-9287.31</v>
      </c>
      <c r="AP124" s="20">
        <v>-14948.43</v>
      </c>
      <c r="AQ124" s="20">
        <v>-6755.0499999999993</v>
      </c>
      <c r="AR124" s="20">
        <v>-1822.91</v>
      </c>
      <c r="AS124" s="20">
        <v>-4287.59</v>
      </c>
      <c r="AT124" s="20">
        <v>-605.34999999999991</v>
      </c>
      <c r="AU124" s="20">
        <v>-1244.74</v>
      </c>
      <c r="AV124" s="20">
        <v>-506.67</v>
      </c>
      <c r="AW124" s="20">
        <v>-7038.7199999999993</v>
      </c>
      <c r="AX124" s="20">
        <v>-79.420000000000016</v>
      </c>
      <c r="AY124" s="20">
        <v>-6884.1400000000012</v>
      </c>
      <c r="AZ124" s="20">
        <v>-9800.510000000002</v>
      </c>
      <c r="BA124" s="17">
        <f t="shared" si="12"/>
        <v>-43445.759999999995</v>
      </c>
      <c r="BB124" s="17">
        <f t="shared" si="13"/>
        <v>-2172.31</v>
      </c>
      <c r="BC124" s="17">
        <f t="shared" si="10"/>
        <v>-17642.769999999997</v>
      </c>
      <c r="BD124" s="17">
        <f t="shared" si="11"/>
        <v>-63260.839999999989</v>
      </c>
    </row>
    <row r="125" spans="1:56" x14ac:dyDescent="0.25">
      <c r="A125" t="str">
        <f t="shared" si="14"/>
        <v>AP00.ST1</v>
      </c>
      <c r="B125" s="1" t="s">
        <v>236</v>
      </c>
      <c r="C125" s="1" t="s">
        <v>237</v>
      </c>
      <c r="D125" s="1" t="s">
        <v>237</v>
      </c>
      <c r="E125" s="17">
        <v>-45.000000000000007</v>
      </c>
      <c r="F125" s="17">
        <v>0</v>
      </c>
      <c r="G125" s="17">
        <v>0</v>
      </c>
      <c r="H125" s="17">
        <v>0</v>
      </c>
      <c r="I125" s="17">
        <v>0</v>
      </c>
      <c r="J125" s="17">
        <v>-613.3900000000001</v>
      </c>
      <c r="K125" s="17">
        <v>-37.5</v>
      </c>
      <c r="L125" s="17">
        <v>0</v>
      </c>
      <c r="M125" s="17">
        <v>0</v>
      </c>
      <c r="N125" s="17">
        <v>0</v>
      </c>
      <c r="O125" s="17">
        <v>0</v>
      </c>
      <c r="P125" s="17">
        <v>0</v>
      </c>
      <c r="Q125" s="20">
        <v>-2.25</v>
      </c>
      <c r="R125" s="20">
        <v>0</v>
      </c>
      <c r="S125" s="20">
        <v>0</v>
      </c>
      <c r="T125" s="20">
        <v>0</v>
      </c>
      <c r="U125" s="20">
        <v>0</v>
      </c>
      <c r="V125" s="20">
        <v>-30.67</v>
      </c>
      <c r="W125" s="20">
        <v>-1.88</v>
      </c>
      <c r="X125" s="20">
        <v>0</v>
      </c>
      <c r="Y125" s="20">
        <v>0</v>
      </c>
      <c r="Z125" s="20">
        <v>0</v>
      </c>
      <c r="AA125" s="20">
        <v>0</v>
      </c>
      <c r="AB125" s="20">
        <v>0</v>
      </c>
      <c r="AC125" s="17">
        <v>-19.36</v>
      </c>
      <c r="AD125" s="17">
        <v>0</v>
      </c>
      <c r="AE125" s="17">
        <v>0</v>
      </c>
      <c r="AF125" s="17">
        <v>0</v>
      </c>
      <c r="AG125" s="17">
        <v>0</v>
      </c>
      <c r="AH125" s="17">
        <v>-248.69</v>
      </c>
      <c r="AI125" s="17">
        <v>-15.02</v>
      </c>
      <c r="AJ125" s="17">
        <v>0</v>
      </c>
      <c r="AK125" s="17">
        <v>0</v>
      </c>
      <c r="AL125" s="17">
        <v>0</v>
      </c>
      <c r="AM125" s="17">
        <v>0</v>
      </c>
      <c r="AN125" s="17">
        <v>0</v>
      </c>
      <c r="AO125" s="20">
        <v>-66.610000000000014</v>
      </c>
      <c r="AP125" s="20">
        <v>0</v>
      </c>
      <c r="AQ125" s="20">
        <v>0</v>
      </c>
      <c r="AR125" s="20">
        <v>0</v>
      </c>
      <c r="AS125" s="20">
        <v>0</v>
      </c>
      <c r="AT125" s="20">
        <v>-892.75</v>
      </c>
      <c r="AU125" s="20">
        <v>-54.400000000000006</v>
      </c>
      <c r="AV125" s="20">
        <v>0</v>
      </c>
      <c r="AW125" s="20">
        <v>0</v>
      </c>
      <c r="AX125" s="20">
        <v>0</v>
      </c>
      <c r="AY125" s="20">
        <v>0</v>
      </c>
      <c r="AZ125" s="20">
        <v>0</v>
      </c>
      <c r="BA125" s="17">
        <f t="shared" si="12"/>
        <v>-695.8900000000001</v>
      </c>
      <c r="BB125" s="17">
        <f t="shared" si="13"/>
        <v>-34.800000000000004</v>
      </c>
      <c r="BC125" s="17">
        <f t="shared" si="10"/>
        <v>-283.07</v>
      </c>
      <c r="BD125" s="17">
        <f t="shared" si="11"/>
        <v>-1013.76</v>
      </c>
    </row>
    <row r="126" spans="1:56" x14ac:dyDescent="0.25">
      <c r="A126" t="str">
        <f t="shared" si="14"/>
        <v>AP00.ST2</v>
      </c>
      <c r="B126" s="1" t="s">
        <v>236</v>
      </c>
      <c r="C126" s="1" t="s">
        <v>238</v>
      </c>
      <c r="D126" s="1" t="s">
        <v>238</v>
      </c>
      <c r="E126" s="17">
        <v>-51.27</v>
      </c>
      <c r="F126" s="17">
        <v>0</v>
      </c>
      <c r="G126" s="17">
        <v>0</v>
      </c>
      <c r="H126" s="17">
        <v>0</v>
      </c>
      <c r="I126" s="17">
        <v>0</v>
      </c>
      <c r="J126" s="17">
        <v>-60.84</v>
      </c>
      <c r="K126" s="17">
        <v>-50.84</v>
      </c>
      <c r="L126" s="17">
        <v>0</v>
      </c>
      <c r="M126" s="17">
        <v>0</v>
      </c>
      <c r="N126" s="17">
        <v>0</v>
      </c>
      <c r="O126" s="17">
        <v>0</v>
      </c>
      <c r="P126" s="17">
        <v>0</v>
      </c>
      <c r="Q126" s="20">
        <v>-2.56</v>
      </c>
      <c r="R126" s="20">
        <v>0</v>
      </c>
      <c r="S126" s="20">
        <v>0</v>
      </c>
      <c r="T126" s="20">
        <v>0</v>
      </c>
      <c r="U126" s="20">
        <v>0</v>
      </c>
      <c r="V126" s="20">
        <v>-3.04</v>
      </c>
      <c r="W126" s="20">
        <v>-2.54</v>
      </c>
      <c r="X126" s="20">
        <v>0</v>
      </c>
      <c r="Y126" s="20">
        <v>0</v>
      </c>
      <c r="Z126" s="20">
        <v>0</v>
      </c>
      <c r="AA126" s="20">
        <v>0</v>
      </c>
      <c r="AB126" s="20">
        <v>0</v>
      </c>
      <c r="AC126" s="17">
        <v>-22.06</v>
      </c>
      <c r="AD126" s="17">
        <v>0</v>
      </c>
      <c r="AE126" s="17">
        <v>0</v>
      </c>
      <c r="AF126" s="17">
        <v>0</v>
      </c>
      <c r="AG126" s="17">
        <v>0</v>
      </c>
      <c r="AH126" s="17">
        <v>-24.67</v>
      </c>
      <c r="AI126" s="17">
        <v>-20.36</v>
      </c>
      <c r="AJ126" s="17">
        <v>0</v>
      </c>
      <c r="AK126" s="17">
        <v>0</v>
      </c>
      <c r="AL126" s="17">
        <v>0</v>
      </c>
      <c r="AM126" s="17">
        <v>0</v>
      </c>
      <c r="AN126" s="17">
        <v>0</v>
      </c>
      <c r="AO126" s="20">
        <v>-75.89</v>
      </c>
      <c r="AP126" s="20">
        <v>0</v>
      </c>
      <c r="AQ126" s="20">
        <v>0</v>
      </c>
      <c r="AR126" s="20">
        <v>0</v>
      </c>
      <c r="AS126" s="20">
        <v>0</v>
      </c>
      <c r="AT126" s="20">
        <v>-88.550000000000011</v>
      </c>
      <c r="AU126" s="20">
        <v>-73.740000000000009</v>
      </c>
      <c r="AV126" s="20">
        <v>0</v>
      </c>
      <c r="AW126" s="20">
        <v>0</v>
      </c>
      <c r="AX126" s="20">
        <v>0</v>
      </c>
      <c r="AY126" s="20">
        <v>0</v>
      </c>
      <c r="AZ126" s="20">
        <v>0</v>
      </c>
      <c r="BA126" s="17">
        <f t="shared" si="12"/>
        <v>-162.95000000000002</v>
      </c>
      <c r="BB126" s="17">
        <f t="shared" si="13"/>
        <v>-8.14</v>
      </c>
      <c r="BC126" s="17">
        <f t="shared" si="10"/>
        <v>-67.09</v>
      </c>
      <c r="BD126" s="17">
        <f t="shared" si="11"/>
        <v>-238.18</v>
      </c>
    </row>
    <row r="127" spans="1:56" x14ac:dyDescent="0.25">
      <c r="A127" t="str">
        <f t="shared" si="14"/>
        <v>EEC.TAB1</v>
      </c>
      <c r="B127" s="1" t="s">
        <v>24</v>
      </c>
      <c r="C127" s="1" t="s">
        <v>203</v>
      </c>
      <c r="D127" s="1" t="s">
        <v>203</v>
      </c>
      <c r="E127" s="17">
        <v>0</v>
      </c>
      <c r="F127" s="17">
        <v>0</v>
      </c>
      <c r="G127" s="17">
        <v>-299.60999999999996</v>
      </c>
      <c r="H127" s="17">
        <v>-4749.09</v>
      </c>
      <c r="I127" s="17">
        <v>-8689.89</v>
      </c>
      <c r="J127" s="17">
        <v>-15182.439999999999</v>
      </c>
      <c r="K127" s="17">
        <v>-36237.350000000006</v>
      </c>
      <c r="L127" s="17">
        <v>-27334.170000000002</v>
      </c>
      <c r="M127" s="17">
        <v>-30163.189999999995</v>
      </c>
      <c r="N127" s="17">
        <v>-79863.42</v>
      </c>
      <c r="O127" s="17">
        <v>-57703.189999999995</v>
      </c>
      <c r="P127" s="17">
        <v>-59688.68</v>
      </c>
      <c r="Q127" s="20">
        <v>0</v>
      </c>
      <c r="R127" s="20">
        <v>0</v>
      </c>
      <c r="S127" s="20">
        <v>-14.98</v>
      </c>
      <c r="T127" s="20">
        <v>-237.45</v>
      </c>
      <c r="U127" s="20">
        <v>-434.49</v>
      </c>
      <c r="V127" s="20">
        <v>-759.12</v>
      </c>
      <c r="W127" s="20">
        <v>-1811.87</v>
      </c>
      <c r="X127" s="20">
        <v>-1366.71</v>
      </c>
      <c r="Y127" s="20">
        <v>-1508.16</v>
      </c>
      <c r="Z127" s="20">
        <v>-3993.17</v>
      </c>
      <c r="AA127" s="20">
        <v>-2885.16</v>
      </c>
      <c r="AB127" s="20">
        <v>-2984.43</v>
      </c>
      <c r="AC127" s="17">
        <v>0</v>
      </c>
      <c r="AD127" s="17">
        <v>0</v>
      </c>
      <c r="AE127" s="17">
        <v>-126</v>
      </c>
      <c r="AF127" s="17">
        <v>-1973.09</v>
      </c>
      <c r="AG127" s="17">
        <v>-3567.5</v>
      </c>
      <c r="AH127" s="17">
        <v>-6155.55</v>
      </c>
      <c r="AI127" s="17">
        <v>-14513.31</v>
      </c>
      <c r="AJ127" s="17">
        <v>-10802.43</v>
      </c>
      <c r="AK127" s="17">
        <v>-11760.34</v>
      </c>
      <c r="AL127" s="17">
        <v>-30727.74</v>
      </c>
      <c r="AM127" s="17">
        <v>-21895.21</v>
      </c>
      <c r="AN127" s="17">
        <v>-22341.98</v>
      </c>
      <c r="AO127" s="20">
        <v>0</v>
      </c>
      <c r="AP127" s="20">
        <v>0</v>
      </c>
      <c r="AQ127" s="20">
        <v>-440.59</v>
      </c>
      <c r="AR127" s="20">
        <v>-6959.63</v>
      </c>
      <c r="AS127" s="20">
        <v>-12691.88</v>
      </c>
      <c r="AT127" s="20">
        <v>-22097.11</v>
      </c>
      <c r="AU127" s="20">
        <v>-52562.530000000006</v>
      </c>
      <c r="AV127" s="20">
        <v>-39503.31</v>
      </c>
      <c r="AW127" s="20">
        <v>-43431.689999999995</v>
      </c>
      <c r="AX127" s="20">
        <v>-114584.33</v>
      </c>
      <c r="AY127" s="20">
        <v>-82483.56</v>
      </c>
      <c r="AZ127" s="20">
        <v>-85015.09</v>
      </c>
      <c r="BA127" s="17">
        <f t="shared" si="12"/>
        <v>-319911.02999999997</v>
      </c>
      <c r="BB127" s="17">
        <f t="shared" si="13"/>
        <v>-15995.54</v>
      </c>
      <c r="BC127" s="17">
        <f t="shared" si="10"/>
        <v>-123863.15000000001</v>
      </c>
      <c r="BD127" s="17">
        <f t="shared" si="11"/>
        <v>-459769.72</v>
      </c>
    </row>
    <row r="128" spans="1:56" x14ac:dyDescent="0.25">
      <c r="A128" t="str">
        <f t="shared" si="14"/>
        <v>CHD.TAY1</v>
      </c>
      <c r="B128" s="1" t="s">
        <v>234</v>
      </c>
      <c r="C128" s="1" t="s">
        <v>205</v>
      </c>
      <c r="D128" s="1" t="s">
        <v>205</v>
      </c>
      <c r="E128" s="17">
        <v>0</v>
      </c>
      <c r="F128" s="17">
        <v>0</v>
      </c>
      <c r="G128" s="17">
        <v>0</v>
      </c>
      <c r="H128" s="17">
        <v>0</v>
      </c>
      <c r="I128" s="17">
        <v>-12217.29</v>
      </c>
      <c r="J128" s="17">
        <v>-20862.300000000003</v>
      </c>
      <c r="K128" s="17">
        <v>-66425.37</v>
      </c>
      <c r="L128" s="17">
        <v>-31875.809999999994</v>
      </c>
      <c r="M128" s="17">
        <v>-17965</v>
      </c>
      <c r="N128" s="17">
        <v>-6482.7300000000005</v>
      </c>
      <c r="O128" s="17">
        <v>0</v>
      </c>
      <c r="P128" s="17">
        <v>0</v>
      </c>
      <c r="Q128" s="20">
        <v>0</v>
      </c>
      <c r="R128" s="20">
        <v>0</v>
      </c>
      <c r="S128" s="20">
        <v>0</v>
      </c>
      <c r="T128" s="20">
        <v>0</v>
      </c>
      <c r="U128" s="20">
        <v>-610.86</v>
      </c>
      <c r="V128" s="20">
        <v>-1043.1199999999999</v>
      </c>
      <c r="W128" s="20">
        <v>-3321.27</v>
      </c>
      <c r="X128" s="20">
        <v>-1593.79</v>
      </c>
      <c r="Y128" s="20">
        <v>-898.25</v>
      </c>
      <c r="Z128" s="20">
        <v>-324.14</v>
      </c>
      <c r="AA128" s="20">
        <v>0</v>
      </c>
      <c r="AB128" s="20">
        <v>0</v>
      </c>
      <c r="AC128" s="17">
        <v>0</v>
      </c>
      <c r="AD128" s="17">
        <v>0</v>
      </c>
      <c r="AE128" s="17">
        <v>0</v>
      </c>
      <c r="AF128" s="17">
        <v>0</v>
      </c>
      <c r="AG128" s="17">
        <v>-5015.62</v>
      </c>
      <c r="AH128" s="17">
        <v>-8458.3799999999992</v>
      </c>
      <c r="AI128" s="17">
        <v>-26603.83</v>
      </c>
      <c r="AJ128" s="17">
        <v>-12597.28</v>
      </c>
      <c r="AK128" s="17">
        <v>-7004.38</v>
      </c>
      <c r="AL128" s="17">
        <v>-2494.25</v>
      </c>
      <c r="AM128" s="17">
        <v>0</v>
      </c>
      <c r="AN128" s="17">
        <v>0</v>
      </c>
      <c r="AO128" s="20">
        <v>0</v>
      </c>
      <c r="AP128" s="20">
        <v>0</v>
      </c>
      <c r="AQ128" s="20">
        <v>0</v>
      </c>
      <c r="AR128" s="20">
        <v>0</v>
      </c>
      <c r="AS128" s="20">
        <v>-17843.77</v>
      </c>
      <c r="AT128" s="20">
        <v>-30363.800000000003</v>
      </c>
      <c r="AU128" s="20">
        <v>-96350.47</v>
      </c>
      <c r="AV128" s="20">
        <v>-46066.87999999999</v>
      </c>
      <c r="AW128" s="20">
        <v>-25867.63</v>
      </c>
      <c r="AX128" s="20">
        <v>-9301.1200000000008</v>
      </c>
      <c r="AY128" s="20">
        <v>0</v>
      </c>
      <c r="AZ128" s="20">
        <v>0</v>
      </c>
      <c r="BA128" s="17">
        <f t="shared" si="12"/>
        <v>-155828.5</v>
      </c>
      <c r="BB128" s="17">
        <f t="shared" si="13"/>
        <v>-7791.43</v>
      </c>
      <c r="BC128" s="17">
        <f t="shared" si="10"/>
        <v>-62173.74</v>
      </c>
      <c r="BD128" s="17">
        <f t="shared" si="11"/>
        <v>-225793.66999999998</v>
      </c>
    </row>
    <row r="129" spans="1:56" x14ac:dyDescent="0.25">
      <c r="A129" t="str">
        <f t="shared" si="14"/>
        <v>CHD.TAY2</v>
      </c>
      <c r="B129" s="1" t="s">
        <v>234</v>
      </c>
      <c r="C129" s="1" t="s">
        <v>673</v>
      </c>
      <c r="D129" s="1" t="s">
        <v>673</v>
      </c>
      <c r="E129" s="17">
        <v>-2693.77</v>
      </c>
      <c r="F129" s="17">
        <v>-2164.9199999999996</v>
      </c>
      <c r="G129" s="17">
        <v>-2925.8500000000004</v>
      </c>
      <c r="H129" s="17">
        <v>-1443.07</v>
      </c>
      <c r="I129" s="17">
        <v>-955.18000000000006</v>
      </c>
      <c r="J129" s="17">
        <v>-1061.25</v>
      </c>
      <c r="K129" s="17">
        <v>-1258.0999999999999</v>
      </c>
      <c r="L129" s="17">
        <v>-813.73</v>
      </c>
      <c r="M129" s="17">
        <v>-793.06000000000006</v>
      </c>
      <c r="N129" s="17">
        <v>-2873.2200000000003</v>
      </c>
      <c r="O129" s="17">
        <v>-2007.8899999999999</v>
      </c>
      <c r="P129" s="17">
        <v>-2340.4100000000003</v>
      </c>
      <c r="Q129" s="20">
        <v>-134.69</v>
      </c>
      <c r="R129" s="20">
        <v>-108.25</v>
      </c>
      <c r="S129" s="20">
        <v>-146.29</v>
      </c>
      <c r="T129" s="20">
        <v>-72.150000000000006</v>
      </c>
      <c r="U129" s="20">
        <v>-47.76</v>
      </c>
      <c r="V129" s="20">
        <v>-53.06</v>
      </c>
      <c r="W129" s="20">
        <v>-62.91</v>
      </c>
      <c r="X129" s="20">
        <v>-40.69</v>
      </c>
      <c r="Y129" s="20">
        <v>-39.65</v>
      </c>
      <c r="Z129" s="20">
        <v>-143.66</v>
      </c>
      <c r="AA129" s="20">
        <v>-100.39</v>
      </c>
      <c r="AB129" s="20">
        <v>-117.02</v>
      </c>
      <c r="AC129" s="17">
        <v>-1159.02</v>
      </c>
      <c r="AD129" s="17">
        <v>-920.45</v>
      </c>
      <c r="AE129" s="17">
        <v>-1230.5</v>
      </c>
      <c r="AF129" s="17">
        <v>-599.54999999999995</v>
      </c>
      <c r="AG129" s="17">
        <v>-392.13</v>
      </c>
      <c r="AH129" s="17">
        <v>-430.27</v>
      </c>
      <c r="AI129" s="17">
        <v>-503.88</v>
      </c>
      <c r="AJ129" s="17">
        <v>-321.58999999999997</v>
      </c>
      <c r="AK129" s="17">
        <v>-309.20999999999998</v>
      </c>
      <c r="AL129" s="17">
        <v>-1105.48</v>
      </c>
      <c r="AM129" s="17">
        <v>-761.88</v>
      </c>
      <c r="AN129" s="17">
        <v>-876.04</v>
      </c>
      <c r="AO129" s="20">
        <v>-3987.48</v>
      </c>
      <c r="AP129" s="20">
        <v>-3193.62</v>
      </c>
      <c r="AQ129" s="20">
        <v>-4302.6400000000003</v>
      </c>
      <c r="AR129" s="20">
        <v>-2114.77</v>
      </c>
      <c r="AS129" s="20">
        <v>-1395.0700000000002</v>
      </c>
      <c r="AT129" s="20">
        <v>-1544.58</v>
      </c>
      <c r="AU129" s="20">
        <v>-1824.8899999999999</v>
      </c>
      <c r="AV129" s="20">
        <v>-1176.01</v>
      </c>
      <c r="AW129" s="20">
        <v>-1141.92</v>
      </c>
      <c r="AX129" s="20">
        <v>-4122.3600000000006</v>
      </c>
      <c r="AY129" s="20">
        <v>-2870.16</v>
      </c>
      <c r="AZ129" s="20">
        <v>-3333.4700000000003</v>
      </c>
      <c r="BA129" s="17">
        <f t="shared" si="12"/>
        <v>-21330.45</v>
      </c>
      <c r="BB129" s="17">
        <f t="shared" si="13"/>
        <v>-1066.52</v>
      </c>
      <c r="BC129" s="17">
        <f t="shared" si="10"/>
        <v>-8610</v>
      </c>
      <c r="BD129" s="17">
        <f t="shared" si="11"/>
        <v>-31006.970000000005</v>
      </c>
    </row>
    <row r="130" spans="1:56" x14ac:dyDescent="0.25">
      <c r="A130" t="str">
        <f t="shared" si="14"/>
        <v>TCN.TC01</v>
      </c>
      <c r="B130" s="1" t="s">
        <v>33</v>
      </c>
      <c r="C130" s="1" t="s">
        <v>206</v>
      </c>
      <c r="D130" s="1" t="s">
        <v>206</v>
      </c>
      <c r="E130" s="17">
        <v>-166540.72999999998</v>
      </c>
      <c r="F130" s="17">
        <v>-180686.71</v>
      </c>
      <c r="G130" s="17">
        <v>-146159.93</v>
      </c>
      <c r="H130" s="17">
        <v>-128541.45000000001</v>
      </c>
      <c r="I130" s="17">
        <v>-124156.85</v>
      </c>
      <c r="J130" s="17">
        <v>-116379.06999999999</v>
      </c>
      <c r="K130" s="17">
        <v>-384163.80999999994</v>
      </c>
      <c r="L130" s="17">
        <v>-176486.80000000002</v>
      </c>
      <c r="M130" s="17">
        <v>-112619.8</v>
      </c>
      <c r="N130" s="17">
        <v>-162511.79</v>
      </c>
      <c r="O130" s="17">
        <v>-138308.79</v>
      </c>
      <c r="P130" s="17">
        <v>-175077.78999999998</v>
      </c>
      <c r="Q130" s="20">
        <v>-8327.0400000000009</v>
      </c>
      <c r="R130" s="20">
        <v>-9034.34</v>
      </c>
      <c r="S130" s="20">
        <v>-7308</v>
      </c>
      <c r="T130" s="20">
        <v>-6427.07</v>
      </c>
      <c r="U130" s="20">
        <v>-6207.84</v>
      </c>
      <c r="V130" s="20">
        <v>-5818.95</v>
      </c>
      <c r="W130" s="20">
        <v>-19208.189999999999</v>
      </c>
      <c r="X130" s="20">
        <v>-8824.34</v>
      </c>
      <c r="Y130" s="20">
        <v>-5630.99</v>
      </c>
      <c r="Z130" s="20">
        <v>-8125.59</v>
      </c>
      <c r="AA130" s="20">
        <v>-6915.44</v>
      </c>
      <c r="AB130" s="20">
        <v>-8753.89</v>
      </c>
      <c r="AC130" s="17">
        <v>-71655.89</v>
      </c>
      <c r="AD130" s="17">
        <v>-76821.59</v>
      </c>
      <c r="AE130" s="17">
        <v>-61469.29</v>
      </c>
      <c r="AF130" s="17">
        <v>-53404.6</v>
      </c>
      <c r="AG130" s="17">
        <v>-50970.66</v>
      </c>
      <c r="AH130" s="17">
        <v>-47184.56</v>
      </c>
      <c r="AI130" s="17">
        <v>-153860.32</v>
      </c>
      <c r="AJ130" s="17">
        <v>-69747.38</v>
      </c>
      <c r="AK130" s="17">
        <v>-43909.4</v>
      </c>
      <c r="AL130" s="17">
        <v>-62527</v>
      </c>
      <c r="AM130" s="17">
        <v>-52480.639999999999</v>
      </c>
      <c r="AN130" s="17">
        <v>-65533.09</v>
      </c>
      <c r="AO130" s="20">
        <v>-246523.65999999997</v>
      </c>
      <c r="AP130" s="20">
        <v>-266542.64</v>
      </c>
      <c r="AQ130" s="20">
        <v>-214937.22</v>
      </c>
      <c r="AR130" s="20">
        <v>-188373.12000000002</v>
      </c>
      <c r="AS130" s="20">
        <v>-181335.35</v>
      </c>
      <c r="AT130" s="20">
        <v>-169382.58</v>
      </c>
      <c r="AU130" s="20">
        <v>-557232.31999999995</v>
      </c>
      <c r="AV130" s="20">
        <v>-255058.52000000002</v>
      </c>
      <c r="AW130" s="20">
        <v>-162160.19</v>
      </c>
      <c r="AX130" s="20">
        <v>-233164.38</v>
      </c>
      <c r="AY130" s="20">
        <v>-197704.87</v>
      </c>
      <c r="AZ130" s="20">
        <v>-249364.77</v>
      </c>
      <c r="BA130" s="17">
        <f t="shared" si="12"/>
        <v>-2011633.52</v>
      </c>
      <c r="BB130" s="17">
        <f t="shared" si="13"/>
        <v>-100581.68</v>
      </c>
      <c r="BC130" s="17">
        <f t="shared" si="10"/>
        <v>-809564.42</v>
      </c>
      <c r="BD130" s="17">
        <f t="shared" si="11"/>
        <v>-2921779.62</v>
      </c>
    </row>
    <row r="131" spans="1:56" x14ac:dyDescent="0.25">
      <c r="A131" t="str">
        <f t="shared" si="14"/>
        <v>TCN.TC02</v>
      </c>
      <c r="B131" s="1" t="s">
        <v>33</v>
      </c>
      <c r="C131" s="1" t="s">
        <v>207</v>
      </c>
      <c r="D131" s="1" t="s">
        <v>207</v>
      </c>
      <c r="E131" s="17">
        <v>7595.3499999999958</v>
      </c>
      <c r="F131" s="17">
        <v>8538.64</v>
      </c>
      <c r="G131" s="17">
        <v>6768.0699999999979</v>
      </c>
      <c r="H131" s="17">
        <v>7594.3700000000008</v>
      </c>
      <c r="I131" s="17">
        <v>6368.53</v>
      </c>
      <c r="J131" s="17">
        <v>7165.8200000000033</v>
      </c>
      <c r="K131" s="17">
        <v>23841.060000000005</v>
      </c>
      <c r="L131" s="17">
        <v>12641.859999999997</v>
      </c>
      <c r="M131" s="17">
        <v>8668.8300000000017</v>
      </c>
      <c r="N131" s="17">
        <v>8928.9799999999977</v>
      </c>
      <c r="O131" s="17">
        <v>7176.1299999999974</v>
      </c>
      <c r="P131" s="17">
        <v>9654.73</v>
      </c>
      <c r="Q131" s="20">
        <v>379.77</v>
      </c>
      <c r="R131" s="20">
        <v>426.93</v>
      </c>
      <c r="S131" s="20">
        <v>338.4</v>
      </c>
      <c r="T131" s="20">
        <v>379.72</v>
      </c>
      <c r="U131" s="20">
        <v>318.43</v>
      </c>
      <c r="V131" s="20">
        <v>358.29</v>
      </c>
      <c r="W131" s="20">
        <v>1192.05</v>
      </c>
      <c r="X131" s="20">
        <v>632.09</v>
      </c>
      <c r="Y131" s="20">
        <v>433.44</v>
      </c>
      <c r="Z131" s="20">
        <v>446.45</v>
      </c>
      <c r="AA131" s="20">
        <v>358.81</v>
      </c>
      <c r="AB131" s="20">
        <v>482.74</v>
      </c>
      <c r="AC131" s="17">
        <v>3267.98</v>
      </c>
      <c r="AD131" s="17">
        <v>3630.33</v>
      </c>
      <c r="AE131" s="17">
        <v>2846.39</v>
      </c>
      <c r="AF131" s="17">
        <v>3155.2</v>
      </c>
      <c r="AG131" s="17">
        <v>2614.5</v>
      </c>
      <c r="AH131" s="17">
        <v>2905.3</v>
      </c>
      <c r="AI131" s="17">
        <v>9548.51</v>
      </c>
      <c r="AJ131" s="17">
        <v>4996.05</v>
      </c>
      <c r="AK131" s="17">
        <v>3379.9</v>
      </c>
      <c r="AL131" s="17">
        <v>3435.46</v>
      </c>
      <c r="AM131" s="17">
        <v>2722.95</v>
      </c>
      <c r="AN131" s="17">
        <v>3613.85</v>
      </c>
      <c r="AO131" s="20">
        <v>11243.099999999995</v>
      </c>
      <c r="AP131" s="20">
        <v>12595.9</v>
      </c>
      <c r="AQ131" s="20">
        <v>9952.8599999999969</v>
      </c>
      <c r="AR131" s="20">
        <v>11129.29</v>
      </c>
      <c r="AS131" s="20">
        <v>9301.4599999999991</v>
      </c>
      <c r="AT131" s="20">
        <v>10429.410000000003</v>
      </c>
      <c r="AU131" s="20">
        <v>34581.620000000003</v>
      </c>
      <c r="AV131" s="20">
        <v>18269.999999999996</v>
      </c>
      <c r="AW131" s="20">
        <v>12482.170000000002</v>
      </c>
      <c r="AX131" s="20">
        <v>12810.89</v>
      </c>
      <c r="AY131" s="20">
        <v>10257.889999999998</v>
      </c>
      <c r="AZ131" s="20">
        <v>13751.32</v>
      </c>
      <c r="BA131" s="17">
        <f t="shared" si="12"/>
        <v>114942.36999999998</v>
      </c>
      <c r="BB131" s="17">
        <f t="shared" si="13"/>
        <v>5747.12</v>
      </c>
      <c r="BC131" s="17">
        <f t="shared" si="10"/>
        <v>46116.42</v>
      </c>
      <c r="BD131" s="17">
        <f t="shared" si="11"/>
        <v>166805.90999999997</v>
      </c>
    </row>
    <row r="132" spans="1:56" x14ac:dyDescent="0.25">
      <c r="A132" t="str">
        <f t="shared" si="14"/>
        <v>TCN.BCHIMP</v>
      </c>
      <c r="B132" s="1" t="s">
        <v>33</v>
      </c>
      <c r="C132" s="1" t="s">
        <v>747</v>
      </c>
      <c r="D132" s="1" t="s">
        <v>21</v>
      </c>
      <c r="E132" s="17">
        <v>-9159.619999999999</v>
      </c>
      <c r="F132" s="17">
        <v>-802.1</v>
      </c>
      <c r="G132" s="17">
        <v>-29142.579999999998</v>
      </c>
      <c r="H132" s="17">
        <v>-5053.01</v>
      </c>
      <c r="I132" s="17">
        <v>0</v>
      </c>
      <c r="J132" s="17">
        <v>0</v>
      </c>
      <c r="K132" s="17">
        <v>0</v>
      </c>
      <c r="L132" s="17">
        <v>0</v>
      </c>
      <c r="M132" s="17">
        <v>0</v>
      </c>
      <c r="N132" s="17">
        <v>0</v>
      </c>
      <c r="O132" s="17">
        <v>0</v>
      </c>
      <c r="P132" s="17">
        <v>0</v>
      </c>
      <c r="Q132" s="20">
        <v>-457.98</v>
      </c>
      <c r="R132" s="20">
        <v>-40.11</v>
      </c>
      <c r="S132" s="20">
        <v>-1457.13</v>
      </c>
      <c r="T132" s="20">
        <v>-252.65</v>
      </c>
      <c r="U132" s="20">
        <v>0</v>
      </c>
      <c r="V132" s="20">
        <v>0</v>
      </c>
      <c r="W132" s="20">
        <v>0</v>
      </c>
      <c r="X132" s="20">
        <v>0</v>
      </c>
      <c r="Y132" s="20">
        <v>0</v>
      </c>
      <c r="Z132" s="20">
        <v>0</v>
      </c>
      <c r="AA132" s="20">
        <v>0</v>
      </c>
      <c r="AB132" s="20">
        <v>0</v>
      </c>
      <c r="AC132" s="17">
        <v>-3941.02</v>
      </c>
      <c r="AD132" s="17">
        <v>-341.02</v>
      </c>
      <c r="AE132" s="17">
        <v>-12256.26</v>
      </c>
      <c r="AF132" s="17">
        <v>-2099.35</v>
      </c>
      <c r="AG132" s="17">
        <v>0</v>
      </c>
      <c r="AH132" s="17">
        <v>0</v>
      </c>
      <c r="AI132" s="17">
        <v>0</v>
      </c>
      <c r="AJ132" s="17">
        <v>0</v>
      </c>
      <c r="AK132" s="17">
        <v>0</v>
      </c>
      <c r="AL132" s="17">
        <v>0</v>
      </c>
      <c r="AM132" s="17">
        <v>0</v>
      </c>
      <c r="AN132" s="17">
        <v>0</v>
      </c>
      <c r="AO132" s="20">
        <v>-13558.619999999999</v>
      </c>
      <c r="AP132" s="20">
        <v>-1183.23</v>
      </c>
      <c r="AQ132" s="20">
        <v>-42855.97</v>
      </c>
      <c r="AR132" s="20">
        <v>-7405.01</v>
      </c>
      <c r="AS132" s="20">
        <v>0</v>
      </c>
      <c r="AT132" s="20">
        <v>0</v>
      </c>
      <c r="AU132" s="20">
        <v>0</v>
      </c>
      <c r="AV132" s="20">
        <v>0</v>
      </c>
      <c r="AW132" s="20">
        <v>0</v>
      </c>
      <c r="AX132" s="20">
        <v>0</v>
      </c>
      <c r="AY132" s="20">
        <v>0</v>
      </c>
      <c r="AZ132" s="20">
        <v>0</v>
      </c>
      <c r="BA132" s="17">
        <f t="shared" si="12"/>
        <v>-44157.31</v>
      </c>
      <c r="BB132" s="17">
        <f t="shared" si="13"/>
        <v>-2207.8700000000003</v>
      </c>
      <c r="BC132" s="17">
        <f t="shared" si="10"/>
        <v>-18637.649999999998</v>
      </c>
      <c r="BD132" s="17">
        <f t="shared" si="11"/>
        <v>-65002.83</v>
      </c>
    </row>
    <row r="133" spans="1:56" x14ac:dyDescent="0.25">
      <c r="A133" t="str">
        <f t="shared" si="14"/>
        <v>TCN.BCHEXP</v>
      </c>
      <c r="B133" s="1" t="s">
        <v>33</v>
      </c>
      <c r="C133" s="1" t="s">
        <v>748</v>
      </c>
      <c r="D133" s="1" t="s">
        <v>28</v>
      </c>
      <c r="E133" s="17">
        <v>-8763.83</v>
      </c>
      <c r="F133" s="17">
        <v>-9885.8300000000017</v>
      </c>
      <c r="G133" s="17">
        <v>-1949.7299999999998</v>
      </c>
      <c r="H133" s="17">
        <v>-2376.48</v>
      </c>
      <c r="I133" s="17">
        <v>0</v>
      </c>
      <c r="J133" s="17">
        <v>0</v>
      </c>
      <c r="K133" s="17">
        <v>0</v>
      </c>
      <c r="L133" s="17">
        <v>0</v>
      </c>
      <c r="M133" s="17">
        <v>0</v>
      </c>
      <c r="N133" s="17">
        <v>0</v>
      </c>
      <c r="O133" s="17">
        <v>0</v>
      </c>
      <c r="P133" s="17">
        <v>0</v>
      </c>
      <c r="Q133" s="20">
        <v>-438.19</v>
      </c>
      <c r="R133" s="20">
        <v>-494.29</v>
      </c>
      <c r="S133" s="20">
        <v>-97.49</v>
      </c>
      <c r="T133" s="20">
        <v>-118.82</v>
      </c>
      <c r="U133" s="20">
        <v>0</v>
      </c>
      <c r="V133" s="20">
        <v>0</v>
      </c>
      <c r="W133" s="20">
        <v>0</v>
      </c>
      <c r="X133" s="20">
        <v>0</v>
      </c>
      <c r="Y133" s="20">
        <v>0</v>
      </c>
      <c r="Z133" s="20">
        <v>0</v>
      </c>
      <c r="AA133" s="20">
        <v>0</v>
      </c>
      <c r="AB133" s="20">
        <v>0</v>
      </c>
      <c r="AC133" s="17">
        <v>-3770.73</v>
      </c>
      <c r="AD133" s="17">
        <v>-4203.1000000000004</v>
      </c>
      <c r="AE133" s="17">
        <v>-819.98</v>
      </c>
      <c r="AF133" s="17">
        <v>-987.35</v>
      </c>
      <c r="AG133" s="17">
        <v>0</v>
      </c>
      <c r="AH133" s="17">
        <v>0</v>
      </c>
      <c r="AI133" s="17">
        <v>0</v>
      </c>
      <c r="AJ133" s="17">
        <v>0</v>
      </c>
      <c r="AK133" s="17">
        <v>0</v>
      </c>
      <c r="AL133" s="17">
        <v>0</v>
      </c>
      <c r="AM133" s="17">
        <v>0</v>
      </c>
      <c r="AN133" s="17">
        <v>0</v>
      </c>
      <c r="AO133" s="20">
        <v>-12972.75</v>
      </c>
      <c r="AP133" s="20">
        <v>-14583.220000000003</v>
      </c>
      <c r="AQ133" s="20">
        <v>-2867.2</v>
      </c>
      <c r="AR133" s="20">
        <v>-3482.65</v>
      </c>
      <c r="AS133" s="20">
        <v>0</v>
      </c>
      <c r="AT133" s="20">
        <v>0</v>
      </c>
      <c r="AU133" s="20">
        <v>0</v>
      </c>
      <c r="AV133" s="20">
        <v>0</v>
      </c>
      <c r="AW133" s="20">
        <v>0</v>
      </c>
      <c r="AX133" s="20">
        <v>0</v>
      </c>
      <c r="AY133" s="20">
        <v>0</v>
      </c>
      <c r="AZ133" s="20">
        <v>0</v>
      </c>
      <c r="BA133" s="17">
        <f t="shared" ref="BA133:BA141" si="15">SUM(E133:P133)</f>
        <v>-22975.870000000003</v>
      </c>
      <c r="BB133" s="17">
        <f t="shared" ref="BB133:BB141" si="16">SUM(Q133:AB133)</f>
        <v>-1148.79</v>
      </c>
      <c r="BC133" s="17">
        <f t="shared" si="10"/>
        <v>-9781.16</v>
      </c>
      <c r="BD133" s="17">
        <f t="shared" si="11"/>
        <v>-33905.82</v>
      </c>
    </row>
    <row r="134" spans="1:56" x14ac:dyDescent="0.25">
      <c r="A134" t="str">
        <f t="shared" si="14"/>
        <v>TEN.BCHIMP</v>
      </c>
      <c r="B134" s="1" t="s">
        <v>208</v>
      </c>
      <c r="C134" s="1" t="s">
        <v>209</v>
      </c>
      <c r="D134" s="1" t="s">
        <v>21</v>
      </c>
      <c r="E134" s="17">
        <v>-5680.6599999999989</v>
      </c>
      <c r="F134" s="17">
        <v>-14799.079999999998</v>
      </c>
      <c r="G134" s="17">
        <v>-17737.89</v>
      </c>
      <c r="H134" s="17">
        <v>-3048.7400000000002</v>
      </c>
      <c r="I134" s="17">
        <v>-9774.8700000000008</v>
      </c>
      <c r="J134" s="17">
        <v>-7084.47</v>
      </c>
      <c r="K134" s="17">
        <v>-7374.7000000000007</v>
      </c>
      <c r="L134" s="17">
        <v>-5115.1599999999989</v>
      </c>
      <c r="M134" s="17">
        <v>-19355.73</v>
      </c>
      <c r="N134" s="17">
        <v>-16770.48</v>
      </c>
      <c r="O134" s="17">
        <v>-2232.4500000000003</v>
      </c>
      <c r="P134" s="17">
        <v>-1753.23</v>
      </c>
      <c r="Q134" s="20">
        <v>-284.02999999999997</v>
      </c>
      <c r="R134" s="20">
        <v>-739.95</v>
      </c>
      <c r="S134" s="20">
        <v>-886.89</v>
      </c>
      <c r="T134" s="20">
        <v>-152.44</v>
      </c>
      <c r="U134" s="20">
        <v>-488.74</v>
      </c>
      <c r="V134" s="20">
        <v>-354.22</v>
      </c>
      <c r="W134" s="20">
        <v>-368.74</v>
      </c>
      <c r="X134" s="20">
        <v>-255.76</v>
      </c>
      <c r="Y134" s="20">
        <v>-967.79</v>
      </c>
      <c r="Z134" s="20">
        <v>-838.52</v>
      </c>
      <c r="AA134" s="20">
        <v>-111.62</v>
      </c>
      <c r="AB134" s="20">
        <v>-87.66</v>
      </c>
      <c r="AC134" s="17">
        <v>-2444.16</v>
      </c>
      <c r="AD134" s="17">
        <v>-6292.04</v>
      </c>
      <c r="AE134" s="17">
        <v>-7459.88</v>
      </c>
      <c r="AF134" s="17">
        <v>-1266.6500000000001</v>
      </c>
      <c r="AG134" s="17">
        <v>-4012.92</v>
      </c>
      <c r="AH134" s="17">
        <v>-2872.32</v>
      </c>
      <c r="AI134" s="17">
        <v>-2953.62</v>
      </c>
      <c r="AJ134" s="17">
        <v>-2021.51</v>
      </c>
      <c r="AK134" s="17">
        <v>-7546.62</v>
      </c>
      <c r="AL134" s="17">
        <v>-6452.5</v>
      </c>
      <c r="AM134" s="17">
        <v>-847.09</v>
      </c>
      <c r="AN134" s="17">
        <v>-656.25</v>
      </c>
      <c r="AO134" s="20">
        <v>-8408.8499999999985</v>
      </c>
      <c r="AP134" s="20">
        <v>-21831.07</v>
      </c>
      <c r="AQ134" s="20">
        <v>-26084.66</v>
      </c>
      <c r="AR134" s="20">
        <v>-4467.83</v>
      </c>
      <c r="AS134" s="20">
        <v>-14276.53</v>
      </c>
      <c r="AT134" s="20">
        <v>-10311.01</v>
      </c>
      <c r="AU134" s="20">
        <v>-10697.060000000001</v>
      </c>
      <c r="AV134" s="20">
        <v>-7392.4299999999994</v>
      </c>
      <c r="AW134" s="20">
        <v>-27870.14</v>
      </c>
      <c r="AX134" s="20">
        <v>-24061.5</v>
      </c>
      <c r="AY134" s="20">
        <v>-3191.1600000000003</v>
      </c>
      <c r="AZ134" s="20">
        <v>-2497.1400000000003</v>
      </c>
      <c r="BA134" s="17">
        <f t="shared" si="15"/>
        <v>-110727.45999999999</v>
      </c>
      <c r="BB134" s="17">
        <f t="shared" si="16"/>
        <v>-5536.36</v>
      </c>
      <c r="BC134" s="17">
        <f t="shared" ref="BC134:BC141" si="17">SUM(AC134:AN134)</f>
        <v>-44825.56</v>
      </c>
      <c r="BD134" s="17">
        <f t="shared" ref="BD134:BD141" si="18">SUM(AO134:AZ134)</f>
        <v>-161089.38</v>
      </c>
    </row>
    <row r="135" spans="1:56" x14ac:dyDescent="0.25">
      <c r="A135" t="str">
        <f t="shared" si="14"/>
        <v>TEN.BCHEXP</v>
      </c>
      <c r="B135" s="1" t="s">
        <v>208</v>
      </c>
      <c r="C135" s="1" t="s">
        <v>210</v>
      </c>
      <c r="D135" s="1" t="s">
        <v>28</v>
      </c>
      <c r="E135" s="17">
        <v>-1957.41</v>
      </c>
      <c r="F135" s="17">
        <v>-1609.39</v>
      </c>
      <c r="G135" s="17">
        <v>-27.930000000000003</v>
      </c>
      <c r="H135" s="17">
        <v>-2237.34</v>
      </c>
      <c r="I135" s="17">
        <v>-2529.42</v>
      </c>
      <c r="J135" s="17">
        <v>-624.42000000000007</v>
      </c>
      <c r="K135" s="17">
        <v>-165.53000000000003</v>
      </c>
      <c r="L135" s="17">
        <v>-1914.65</v>
      </c>
      <c r="M135" s="17">
        <v>-3079.6499999999996</v>
      </c>
      <c r="N135" s="17">
        <v>-4731.91</v>
      </c>
      <c r="O135" s="17">
        <v>-9333.869999999999</v>
      </c>
      <c r="P135" s="17">
        <v>-1422.3799999999999</v>
      </c>
      <c r="Q135" s="20">
        <v>-97.87</v>
      </c>
      <c r="R135" s="20">
        <v>-80.47</v>
      </c>
      <c r="S135" s="20">
        <v>-1.4</v>
      </c>
      <c r="T135" s="20">
        <v>-111.87</v>
      </c>
      <c r="U135" s="20">
        <v>-126.47</v>
      </c>
      <c r="V135" s="20">
        <v>-31.22</v>
      </c>
      <c r="W135" s="20">
        <v>-8.2799999999999994</v>
      </c>
      <c r="X135" s="20">
        <v>-95.73</v>
      </c>
      <c r="Y135" s="20">
        <v>-153.97999999999999</v>
      </c>
      <c r="Z135" s="20">
        <v>-236.6</v>
      </c>
      <c r="AA135" s="20">
        <v>-466.69</v>
      </c>
      <c r="AB135" s="20">
        <v>-71.12</v>
      </c>
      <c r="AC135" s="17">
        <v>-842.2</v>
      </c>
      <c r="AD135" s="17">
        <v>-684.26</v>
      </c>
      <c r="AE135" s="17">
        <v>-11.75</v>
      </c>
      <c r="AF135" s="17">
        <v>-929.54</v>
      </c>
      <c r="AG135" s="17">
        <v>-1038.4100000000001</v>
      </c>
      <c r="AH135" s="17">
        <v>-253.16</v>
      </c>
      <c r="AI135" s="17">
        <v>-66.3</v>
      </c>
      <c r="AJ135" s="17">
        <v>-756.67</v>
      </c>
      <c r="AK135" s="17">
        <v>-1200.73</v>
      </c>
      <c r="AL135" s="17">
        <v>-1820.62</v>
      </c>
      <c r="AM135" s="17">
        <v>-3541.69</v>
      </c>
      <c r="AN135" s="17">
        <v>-532.41</v>
      </c>
      <c r="AO135" s="20">
        <v>-2897.4800000000005</v>
      </c>
      <c r="AP135" s="20">
        <v>-2374.12</v>
      </c>
      <c r="AQ135" s="20">
        <v>-41.08</v>
      </c>
      <c r="AR135" s="20">
        <v>-3278.75</v>
      </c>
      <c r="AS135" s="20">
        <v>-3694.3</v>
      </c>
      <c r="AT135" s="20">
        <v>-908.80000000000007</v>
      </c>
      <c r="AU135" s="20">
        <v>-240.11</v>
      </c>
      <c r="AV135" s="20">
        <v>-2767.05</v>
      </c>
      <c r="AW135" s="20">
        <v>-4434.3599999999997</v>
      </c>
      <c r="AX135" s="20">
        <v>-6789.13</v>
      </c>
      <c r="AY135" s="20">
        <v>-13342.25</v>
      </c>
      <c r="AZ135" s="20">
        <v>-2025.9099999999999</v>
      </c>
      <c r="BA135" s="17">
        <f t="shared" si="15"/>
        <v>-29633.9</v>
      </c>
      <c r="BB135" s="17">
        <f t="shared" si="16"/>
        <v>-1481.7000000000003</v>
      </c>
      <c r="BC135" s="17">
        <f t="shared" si="17"/>
        <v>-11677.74</v>
      </c>
      <c r="BD135" s="17">
        <f t="shared" si="18"/>
        <v>-42793.34</v>
      </c>
    </row>
    <row r="136" spans="1:56" x14ac:dyDescent="0.25">
      <c r="A136" t="str">
        <f t="shared" si="14"/>
        <v>TAU.THS</v>
      </c>
      <c r="B136" s="1" t="s">
        <v>31</v>
      </c>
      <c r="C136" s="1" t="s">
        <v>211</v>
      </c>
      <c r="D136" s="1" t="s">
        <v>211</v>
      </c>
      <c r="E136" s="17">
        <v>-1847.3</v>
      </c>
      <c r="F136" s="17">
        <v>-1083.49</v>
      </c>
      <c r="G136" s="17">
        <v>-461.28000000000003</v>
      </c>
      <c r="H136" s="17">
        <v>0</v>
      </c>
      <c r="I136" s="17">
        <v>0</v>
      </c>
      <c r="J136" s="17">
        <v>-501.90000000000003</v>
      </c>
      <c r="K136" s="17">
        <v>-8262.7899999999991</v>
      </c>
      <c r="L136" s="17">
        <v>-3212.6099999999997</v>
      </c>
      <c r="M136" s="17">
        <v>-792.2700000000001</v>
      </c>
      <c r="N136" s="17">
        <v>-1726.8500000000001</v>
      </c>
      <c r="O136" s="17">
        <v>-1631.1699999999998</v>
      </c>
      <c r="P136" s="17">
        <v>-2823.1800000000003</v>
      </c>
      <c r="Q136" s="20">
        <v>-92.37</v>
      </c>
      <c r="R136" s="20">
        <v>-54.17</v>
      </c>
      <c r="S136" s="20">
        <v>-23.06</v>
      </c>
      <c r="T136" s="20">
        <v>0</v>
      </c>
      <c r="U136" s="20">
        <v>0</v>
      </c>
      <c r="V136" s="20">
        <v>-25.1</v>
      </c>
      <c r="W136" s="20">
        <v>-413.14</v>
      </c>
      <c r="X136" s="20">
        <v>-160.63</v>
      </c>
      <c r="Y136" s="20">
        <v>-39.61</v>
      </c>
      <c r="Z136" s="20">
        <v>-86.34</v>
      </c>
      <c r="AA136" s="20">
        <v>-81.56</v>
      </c>
      <c r="AB136" s="20">
        <v>-141.16</v>
      </c>
      <c r="AC136" s="17">
        <v>-794.82</v>
      </c>
      <c r="AD136" s="17">
        <v>-460.66</v>
      </c>
      <c r="AE136" s="17">
        <v>-194</v>
      </c>
      <c r="AF136" s="17">
        <v>0</v>
      </c>
      <c r="AG136" s="17">
        <v>0</v>
      </c>
      <c r="AH136" s="17">
        <v>-203.49</v>
      </c>
      <c r="AI136" s="17">
        <v>-3309.31</v>
      </c>
      <c r="AJ136" s="17">
        <v>-1269.6199999999999</v>
      </c>
      <c r="AK136" s="17">
        <v>-308.89999999999998</v>
      </c>
      <c r="AL136" s="17">
        <v>-664.41</v>
      </c>
      <c r="AM136" s="17">
        <v>-618.94000000000005</v>
      </c>
      <c r="AN136" s="17">
        <v>-1056.74</v>
      </c>
      <c r="AO136" s="20">
        <v>-2734.4900000000002</v>
      </c>
      <c r="AP136" s="20">
        <v>-1598.3200000000002</v>
      </c>
      <c r="AQ136" s="20">
        <v>-678.34</v>
      </c>
      <c r="AR136" s="20">
        <v>0</v>
      </c>
      <c r="AS136" s="20">
        <v>0</v>
      </c>
      <c r="AT136" s="20">
        <v>-730.49</v>
      </c>
      <c r="AU136" s="20">
        <v>-11985.239999999998</v>
      </c>
      <c r="AV136" s="20">
        <v>-4642.8599999999997</v>
      </c>
      <c r="AW136" s="20">
        <v>-1140.7800000000002</v>
      </c>
      <c r="AX136" s="20">
        <v>-2477.6</v>
      </c>
      <c r="AY136" s="20">
        <v>-2331.67</v>
      </c>
      <c r="AZ136" s="20">
        <v>-4021.08</v>
      </c>
      <c r="BA136" s="17">
        <f t="shared" si="15"/>
        <v>-22342.839999999997</v>
      </c>
      <c r="BB136" s="17">
        <f t="shared" si="16"/>
        <v>-1117.1400000000001</v>
      </c>
      <c r="BC136" s="17">
        <f t="shared" si="17"/>
        <v>-8880.89</v>
      </c>
      <c r="BD136" s="17">
        <f t="shared" si="18"/>
        <v>-32340.869999999995</v>
      </c>
    </row>
    <row r="137" spans="1:56" x14ac:dyDescent="0.25">
      <c r="A137" t="str">
        <f t="shared" si="14"/>
        <v>TCEM.BCHIMP</v>
      </c>
      <c r="B137" s="1" t="s">
        <v>715</v>
      </c>
      <c r="C137" s="1" t="s">
        <v>716</v>
      </c>
      <c r="D137" s="1" t="s">
        <v>21</v>
      </c>
      <c r="E137" s="17">
        <v>0</v>
      </c>
      <c r="F137" s="17">
        <v>0</v>
      </c>
      <c r="G137" s="17">
        <v>0</v>
      </c>
      <c r="H137" s="17">
        <v>0</v>
      </c>
      <c r="I137" s="17">
        <v>-10105.08</v>
      </c>
      <c r="J137" s="17">
        <v>-9902.8900000000012</v>
      </c>
      <c r="K137" s="17">
        <v>-188654.19999999998</v>
      </c>
      <c r="L137" s="17">
        <v>-41219.64</v>
      </c>
      <c r="M137" s="17">
        <v>-5374.7000000000007</v>
      </c>
      <c r="N137" s="17">
        <v>-14007.849999999999</v>
      </c>
      <c r="O137" s="17">
        <v>-4326.3700000000008</v>
      </c>
      <c r="P137" s="17">
        <v>-19078.060000000001</v>
      </c>
      <c r="Q137" s="20">
        <v>0</v>
      </c>
      <c r="R137" s="20">
        <v>0</v>
      </c>
      <c r="S137" s="20">
        <v>0</v>
      </c>
      <c r="T137" s="20">
        <v>0</v>
      </c>
      <c r="U137" s="20">
        <v>-505.25</v>
      </c>
      <c r="V137" s="20">
        <v>-495.14</v>
      </c>
      <c r="W137" s="20">
        <v>-9432.7099999999991</v>
      </c>
      <c r="X137" s="20">
        <v>-2060.98</v>
      </c>
      <c r="Y137" s="20">
        <v>-268.74</v>
      </c>
      <c r="Z137" s="20">
        <v>-700.39</v>
      </c>
      <c r="AA137" s="20">
        <v>-216.32</v>
      </c>
      <c r="AB137" s="20">
        <v>-953.9</v>
      </c>
      <c r="AC137" s="17">
        <v>0</v>
      </c>
      <c r="AD137" s="17">
        <v>0</v>
      </c>
      <c r="AE137" s="17">
        <v>0</v>
      </c>
      <c r="AF137" s="17">
        <v>0</v>
      </c>
      <c r="AG137" s="17">
        <v>-4148.4799999999996</v>
      </c>
      <c r="AH137" s="17">
        <v>-4015.01</v>
      </c>
      <c r="AI137" s="17">
        <v>-75557.34</v>
      </c>
      <c r="AJ137" s="17">
        <v>-16289.95</v>
      </c>
      <c r="AK137" s="17">
        <v>-2095.5500000000002</v>
      </c>
      <c r="AL137" s="17">
        <v>-5389.57</v>
      </c>
      <c r="AM137" s="17">
        <v>-1641.62</v>
      </c>
      <c r="AN137" s="17">
        <v>-7141.08</v>
      </c>
      <c r="AO137" s="20">
        <v>0</v>
      </c>
      <c r="AP137" s="20">
        <v>0</v>
      </c>
      <c r="AQ137" s="20">
        <v>0</v>
      </c>
      <c r="AR137" s="20">
        <v>0</v>
      </c>
      <c r="AS137" s="20">
        <v>-14758.81</v>
      </c>
      <c r="AT137" s="20">
        <v>-14413.04</v>
      </c>
      <c r="AU137" s="20">
        <v>-273644.25</v>
      </c>
      <c r="AV137" s="20">
        <v>-59570.570000000007</v>
      </c>
      <c r="AW137" s="20">
        <v>-7738.9900000000007</v>
      </c>
      <c r="AX137" s="20">
        <v>-20097.809999999998</v>
      </c>
      <c r="AY137" s="20">
        <v>-6184.31</v>
      </c>
      <c r="AZ137" s="20">
        <v>-27173.040000000001</v>
      </c>
      <c r="BA137" s="17">
        <f t="shared" si="15"/>
        <v>-292668.78999999998</v>
      </c>
      <c r="BB137" s="17">
        <f t="shared" si="16"/>
        <v>-14633.429999999997</v>
      </c>
      <c r="BC137" s="17">
        <f t="shared" si="17"/>
        <v>-116278.59999999999</v>
      </c>
      <c r="BD137" s="17">
        <f t="shared" si="18"/>
        <v>-423580.81999999995</v>
      </c>
    </row>
    <row r="138" spans="1:56" x14ac:dyDescent="0.25">
      <c r="A138" t="str">
        <f t="shared" si="14"/>
        <v>TCEM.BCHEXP</v>
      </c>
      <c r="B138" s="1" t="s">
        <v>715</v>
      </c>
      <c r="C138" s="1" t="s">
        <v>717</v>
      </c>
      <c r="D138" s="1" t="s">
        <v>28</v>
      </c>
      <c r="E138" s="17">
        <v>0</v>
      </c>
      <c r="F138" s="17">
        <v>0</v>
      </c>
      <c r="G138" s="17">
        <v>0</v>
      </c>
      <c r="H138" s="17">
        <v>0</v>
      </c>
      <c r="I138" s="17">
        <v>-2369.73</v>
      </c>
      <c r="J138" s="17">
        <v>-2997.1100000000006</v>
      </c>
      <c r="K138" s="17">
        <v>-445.68000000000006</v>
      </c>
      <c r="L138" s="17">
        <v>-5290.5599999999995</v>
      </c>
      <c r="M138" s="17">
        <v>-3591.83</v>
      </c>
      <c r="N138" s="17">
        <v>-1913.63</v>
      </c>
      <c r="O138" s="17">
        <v>-4524.5300000000007</v>
      </c>
      <c r="P138" s="17">
        <v>-3194.6800000000007</v>
      </c>
      <c r="Q138" s="20">
        <v>0</v>
      </c>
      <c r="R138" s="20">
        <v>0</v>
      </c>
      <c r="S138" s="20">
        <v>0</v>
      </c>
      <c r="T138" s="20">
        <v>0</v>
      </c>
      <c r="U138" s="20">
        <v>-118.49</v>
      </c>
      <c r="V138" s="20">
        <v>-149.86000000000001</v>
      </c>
      <c r="W138" s="20">
        <v>-22.28</v>
      </c>
      <c r="X138" s="20">
        <v>-264.52999999999997</v>
      </c>
      <c r="Y138" s="20">
        <v>-179.59</v>
      </c>
      <c r="Z138" s="20">
        <v>-95.68</v>
      </c>
      <c r="AA138" s="20">
        <v>-226.23</v>
      </c>
      <c r="AB138" s="20">
        <v>-159.72999999999999</v>
      </c>
      <c r="AC138" s="17">
        <v>0</v>
      </c>
      <c r="AD138" s="17">
        <v>0</v>
      </c>
      <c r="AE138" s="17">
        <v>0</v>
      </c>
      <c r="AF138" s="17">
        <v>0</v>
      </c>
      <c r="AG138" s="17">
        <v>-972.86</v>
      </c>
      <c r="AH138" s="17">
        <v>-1215.1400000000001</v>
      </c>
      <c r="AI138" s="17">
        <v>-178.5</v>
      </c>
      <c r="AJ138" s="17">
        <v>-2090.8200000000002</v>
      </c>
      <c r="AK138" s="17">
        <v>-1400.42</v>
      </c>
      <c r="AL138" s="17">
        <v>-736.28</v>
      </c>
      <c r="AM138" s="17">
        <v>-1716.81</v>
      </c>
      <c r="AN138" s="17">
        <v>-1195.8</v>
      </c>
      <c r="AO138" s="20">
        <v>0</v>
      </c>
      <c r="AP138" s="20">
        <v>0</v>
      </c>
      <c r="AQ138" s="20">
        <v>0</v>
      </c>
      <c r="AR138" s="20">
        <v>0</v>
      </c>
      <c r="AS138" s="20">
        <v>-3461.08</v>
      </c>
      <c r="AT138" s="20">
        <v>-4362.1100000000006</v>
      </c>
      <c r="AU138" s="20">
        <v>-646.46</v>
      </c>
      <c r="AV138" s="20">
        <v>-7645.91</v>
      </c>
      <c r="AW138" s="20">
        <v>-5171.84</v>
      </c>
      <c r="AX138" s="20">
        <v>-2745.59</v>
      </c>
      <c r="AY138" s="20">
        <v>-6467.57</v>
      </c>
      <c r="AZ138" s="20">
        <v>-4550.2100000000009</v>
      </c>
      <c r="BA138" s="17">
        <f t="shared" si="15"/>
        <v>-24327.75</v>
      </c>
      <c r="BB138" s="17">
        <f t="shared" si="16"/>
        <v>-1216.3900000000001</v>
      </c>
      <c r="BC138" s="17">
        <f t="shared" si="17"/>
        <v>-9506.6299999999992</v>
      </c>
      <c r="BD138" s="17">
        <f t="shared" si="18"/>
        <v>-35050.770000000004</v>
      </c>
    </row>
    <row r="139" spans="1:56" x14ac:dyDescent="0.25">
      <c r="A139" t="str">
        <f t="shared" si="14"/>
        <v>CUPC.VVW1</v>
      </c>
      <c r="B139" s="1" t="s">
        <v>156</v>
      </c>
      <c r="C139" s="1" t="s">
        <v>214</v>
      </c>
      <c r="D139" s="1" t="s">
        <v>214</v>
      </c>
      <c r="E139" s="17">
        <v>-482.60000000000008</v>
      </c>
      <c r="F139" s="17">
        <v>-632.91000000000008</v>
      </c>
      <c r="G139" s="17">
        <v>-411.7</v>
      </c>
      <c r="H139" s="17">
        <v>-1032.3200000000002</v>
      </c>
      <c r="I139" s="17">
        <v>-57.63000000000001</v>
      </c>
      <c r="J139" s="17">
        <v>-548.29999999999984</v>
      </c>
      <c r="K139" s="17">
        <v>-4800.0200000000023</v>
      </c>
      <c r="L139" s="17">
        <v>-2261.5500000000002</v>
      </c>
      <c r="M139" s="17">
        <v>-199.18</v>
      </c>
      <c r="N139" s="17">
        <v>-146.26</v>
      </c>
      <c r="O139" s="17">
        <v>-409.65000000000003</v>
      </c>
      <c r="P139" s="17">
        <v>-269.28999999999996</v>
      </c>
      <c r="Q139" s="20">
        <v>-24.13</v>
      </c>
      <c r="R139" s="20">
        <v>-31.65</v>
      </c>
      <c r="S139" s="20">
        <v>-20.59</v>
      </c>
      <c r="T139" s="20">
        <v>-51.62</v>
      </c>
      <c r="U139" s="20">
        <v>-2.88</v>
      </c>
      <c r="V139" s="20">
        <v>-27.42</v>
      </c>
      <c r="W139" s="20">
        <v>-240</v>
      </c>
      <c r="X139" s="20">
        <v>-113.08</v>
      </c>
      <c r="Y139" s="20">
        <v>-9.9600000000000009</v>
      </c>
      <c r="Z139" s="20">
        <v>-7.31</v>
      </c>
      <c r="AA139" s="20">
        <v>-20.48</v>
      </c>
      <c r="AB139" s="20">
        <v>-13.46</v>
      </c>
      <c r="AC139" s="17">
        <v>-207.64</v>
      </c>
      <c r="AD139" s="17">
        <v>-269.08999999999997</v>
      </c>
      <c r="AE139" s="17">
        <v>-173.15</v>
      </c>
      <c r="AF139" s="17">
        <v>-428.89</v>
      </c>
      <c r="AG139" s="17">
        <v>-23.66</v>
      </c>
      <c r="AH139" s="17">
        <v>-222.3</v>
      </c>
      <c r="AI139" s="17">
        <v>-1922.44</v>
      </c>
      <c r="AJ139" s="17">
        <v>-893.76</v>
      </c>
      <c r="AK139" s="17">
        <v>-77.66</v>
      </c>
      <c r="AL139" s="17">
        <v>-56.27</v>
      </c>
      <c r="AM139" s="17">
        <v>-155.44</v>
      </c>
      <c r="AN139" s="17">
        <v>-100.8</v>
      </c>
      <c r="AO139" s="20">
        <v>-714.37000000000012</v>
      </c>
      <c r="AP139" s="20">
        <v>-933.65000000000009</v>
      </c>
      <c r="AQ139" s="20">
        <v>-605.43999999999994</v>
      </c>
      <c r="AR139" s="20">
        <v>-1512.83</v>
      </c>
      <c r="AS139" s="20">
        <v>-84.170000000000016</v>
      </c>
      <c r="AT139" s="20">
        <v>-798.01999999999975</v>
      </c>
      <c r="AU139" s="20">
        <v>-6962.4600000000028</v>
      </c>
      <c r="AV139" s="20">
        <v>-3268.3900000000003</v>
      </c>
      <c r="AW139" s="20">
        <v>-286.8</v>
      </c>
      <c r="AX139" s="20">
        <v>-209.84</v>
      </c>
      <c r="AY139" s="20">
        <v>-585.57000000000005</v>
      </c>
      <c r="AZ139" s="20">
        <v>-383.54999999999995</v>
      </c>
      <c r="BA139" s="17">
        <f t="shared" si="15"/>
        <v>-11251.410000000003</v>
      </c>
      <c r="BB139" s="17">
        <f t="shared" si="16"/>
        <v>-562.58000000000004</v>
      </c>
      <c r="BC139" s="17">
        <f t="shared" si="17"/>
        <v>-4531.1000000000004</v>
      </c>
      <c r="BD139" s="17">
        <f t="shared" si="18"/>
        <v>-16345.09</v>
      </c>
    </row>
    <row r="140" spans="1:56" x14ac:dyDescent="0.25">
      <c r="A140" t="str">
        <f t="shared" si="14"/>
        <v>TAU.WB4</v>
      </c>
      <c r="B140" s="1" t="s">
        <v>31</v>
      </c>
      <c r="C140" s="1" t="s">
        <v>674</v>
      </c>
      <c r="D140" s="1" t="s">
        <v>674</v>
      </c>
      <c r="E140" s="17">
        <v>111793.63999999997</v>
      </c>
      <c r="F140" s="17">
        <v>129377.94000000002</v>
      </c>
      <c r="G140" s="17">
        <v>68651.340000000011</v>
      </c>
      <c r="H140" s="17">
        <v>32452.06</v>
      </c>
      <c r="I140" s="17">
        <v>98743.489999999976</v>
      </c>
      <c r="J140" s="17">
        <v>35124.779999999992</v>
      </c>
      <c r="K140" s="17">
        <v>447770.29999999987</v>
      </c>
      <c r="L140" s="17">
        <v>210322.98999999996</v>
      </c>
      <c r="M140" s="17">
        <v>139675.31000000003</v>
      </c>
      <c r="N140" s="17">
        <v>97495.889999999985</v>
      </c>
      <c r="O140" s="17">
        <v>122473.68000000005</v>
      </c>
      <c r="P140" s="17">
        <v>166777.62</v>
      </c>
      <c r="Q140" s="20">
        <v>5589.68</v>
      </c>
      <c r="R140" s="20">
        <v>6468.9</v>
      </c>
      <c r="S140" s="20">
        <v>3432.57</v>
      </c>
      <c r="T140" s="20">
        <v>1622.6</v>
      </c>
      <c r="U140" s="20">
        <v>4937.17</v>
      </c>
      <c r="V140" s="20">
        <v>1756.24</v>
      </c>
      <c r="W140" s="20">
        <v>22388.52</v>
      </c>
      <c r="X140" s="20">
        <v>10516.15</v>
      </c>
      <c r="Y140" s="20">
        <v>6983.77</v>
      </c>
      <c r="Z140" s="20">
        <v>4874.79</v>
      </c>
      <c r="AA140" s="20">
        <v>6123.68</v>
      </c>
      <c r="AB140" s="20">
        <v>8338.8799999999992</v>
      </c>
      <c r="AC140" s="17">
        <v>48100.39</v>
      </c>
      <c r="AD140" s="17">
        <v>55006.92</v>
      </c>
      <c r="AE140" s="17">
        <v>28872.13</v>
      </c>
      <c r="AF140" s="17">
        <v>13482.73</v>
      </c>
      <c r="AG140" s="17">
        <v>40537.599999999999</v>
      </c>
      <c r="AH140" s="17">
        <v>14240.94</v>
      </c>
      <c r="AI140" s="17">
        <v>179335.16</v>
      </c>
      <c r="AJ140" s="17">
        <v>83119.399999999994</v>
      </c>
      <c r="AK140" s="17">
        <v>54458.09</v>
      </c>
      <c r="AL140" s="17">
        <v>37511.9</v>
      </c>
      <c r="AM140" s="17">
        <v>46472.08</v>
      </c>
      <c r="AN140" s="17">
        <v>62426.27</v>
      </c>
      <c r="AO140" s="20">
        <v>165483.70999999996</v>
      </c>
      <c r="AP140" s="20">
        <v>190853.76000000001</v>
      </c>
      <c r="AQ140" s="20">
        <v>100956.04000000002</v>
      </c>
      <c r="AR140" s="20">
        <v>47557.39</v>
      </c>
      <c r="AS140" s="20">
        <v>144218.25999999998</v>
      </c>
      <c r="AT140" s="20">
        <v>51121.959999999992</v>
      </c>
      <c r="AU140" s="20">
        <v>649493.97999999986</v>
      </c>
      <c r="AV140" s="20">
        <v>303958.53999999992</v>
      </c>
      <c r="AW140" s="20">
        <v>201117.17</v>
      </c>
      <c r="AX140" s="20">
        <v>139882.57999999999</v>
      </c>
      <c r="AY140" s="20">
        <v>175069.44000000006</v>
      </c>
      <c r="AZ140" s="20">
        <v>237542.77</v>
      </c>
      <c r="BA140" s="17">
        <f t="shared" si="15"/>
        <v>1660659.04</v>
      </c>
      <c r="BB140" s="17">
        <f t="shared" si="16"/>
        <v>83032.950000000012</v>
      </c>
      <c r="BC140" s="17">
        <f t="shared" si="17"/>
        <v>663563.61</v>
      </c>
      <c r="BD140" s="17">
        <f t="shared" si="18"/>
        <v>2407255.5999999996</v>
      </c>
    </row>
    <row r="141" spans="1:56" x14ac:dyDescent="0.25">
      <c r="A141" t="str">
        <f t="shared" si="14"/>
        <v>WEYR.WEY1</v>
      </c>
      <c r="B141" s="1" t="s">
        <v>218</v>
      </c>
      <c r="C141" s="1" t="s">
        <v>217</v>
      </c>
      <c r="D141" s="1" t="s">
        <v>217</v>
      </c>
      <c r="E141" s="17">
        <v>-9.9999999999999895E-2</v>
      </c>
      <c r="F141" s="17">
        <v>-2.9000000000000008</v>
      </c>
      <c r="G141" s="17">
        <v>-1.2000000000000006</v>
      </c>
      <c r="H141" s="17">
        <v>-2.7755575615628914E-17</v>
      </c>
      <c r="I141" s="17">
        <v>2.999999999999986E-2</v>
      </c>
      <c r="J141" s="17">
        <v>0</v>
      </c>
      <c r="K141" s="17">
        <v>6.2000000000000028</v>
      </c>
      <c r="L141" s="17">
        <v>0</v>
      </c>
      <c r="M141" s="17">
        <v>3.7900000000000009</v>
      </c>
      <c r="N141" s="17">
        <v>-2.9999999999999957E-2</v>
      </c>
      <c r="O141" s="17">
        <v>-9.9999999999999898E-3</v>
      </c>
      <c r="P141" s="17">
        <v>-3.9999999999999897E-2</v>
      </c>
      <c r="Q141" s="20">
        <v>0</v>
      </c>
      <c r="R141" s="20">
        <v>-0.15</v>
      </c>
      <c r="S141" s="20">
        <v>-0.06</v>
      </c>
      <c r="T141" s="20">
        <v>0</v>
      </c>
      <c r="U141" s="20">
        <v>0</v>
      </c>
      <c r="V141" s="20">
        <v>0</v>
      </c>
      <c r="W141" s="20">
        <v>0.31</v>
      </c>
      <c r="X141" s="20">
        <v>0</v>
      </c>
      <c r="Y141" s="20">
        <v>0.19</v>
      </c>
      <c r="Z141" s="20">
        <v>0</v>
      </c>
      <c r="AA141" s="20">
        <v>0</v>
      </c>
      <c r="AB141" s="20">
        <v>0</v>
      </c>
      <c r="AC141" s="17">
        <v>-0.04</v>
      </c>
      <c r="AD141" s="17">
        <v>-1.23</v>
      </c>
      <c r="AE141" s="17">
        <v>-0.5</v>
      </c>
      <c r="AF141" s="17">
        <v>0</v>
      </c>
      <c r="AG141" s="17">
        <v>0.01</v>
      </c>
      <c r="AH141" s="17">
        <v>0</v>
      </c>
      <c r="AI141" s="17">
        <v>2.48</v>
      </c>
      <c r="AJ141" s="17">
        <v>0</v>
      </c>
      <c r="AK141" s="17">
        <v>1.48</v>
      </c>
      <c r="AL141" s="17">
        <v>-0.01</v>
      </c>
      <c r="AM141" s="17">
        <v>0</v>
      </c>
      <c r="AN141" s="17">
        <v>-0.01</v>
      </c>
      <c r="AO141" s="20">
        <v>-0.1399999999999999</v>
      </c>
      <c r="AP141" s="20">
        <v>-4.2800000000000011</v>
      </c>
      <c r="AQ141" s="20">
        <v>-1.7600000000000007</v>
      </c>
      <c r="AR141" s="20">
        <v>-2.7755575615628914E-17</v>
      </c>
      <c r="AS141" s="20">
        <v>3.9999999999999862E-2</v>
      </c>
      <c r="AT141" s="20">
        <v>0</v>
      </c>
      <c r="AU141" s="20">
        <v>8.990000000000002</v>
      </c>
      <c r="AV141" s="20">
        <v>0</v>
      </c>
      <c r="AW141" s="20">
        <v>5.4600000000000009</v>
      </c>
      <c r="AX141" s="20">
        <v>-3.9999999999999959E-2</v>
      </c>
      <c r="AY141" s="20">
        <v>-9.9999999999999898E-3</v>
      </c>
      <c r="AZ141" s="20">
        <v>-4.9999999999999899E-2</v>
      </c>
      <c r="BA141" s="17">
        <f t="shared" si="15"/>
        <v>5.7400000000000029</v>
      </c>
      <c r="BB141" s="17">
        <f t="shared" si="16"/>
        <v>0.29000000000000004</v>
      </c>
      <c r="BC141" s="17">
        <f t="shared" si="17"/>
        <v>2.1800000000000006</v>
      </c>
      <c r="BD141" s="17">
        <f t="shared" si="18"/>
        <v>8.2100000000000026</v>
      </c>
    </row>
    <row r="143" spans="1:56" x14ac:dyDescent="0.25">
      <c r="A143" t="s">
        <v>647</v>
      </c>
    </row>
    <row r="144" spans="1:56" x14ac:dyDescent="0.25">
      <c r="A144" t="s">
        <v>653</v>
      </c>
    </row>
    <row r="145" spans="1:1" x14ac:dyDescent="0.25">
      <c r="A145" t="s">
        <v>648</v>
      </c>
    </row>
    <row r="146" spans="1:1" x14ac:dyDescent="0.25">
      <c r="A146" t="s">
        <v>649</v>
      </c>
    </row>
    <row r="147" spans="1:1" x14ac:dyDescent="0.25">
      <c r="A147" t="s">
        <v>650</v>
      </c>
    </row>
    <row r="148" spans="1:1" x14ac:dyDescent="0.25">
      <c r="A148" t="s">
        <v>651</v>
      </c>
    </row>
    <row r="149" spans="1:1" x14ac:dyDescent="0.25">
      <c r="A149" t="s">
        <v>652</v>
      </c>
    </row>
  </sheetData>
  <mergeCells count="3">
    <mergeCell ref="O3:P3"/>
    <mergeCell ref="AA3:AB3"/>
    <mergeCell ref="AY3:AZ3"/>
  </mergeCells>
  <pageMargins left="0.511811023622047" right="0.511811023622047" top="0.74803149606299202" bottom="0.511811023622047" header="0.511811023622047" footer="0.23622047244094499"/>
  <pageSetup paperSize="17" orientation="landscape" r:id="rId1"/>
  <headerFooter>
    <oddHeader>&amp;C&amp;"-,Bold"&amp;12&amp;F[&amp;A]</oddHeader>
    <oddFooter>&amp;L&amp;9Posted: 29 Jan 2021&amp;C&amp;9Page &amp;P of &amp;N&amp;R&amp;9Public</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D5AE1E-2181-4C78-B215-B52C9A6E3BCE}">
  <dimension ref="A1:BD152"/>
  <sheetViews>
    <sheetView showZeros="0" workbookViewId="0">
      <pane xSplit="4" ySplit="4" topLeftCell="E5" activePane="bottomRight" state="frozen"/>
      <selection activeCell="A2" sqref="A2"/>
      <selection pane="topRight" activeCell="A2" sqref="A2"/>
      <selection pane="bottomLeft" activeCell="A2" sqref="A2"/>
      <selection pane="bottomRight" activeCell="E5" sqref="E5"/>
    </sheetView>
  </sheetViews>
  <sheetFormatPr defaultColWidth="12.7109375" defaultRowHeight="15" x14ac:dyDescent="0.25"/>
  <cols>
    <col min="1" max="1" width="16.85546875" bestFit="1" customWidth="1"/>
    <col min="2" max="3" width="12.7109375" style="1"/>
    <col min="4" max="4" width="15.140625" style="1" bestFit="1" customWidth="1"/>
    <col min="5" max="28" width="12.7109375" style="16" customWidth="1"/>
    <col min="29" max="40" width="12.7109375" style="17" customWidth="1"/>
    <col min="41" max="46" width="12.85546875" style="16" bestFit="1" customWidth="1"/>
    <col min="47" max="47" width="13.28515625" style="16" bestFit="1" customWidth="1"/>
    <col min="48" max="52" width="12.85546875" style="16" bestFit="1" customWidth="1"/>
    <col min="53" max="56" width="14.7109375" style="17" customWidth="1"/>
  </cols>
  <sheetData>
    <row r="1" spans="1:56" x14ac:dyDescent="0.25">
      <c r="A1" s="5" t="s">
        <v>756</v>
      </c>
    </row>
    <row r="2" spans="1:56" x14ac:dyDescent="0.25">
      <c r="A2" s="2" t="s">
        <v>757</v>
      </c>
      <c r="B2" s="5"/>
      <c r="E2" s="18" t="s">
        <v>639</v>
      </c>
      <c r="F2" s="18"/>
      <c r="G2" s="18"/>
      <c r="H2" s="18"/>
      <c r="I2" s="18"/>
      <c r="J2" s="18"/>
      <c r="K2" s="18"/>
      <c r="L2" s="18"/>
      <c r="M2" s="18"/>
      <c r="N2" s="18"/>
      <c r="O2" s="18"/>
      <c r="P2" s="11" t="s">
        <v>654</v>
      </c>
      <c r="Q2" s="19" t="s">
        <v>655</v>
      </c>
      <c r="R2" s="19"/>
      <c r="S2" s="19"/>
      <c r="T2" s="19"/>
      <c r="U2" s="19"/>
      <c r="V2" s="19"/>
      <c r="W2" s="19"/>
      <c r="X2" s="19"/>
      <c r="Y2" s="19"/>
      <c r="Z2" s="19"/>
      <c r="AA2" s="19"/>
      <c r="AB2" s="12" t="s">
        <v>656</v>
      </c>
      <c r="AC2" s="18" t="s">
        <v>641</v>
      </c>
      <c r="AD2" s="18"/>
      <c r="AE2" s="18"/>
      <c r="AF2" s="18"/>
      <c r="AG2" s="18"/>
      <c r="AH2" s="18"/>
      <c r="AI2" s="18"/>
      <c r="AJ2" s="18"/>
      <c r="AK2" s="18"/>
      <c r="AL2" s="18"/>
      <c r="AM2" s="18"/>
      <c r="AN2" s="11" t="s">
        <v>660</v>
      </c>
      <c r="AO2" s="19" t="s">
        <v>220</v>
      </c>
      <c r="AP2" s="20"/>
      <c r="AQ2" s="20"/>
      <c r="AR2" s="20"/>
      <c r="AS2" s="20"/>
      <c r="AT2" s="20"/>
      <c r="AU2" s="20"/>
      <c r="AV2" s="20"/>
      <c r="AW2" s="20"/>
      <c r="AX2" s="20"/>
      <c r="AY2" s="20"/>
      <c r="AZ2" s="12" t="s">
        <v>661</v>
      </c>
      <c r="BA2" s="21" t="s">
        <v>755</v>
      </c>
      <c r="BB2" s="21" t="s">
        <v>755</v>
      </c>
      <c r="BC2" s="21" t="s">
        <v>755</v>
      </c>
      <c r="BD2" s="21" t="s">
        <v>755</v>
      </c>
    </row>
    <row r="3" spans="1:56" x14ac:dyDescent="0.25">
      <c r="E3" s="22" t="s">
        <v>640</v>
      </c>
      <c r="F3" s="23"/>
      <c r="G3" s="23"/>
      <c r="H3" s="23"/>
      <c r="I3" s="23"/>
      <c r="J3" s="23"/>
      <c r="K3" s="23"/>
      <c r="L3" s="23"/>
      <c r="M3" s="23"/>
      <c r="N3" s="23"/>
      <c r="O3" s="40">
        <f>SUM(E5:P144)</f>
        <v>-62993.240000009275</v>
      </c>
      <c r="P3" s="41"/>
      <c r="Q3" s="24" t="s">
        <v>657</v>
      </c>
      <c r="R3" s="25"/>
      <c r="S3" s="25"/>
      <c r="T3" s="25"/>
      <c r="U3" s="25"/>
      <c r="V3" s="25"/>
      <c r="W3" s="25"/>
      <c r="X3" s="25"/>
      <c r="Y3" s="25"/>
      <c r="Z3" s="25"/>
      <c r="AA3" s="42">
        <f>SUM(Q5:AB144)</f>
        <v>-3149.8199999999983</v>
      </c>
      <c r="AB3" s="43"/>
      <c r="AC3" s="15">
        <v>0.48841801407291013</v>
      </c>
      <c r="AD3" s="15">
        <v>0.48395910996332103</v>
      </c>
      <c r="AE3" s="15">
        <v>0.47993171270304702</v>
      </c>
      <c r="AF3" s="15">
        <v>0.47526047982633463</v>
      </c>
      <c r="AG3" s="15">
        <v>0.47053445242907427</v>
      </c>
      <c r="AH3" s="15">
        <v>0.4654385620181154</v>
      </c>
      <c r="AI3" s="15">
        <v>0.46050705516880031</v>
      </c>
      <c r="AJ3" s="15">
        <v>0.45541116475784132</v>
      </c>
      <c r="AK3" s="15">
        <v>0.4503152743468824</v>
      </c>
      <c r="AL3" s="15">
        <v>0.44538376749756736</v>
      </c>
      <c r="AM3" s="15">
        <v>0.44028787708660849</v>
      </c>
      <c r="AN3" s="15">
        <v>0.4353563702372934</v>
      </c>
      <c r="AO3" s="24" t="s">
        <v>221</v>
      </c>
      <c r="AP3" s="25"/>
      <c r="AQ3" s="25"/>
      <c r="AR3" s="25"/>
      <c r="AS3" s="25"/>
      <c r="AT3" s="25"/>
      <c r="AU3" s="25"/>
      <c r="AV3" s="25"/>
      <c r="AW3" s="25"/>
      <c r="AX3" s="25"/>
      <c r="AY3" s="42">
        <f>SUM(AO5:AZ144)</f>
        <v>-196588.23999999295</v>
      </c>
      <c r="AZ3" s="43"/>
      <c r="BA3" s="26" t="s">
        <v>646</v>
      </c>
      <c r="BB3" s="26" t="s">
        <v>659</v>
      </c>
      <c r="BC3" s="26" t="s">
        <v>644</v>
      </c>
      <c r="BD3" s="26" t="s">
        <v>642</v>
      </c>
    </row>
    <row r="4" spans="1:56" x14ac:dyDescent="0.25">
      <c r="A4" s="3" t="s">
        <v>219</v>
      </c>
      <c r="B4" s="4" t="s">
        <v>0</v>
      </c>
      <c r="C4" s="4" t="s">
        <v>1</v>
      </c>
      <c r="D4" s="4" t="s">
        <v>2</v>
      </c>
      <c r="E4" s="13">
        <v>38718</v>
      </c>
      <c r="F4" s="13">
        <v>38749</v>
      </c>
      <c r="G4" s="13">
        <v>38777</v>
      </c>
      <c r="H4" s="13">
        <v>38808</v>
      </c>
      <c r="I4" s="13">
        <v>38838</v>
      </c>
      <c r="J4" s="13">
        <v>38869</v>
      </c>
      <c r="K4" s="13">
        <v>38899</v>
      </c>
      <c r="L4" s="13">
        <v>38930</v>
      </c>
      <c r="M4" s="13">
        <v>38961</v>
      </c>
      <c r="N4" s="13">
        <v>38991</v>
      </c>
      <c r="O4" s="13">
        <v>39022</v>
      </c>
      <c r="P4" s="13">
        <v>39052</v>
      </c>
      <c r="Q4" s="14">
        <v>38718</v>
      </c>
      <c r="R4" s="14">
        <v>38749</v>
      </c>
      <c r="S4" s="14">
        <v>38777</v>
      </c>
      <c r="T4" s="14">
        <v>38808</v>
      </c>
      <c r="U4" s="14">
        <v>38838</v>
      </c>
      <c r="V4" s="14">
        <v>38869</v>
      </c>
      <c r="W4" s="14">
        <v>38899</v>
      </c>
      <c r="X4" s="14">
        <v>38930</v>
      </c>
      <c r="Y4" s="14">
        <v>38961</v>
      </c>
      <c r="Z4" s="14">
        <v>38991</v>
      </c>
      <c r="AA4" s="14">
        <v>39022</v>
      </c>
      <c r="AB4" s="14">
        <v>39052</v>
      </c>
      <c r="AC4" s="13">
        <v>38718</v>
      </c>
      <c r="AD4" s="13">
        <v>38749</v>
      </c>
      <c r="AE4" s="13">
        <v>38777</v>
      </c>
      <c r="AF4" s="13">
        <v>38808</v>
      </c>
      <c r="AG4" s="13">
        <v>38838</v>
      </c>
      <c r="AH4" s="13">
        <v>38869</v>
      </c>
      <c r="AI4" s="13">
        <v>38899</v>
      </c>
      <c r="AJ4" s="13">
        <v>38930</v>
      </c>
      <c r="AK4" s="13">
        <v>38961</v>
      </c>
      <c r="AL4" s="13">
        <v>38991</v>
      </c>
      <c r="AM4" s="13">
        <v>39022</v>
      </c>
      <c r="AN4" s="13">
        <v>39052</v>
      </c>
      <c r="AO4" s="14">
        <v>38718</v>
      </c>
      <c r="AP4" s="14">
        <v>38749</v>
      </c>
      <c r="AQ4" s="14">
        <v>38777</v>
      </c>
      <c r="AR4" s="14">
        <v>38808</v>
      </c>
      <c r="AS4" s="14">
        <v>38838</v>
      </c>
      <c r="AT4" s="14">
        <v>38869</v>
      </c>
      <c r="AU4" s="14">
        <v>38899</v>
      </c>
      <c r="AV4" s="14">
        <v>38930</v>
      </c>
      <c r="AW4" s="14">
        <v>38961</v>
      </c>
      <c r="AX4" s="14">
        <v>38991</v>
      </c>
      <c r="AY4" s="14">
        <v>39022</v>
      </c>
      <c r="AZ4" s="14">
        <v>39052</v>
      </c>
      <c r="BA4" s="27" t="s">
        <v>643</v>
      </c>
      <c r="BB4" s="27" t="s">
        <v>645</v>
      </c>
      <c r="BC4" s="27" t="s">
        <v>645</v>
      </c>
      <c r="BD4" s="27" t="s">
        <v>643</v>
      </c>
    </row>
    <row r="5" spans="1:56" x14ac:dyDescent="0.25">
      <c r="A5" t="str">
        <f t="shared" ref="A5:A41" si="0">B5&amp;"."&amp;IF(D5="CES1/CES2",C5,IF(C5="CRE1/CRE2",C5,D5))</f>
        <v>UNCA.0000006711</v>
      </c>
      <c r="B5" s="1" t="s">
        <v>3</v>
      </c>
      <c r="C5" s="1" t="s">
        <v>5</v>
      </c>
      <c r="D5" s="1" t="s">
        <v>5</v>
      </c>
      <c r="E5" s="17">
        <v>0</v>
      </c>
      <c r="F5" s="17">
        <v>0</v>
      </c>
      <c r="G5" s="17">
        <v>0</v>
      </c>
      <c r="H5" s="17">
        <v>0</v>
      </c>
      <c r="I5" s="17">
        <v>0</v>
      </c>
      <c r="J5" s="17">
        <v>0</v>
      </c>
      <c r="K5" s="17">
        <v>0</v>
      </c>
      <c r="L5" s="17">
        <v>0</v>
      </c>
      <c r="M5" s="17">
        <v>0</v>
      </c>
      <c r="N5" s="17">
        <v>0</v>
      </c>
      <c r="O5" s="17">
        <v>0</v>
      </c>
      <c r="P5" s="17">
        <v>0</v>
      </c>
      <c r="Q5" s="20">
        <v>0</v>
      </c>
      <c r="R5" s="20">
        <v>0</v>
      </c>
      <c r="S5" s="20">
        <v>0</v>
      </c>
      <c r="T5" s="20">
        <v>0</v>
      </c>
      <c r="U5" s="20">
        <v>0</v>
      </c>
      <c r="V5" s="20">
        <v>0</v>
      </c>
      <c r="W5" s="20">
        <v>0</v>
      </c>
      <c r="X5" s="20">
        <v>0</v>
      </c>
      <c r="Y5" s="20">
        <v>0</v>
      </c>
      <c r="Z5" s="20">
        <v>0</v>
      </c>
      <c r="AA5" s="20">
        <v>0</v>
      </c>
      <c r="AB5" s="20">
        <v>0</v>
      </c>
      <c r="AC5" s="17">
        <v>0</v>
      </c>
      <c r="AD5" s="17">
        <v>0</v>
      </c>
      <c r="AE5" s="17">
        <v>0</v>
      </c>
      <c r="AF5" s="17">
        <v>0</v>
      </c>
      <c r="AG5" s="17">
        <v>0</v>
      </c>
      <c r="AH5" s="17">
        <v>0</v>
      </c>
      <c r="AI5" s="17">
        <v>0</v>
      </c>
      <c r="AJ5" s="17">
        <v>0</v>
      </c>
      <c r="AK5" s="17">
        <v>0</v>
      </c>
      <c r="AL5" s="17">
        <v>0</v>
      </c>
      <c r="AM5" s="17">
        <v>0</v>
      </c>
      <c r="AN5" s="17">
        <v>0</v>
      </c>
      <c r="AO5" s="20">
        <v>0</v>
      </c>
      <c r="AP5" s="20">
        <v>0</v>
      </c>
      <c r="AQ5" s="20">
        <v>0</v>
      </c>
      <c r="AR5" s="20">
        <v>0</v>
      </c>
      <c r="AS5" s="20">
        <v>0</v>
      </c>
      <c r="AT5" s="20">
        <v>0</v>
      </c>
      <c r="AU5" s="20">
        <v>0</v>
      </c>
      <c r="AV5" s="20">
        <v>0</v>
      </c>
      <c r="AW5" s="20">
        <v>0</v>
      </c>
      <c r="AX5" s="20">
        <v>0</v>
      </c>
      <c r="AY5" s="20">
        <v>0</v>
      </c>
      <c r="AZ5" s="20">
        <v>0</v>
      </c>
      <c r="BA5" s="17">
        <f t="shared" ref="BA5:BA68" si="1">SUM(E5:P5)</f>
        <v>0</v>
      </c>
      <c r="BB5" s="17">
        <f t="shared" ref="BB5:BB68" si="2">SUM(Q5:AB5)</f>
        <v>0</v>
      </c>
      <c r="BC5" s="17">
        <f>SUM(AC5:AN5)</f>
        <v>0</v>
      </c>
      <c r="BD5" s="17">
        <f>SUM(AO5:AZ5)</f>
        <v>0</v>
      </c>
    </row>
    <row r="6" spans="1:56" x14ac:dyDescent="0.25">
      <c r="A6" t="str">
        <f t="shared" si="0"/>
        <v>UNCA.0000016301</v>
      </c>
      <c r="B6" s="1" t="s">
        <v>3</v>
      </c>
      <c r="C6" s="1" t="s">
        <v>723</v>
      </c>
      <c r="D6" s="1" t="s">
        <v>723</v>
      </c>
      <c r="E6" s="17">
        <v>60012.200000000012</v>
      </c>
      <c r="F6" s="17">
        <v>38361.839999999997</v>
      </c>
      <c r="G6" s="17">
        <v>8601.34</v>
      </c>
      <c r="H6" s="17">
        <v>241.23000000000013</v>
      </c>
      <c r="I6" s="17">
        <v>66.560000000000031</v>
      </c>
      <c r="J6" s="17">
        <v>0.59000000000000041</v>
      </c>
      <c r="K6" s="17">
        <v>0</v>
      </c>
      <c r="L6" s="17">
        <v>501.63</v>
      </c>
      <c r="M6" s="17">
        <v>18175.79</v>
      </c>
      <c r="N6" s="17">
        <v>20370.39000000001</v>
      </c>
      <c r="O6" s="17">
        <v>0</v>
      </c>
      <c r="P6" s="17">
        <v>189.73000000000002</v>
      </c>
      <c r="Q6" s="20">
        <v>3000.61</v>
      </c>
      <c r="R6" s="20">
        <v>1918.09</v>
      </c>
      <c r="S6" s="20">
        <v>430.07</v>
      </c>
      <c r="T6" s="20">
        <v>12.06</v>
      </c>
      <c r="U6" s="20">
        <v>3.33</v>
      </c>
      <c r="V6" s="20">
        <v>0.03</v>
      </c>
      <c r="W6" s="20">
        <v>0</v>
      </c>
      <c r="X6" s="20">
        <v>25.08</v>
      </c>
      <c r="Y6" s="20">
        <v>908.79</v>
      </c>
      <c r="Z6" s="20">
        <v>1018.52</v>
      </c>
      <c r="AA6" s="20">
        <v>0</v>
      </c>
      <c r="AB6" s="20">
        <v>9.49</v>
      </c>
      <c r="AC6" s="17">
        <v>29311.040000000001</v>
      </c>
      <c r="AD6" s="17">
        <v>18565.560000000001</v>
      </c>
      <c r="AE6" s="17">
        <v>4128.0600000000004</v>
      </c>
      <c r="AF6" s="17">
        <v>114.65</v>
      </c>
      <c r="AG6" s="17">
        <v>31.32</v>
      </c>
      <c r="AH6" s="17">
        <v>0.27</v>
      </c>
      <c r="AI6" s="17">
        <v>0</v>
      </c>
      <c r="AJ6" s="17">
        <v>228.45</v>
      </c>
      <c r="AK6" s="17">
        <v>8184.84</v>
      </c>
      <c r="AL6" s="17">
        <v>9072.64</v>
      </c>
      <c r="AM6" s="17">
        <v>0</v>
      </c>
      <c r="AN6" s="17">
        <v>82.6</v>
      </c>
      <c r="AO6" s="20">
        <v>92323.85</v>
      </c>
      <c r="AP6" s="20">
        <v>58845.489999999991</v>
      </c>
      <c r="AQ6" s="20">
        <v>13159.470000000001</v>
      </c>
      <c r="AR6" s="20">
        <v>367.94000000000017</v>
      </c>
      <c r="AS6" s="20">
        <v>101.21000000000004</v>
      </c>
      <c r="AT6" s="20">
        <v>0.89000000000000046</v>
      </c>
      <c r="AU6" s="20">
        <v>0</v>
      </c>
      <c r="AV6" s="20">
        <v>755.16000000000008</v>
      </c>
      <c r="AW6" s="20">
        <v>27269.420000000002</v>
      </c>
      <c r="AX6" s="20">
        <v>30461.55000000001</v>
      </c>
      <c r="AY6" s="20">
        <v>0</v>
      </c>
      <c r="AZ6" s="20">
        <v>281.82000000000005</v>
      </c>
      <c r="BA6" s="17">
        <f t="shared" si="1"/>
        <v>146521.30000000002</v>
      </c>
      <c r="BB6" s="17">
        <f t="shared" si="2"/>
        <v>7326.07</v>
      </c>
      <c r="BC6" s="17">
        <f t="shared" ref="BC6:BC69" si="3">SUM(AC6:AN6)</f>
        <v>69719.430000000008</v>
      </c>
      <c r="BD6" s="17">
        <f t="shared" ref="BD6:BD69" si="4">SUM(AO6:AZ6)</f>
        <v>223566.80000000005</v>
      </c>
    </row>
    <row r="7" spans="1:56" x14ac:dyDescent="0.25">
      <c r="A7" t="str">
        <f t="shared" si="0"/>
        <v>UNCA.0000022911</v>
      </c>
      <c r="B7" s="1" t="s">
        <v>3</v>
      </c>
      <c r="C7" s="1" t="s">
        <v>6</v>
      </c>
      <c r="D7" s="1" t="s">
        <v>6</v>
      </c>
      <c r="E7" s="17">
        <v>0</v>
      </c>
      <c r="F7" s="17">
        <v>0</v>
      </c>
      <c r="G7" s="17">
        <v>0</v>
      </c>
      <c r="H7" s="17">
        <v>0</v>
      </c>
      <c r="I7" s="17">
        <v>0</v>
      </c>
      <c r="J7" s="17">
        <v>0</v>
      </c>
      <c r="K7" s="17">
        <v>0</v>
      </c>
      <c r="L7" s="17">
        <v>0</v>
      </c>
      <c r="M7" s="17">
        <v>0</v>
      </c>
      <c r="N7" s="17">
        <v>0</v>
      </c>
      <c r="O7" s="17">
        <v>-89.06</v>
      </c>
      <c r="P7" s="17">
        <v>-14.180000000000001</v>
      </c>
      <c r="Q7" s="20">
        <v>0</v>
      </c>
      <c r="R7" s="20">
        <v>0</v>
      </c>
      <c r="S7" s="20">
        <v>0</v>
      </c>
      <c r="T7" s="20">
        <v>0</v>
      </c>
      <c r="U7" s="20">
        <v>0</v>
      </c>
      <c r="V7" s="20">
        <v>0</v>
      </c>
      <c r="W7" s="20">
        <v>0</v>
      </c>
      <c r="X7" s="20">
        <v>0</v>
      </c>
      <c r="Y7" s="20">
        <v>0</v>
      </c>
      <c r="Z7" s="20">
        <v>0</v>
      </c>
      <c r="AA7" s="20">
        <v>-4.45</v>
      </c>
      <c r="AB7" s="20">
        <v>-0.71</v>
      </c>
      <c r="AC7" s="17">
        <v>0</v>
      </c>
      <c r="AD7" s="17">
        <v>0</v>
      </c>
      <c r="AE7" s="17">
        <v>0</v>
      </c>
      <c r="AF7" s="17">
        <v>0</v>
      </c>
      <c r="AG7" s="17">
        <v>0</v>
      </c>
      <c r="AH7" s="17">
        <v>0</v>
      </c>
      <c r="AI7" s="17">
        <v>0</v>
      </c>
      <c r="AJ7" s="17">
        <v>0</v>
      </c>
      <c r="AK7" s="17">
        <v>0</v>
      </c>
      <c r="AL7" s="17">
        <v>0</v>
      </c>
      <c r="AM7" s="17">
        <v>-39.21</v>
      </c>
      <c r="AN7" s="17">
        <v>-6.17</v>
      </c>
      <c r="AO7" s="20">
        <v>0</v>
      </c>
      <c r="AP7" s="20">
        <v>0</v>
      </c>
      <c r="AQ7" s="20">
        <v>0</v>
      </c>
      <c r="AR7" s="20">
        <v>0</v>
      </c>
      <c r="AS7" s="20">
        <v>0</v>
      </c>
      <c r="AT7" s="20">
        <v>0</v>
      </c>
      <c r="AU7" s="20">
        <v>0</v>
      </c>
      <c r="AV7" s="20">
        <v>0</v>
      </c>
      <c r="AW7" s="20">
        <v>0</v>
      </c>
      <c r="AX7" s="20">
        <v>0</v>
      </c>
      <c r="AY7" s="20">
        <v>-132.72</v>
      </c>
      <c r="AZ7" s="20">
        <v>-21.060000000000002</v>
      </c>
      <c r="BA7" s="17">
        <f t="shared" si="1"/>
        <v>-103.24000000000001</v>
      </c>
      <c r="BB7" s="17">
        <f t="shared" si="2"/>
        <v>-5.16</v>
      </c>
      <c r="BC7" s="17">
        <f t="shared" si="3"/>
        <v>-45.38</v>
      </c>
      <c r="BD7" s="17">
        <f t="shared" si="4"/>
        <v>-153.78</v>
      </c>
    </row>
    <row r="8" spans="1:56" x14ac:dyDescent="0.25">
      <c r="A8" t="str">
        <f t="shared" si="0"/>
        <v>UNCA.0000035311</v>
      </c>
      <c r="B8" s="1" t="s">
        <v>3</v>
      </c>
      <c r="C8" s="1" t="s">
        <v>706</v>
      </c>
      <c r="D8" s="1" t="s">
        <v>706</v>
      </c>
      <c r="E8" s="17">
        <v>47.289999999999992</v>
      </c>
      <c r="F8" s="17">
        <v>12.099999999999998</v>
      </c>
      <c r="G8" s="17">
        <v>8.99</v>
      </c>
      <c r="H8" s="17">
        <v>35.710000000000008</v>
      </c>
      <c r="I8" s="17">
        <v>29.709999999999997</v>
      </c>
      <c r="J8" s="17">
        <v>71.160000000000011</v>
      </c>
      <c r="K8" s="17">
        <v>2319.34</v>
      </c>
      <c r="L8" s="17">
        <v>382.11</v>
      </c>
      <c r="M8" s="17">
        <v>373.12</v>
      </c>
      <c r="N8" s="17">
        <v>461.44</v>
      </c>
      <c r="O8" s="17">
        <v>519.84</v>
      </c>
      <c r="P8" s="17">
        <v>196.84</v>
      </c>
      <c r="Q8" s="20">
        <v>2.36</v>
      </c>
      <c r="R8" s="20">
        <v>0.61</v>
      </c>
      <c r="S8" s="20">
        <v>0.45</v>
      </c>
      <c r="T8" s="20">
        <v>1.79</v>
      </c>
      <c r="U8" s="20">
        <v>1.49</v>
      </c>
      <c r="V8" s="20">
        <v>3.56</v>
      </c>
      <c r="W8" s="20">
        <v>115.97</v>
      </c>
      <c r="X8" s="20">
        <v>19.11</v>
      </c>
      <c r="Y8" s="20">
        <v>18.66</v>
      </c>
      <c r="Z8" s="20">
        <v>23.07</v>
      </c>
      <c r="AA8" s="20">
        <v>25.99</v>
      </c>
      <c r="AB8" s="20">
        <v>9.84</v>
      </c>
      <c r="AC8" s="17">
        <v>23.1</v>
      </c>
      <c r="AD8" s="17">
        <v>5.86</v>
      </c>
      <c r="AE8" s="17">
        <v>4.3099999999999996</v>
      </c>
      <c r="AF8" s="17">
        <v>16.97</v>
      </c>
      <c r="AG8" s="17">
        <v>13.98</v>
      </c>
      <c r="AH8" s="17">
        <v>33.119999999999997</v>
      </c>
      <c r="AI8" s="17">
        <v>1068.07</v>
      </c>
      <c r="AJ8" s="17">
        <v>174.02</v>
      </c>
      <c r="AK8" s="17">
        <v>168.02</v>
      </c>
      <c r="AL8" s="17">
        <v>205.52</v>
      </c>
      <c r="AM8" s="17">
        <v>228.88</v>
      </c>
      <c r="AN8" s="17">
        <v>85.7</v>
      </c>
      <c r="AO8" s="20">
        <v>72.75</v>
      </c>
      <c r="AP8" s="20">
        <v>18.569999999999997</v>
      </c>
      <c r="AQ8" s="20">
        <v>13.75</v>
      </c>
      <c r="AR8" s="20">
        <v>54.470000000000006</v>
      </c>
      <c r="AS8" s="20">
        <v>45.179999999999993</v>
      </c>
      <c r="AT8" s="20">
        <v>107.84</v>
      </c>
      <c r="AU8" s="20">
        <v>3503.38</v>
      </c>
      <c r="AV8" s="20">
        <v>575.24</v>
      </c>
      <c r="AW8" s="20">
        <v>559.80000000000007</v>
      </c>
      <c r="AX8" s="20">
        <v>690.03</v>
      </c>
      <c r="AY8" s="20">
        <v>774.71</v>
      </c>
      <c r="AZ8" s="20">
        <v>292.38</v>
      </c>
      <c r="BA8" s="17">
        <f t="shared" si="1"/>
        <v>4457.6500000000005</v>
      </c>
      <c r="BB8" s="17">
        <f t="shared" si="2"/>
        <v>222.9</v>
      </c>
      <c r="BC8" s="17">
        <f t="shared" si="3"/>
        <v>2027.55</v>
      </c>
      <c r="BD8" s="17">
        <f t="shared" si="4"/>
        <v>6708.1</v>
      </c>
    </row>
    <row r="9" spans="1:56" x14ac:dyDescent="0.25">
      <c r="A9" t="str">
        <f t="shared" si="0"/>
        <v>UNCA.0000038511</v>
      </c>
      <c r="B9" s="1" t="s">
        <v>3</v>
      </c>
      <c r="C9" s="1" t="s">
        <v>10</v>
      </c>
      <c r="D9" s="1" t="s">
        <v>10</v>
      </c>
      <c r="E9" s="17">
        <v>0</v>
      </c>
      <c r="F9" s="17">
        <v>0</v>
      </c>
      <c r="G9" s="17">
        <v>0</v>
      </c>
      <c r="H9" s="17">
        <v>0</v>
      </c>
      <c r="I9" s="17">
        <v>0</v>
      </c>
      <c r="J9" s="17">
        <v>0</v>
      </c>
      <c r="K9" s="17">
        <v>0</v>
      </c>
      <c r="L9" s="17">
        <v>0</v>
      </c>
      <c r="M9" s="17">
        <v>0</v>
      </c>
      <c r="N9" s="17">
        <v>0</v>
      </c>
      <c r="O9" s="17">
        <v>0</v>
      </c>
      <c r="P9" s="17">
        <v>0</v>
      </c>
      <c r="Q9" s="20">
        <v>0</v>
      </c>
      <c r="R9" s="20">
        <v>0</v>
      </c>
      <c r="S9" s="20">
        <v>0</v>
      </c>
      <c r="T9" s="20">
        <v>0</v>
      </c>
      <c r="U9" s="20">
        <v>0</v>
      </c>
      <c r="V9" s="20">
        <v>0</v>
      </c>
      <c r="W9" s="20">
        <v>0</v>
      </c>
      <c r="X9" s="20">
        <v>0</v>
      </c>
      <c r="Y9" s="20">
        <v>0</v>
      </c>
      <c r="Z9" s="20">
        <v>0</v>
      </c>
      <c r="AA9" s="20">
        <v>0</v>
      </c>
      <c r="AB9" s="20">
        <v>0</v>
      </c>
      <c r="AC9" s="17">
        <v>0</v>
      </c>
      <c r="AD9" s="17">
        <v>0</v>
      </c>
      <c r="AE9" s="17">
        <v>0</v>
      </c>
      <c r="AF9" s="17">
        <v>0</v>
      </c>
      <c r="AG9" s="17">
        <v>0</v>
      </c>
      <c r="AH9" s="17">
        <v>0</v>
      </c>
      <c r="AI9" s="17">
        <v>0</v>
      </c>
      <c r="AJ9" s="17">
        <v>0</v>
      </c>
      <c r="AK9" s="17">
        <v>0</v>
      </c>
      <c r="AL9" s="17">
        <v>0</v>
      </c>
      <c r="AM9" s="17">
        <v>0</v>
      </c>
      <c r="AN9" s="17">
        <v>0</v>
      </c>
      <c r="AO9" s="20">
        <v>0</v>
      </c>
      <c r="AP9" s="20">
        <v>0</v>
      </c>
      <c r="AQ9" s="20">
        <v>0</v>
      </c>
      <c r="AR9" s="20">
        <v>0</v>
      </c>
      <c r="AS9" s="20">
        <v>0</v>
      </c>
      <c r="AT9" s="20">
        <v>0</v>
      </c>
      <c r="AU9" s="20">
        <v>0</v>
      </c>
      <c r="AV9" s="20">
        <v>0</v>
      </c>
      <c r="AW9" s="20">
        <v>0</v>
      </c>
      <c r="AX9" s="20">
        <v>0</v>
      </c>
      <c r="AY9" s="20">
        <v>0</v>
      </c>
      <c r="AZ9" s="20">
        <v>0</v>
      </c>
      <c r="BA9" s="17">
        <f t="shared" si="1"/>
        <v>0</v>
      </c>
      <c r="BB9" s="17">
        <f t="shared" si="2"/>
        <v>0</v>
      </c>
      <c r="BC9" s="17">
        <f t="shared" si="3"/>
        <v>0</v>
      </c>
      <c r="BD9" s="17">
        <f t="shared" si="4"/>
        <v>0</v>
      </c>
    </row>
    <row r="10" spans="1:56" x14ac:dyDescent="0.25">
      <c r="A10" t="str">
        <f t="shared" si="0"/>
        <v>UNCA.0000039611</v>
      </c>
      <c r="B10" s="1" t="s">
        <v>3</v>
      </c>
      <c r="C10" s="1" t="s">
        <v>11</v>
      </c>
      <c r="D10" s="1" t="s">
        <v>11</v>
      </c>
      <c r="E10" s="17">
        <v>0</v>
      </c>
      <c r="F10" s="17">
        <v>0</v>
      </c>
      <c r="G10" s="17">
        <v>0</v>
      </c>
      <c r="H10" s="17">
        <v>0</v>
      </c>
      <c r="I10" s="17">
        <v>0</v>
      </c>
      <c r="J10" s="17">
        <v>0</v>
      </c>
      <c r="K10" s="17">
        <v>0</v>
      </c>
      <c r="L10" s="17">
        <v>0</v>
      </c>
      <c r="M10" s="17">
        <v>0</v>
      </c>
      <c r="N10" s="17">
        <v>0</v>
      </c>
      <c r="O10" s="17">
        <v>-340.84000000000009</v>
      </c>
      <c r="P10" s="17">
        <v>-313.29000000000008</v>
      </c>
      <c r="Q10" s="20">
        <v>0</v>
      </c>
      <c r="R10" s="20">
        <v>0</v>
      </c>
      <c r="S10" s="20">
        <v>0</v>
      </c>
      <c r="T10" s="20">
        <v>0</v>
      </c>
      <c r="U10" s="20">
        <v>0</v>
      </c>
      <c r="V10" s="20">
        <v>0</v>
      </c>
      <c r="W10" s="20">
        <v>0</v>
      </c>
      <c r="X10" s="20">
        <v>0</v>
      </c>
      <c r="Y10" s="20">
        <v>0</v>
      </c>
      <c r="Z10" s="20">
        <v>0</v>
      </c>
      <c r="AA10" s="20">
        <v>-17.04</v>
      </c>
      <c r="AB10" s="20">
        <v>-15.66</v>
      </c>
      <c r="AC10" s="17">
        <v>0</v>
      </c>
      <c r="AD10" s="17">
        <v>0</v>
      </c>
      <c r="AE10" s="17">
        <v>0</v>
      </c>
      <c r="AF10" s="17">
        <v>0</v>
      </c>
      <c r="AG10" s="17">
        <v>0</v>
      </c>
      <c r="AH10" s="17">
        <v>0</v>
      </c>
      <c r="AI10" s="17">
        <v>0</v>
      </c>
      <c r="AJ10" s="17">
        <v>0</v>
      </c>
      <c r="AK10" s="17">
        <v>0</v>
      </c>
      <c r="AL10" s="17">
        <v>0</v>
      </c>
      <c r="AM10" s="17">
        <v>-150.07</v>
      </c>
      <c r="AN10" s="17">
        <v>-136.38999999999999</v>
      </c>
      <c r="AO10" s="20">
        <v>0</v>
      </c>
      <c r="AP10" s="20">
        <v>0</v>
      </c>
      <c r="AQ10" s="20">
        <v>0</v>
      </c>
      <c r="AR10" s="20">
        <v>0</v>
      </c>
      <c r="AS10" s="20">
        <v>0</v>
      </c>
      <c r="AT10" s="20">
        <v>0</v>
      </c>
      <c r="AU10" s="20">
        <v>0</v>
      </c>
      <c r="AV10" s="20">
        <v>0</v>
      </c>
      <c r="AW10" s="20">
        <v>0</v>
      </c>
      <c r="AX10" s="20">
        <v>0</v>
      </c>
      <c r="AY10" s="20">
        <v>-507.9500000000001</v>
      </c>
      <c r="AZ10" s="20">
        <v>-465.34000000000009</v>
      </c>
      <c r="BA10" s="17">
        <f t="shared" si="1"/>
        <v>-654.13000000000011</v>
      </c>
      <c r="BB10" s="17">
        <f t="shared" si="2"/>
        <v>-32.700000000000003</v>
      </c>
      <c r="BC10" s="17">
        <f t="shared" si="3"/>
        <v>-286.45999999999998</v>
      </c>
      <c r="BD10" s="17">
        <f t="shared" si="4"/>
        <v>-973.29000000000019</v>
      </c>
    </row>
    <row r="11" spans="1:56" x14ac:dyDescent="0.25">
      <c r="A11" t="str">
        <f t="shared" si="0"/>
        <v>UNCA.0000079301</v>
      </c>
      <c r="B11" s="1" t="s">
        <v>3</v>
      </c>
      <c r="C11" s="1" t="s">
        <v>232</v>
      </c>
      <c r="D11" s="1" t="s">
        <v>232</v>
      </c>
      <c r="E11" s="17">
        <v>38833.100000000006</v>
      </c>
      <c r="F11" s="17">
        <v>22827.390000000021</v>
      </c>
      <c r="G11" s="17">
        <v>21514.770000000004</v>
      </c>
      <c r="H11" s="17">
        <v>16940.280000000013</v>
      </c>
      <c r="I11" s="17">
        <v>15706.589999999986</v>
      </c>
      <c r="J11" s="17">
        <v>13906.71</v>
      </c>
      <c r="K11" s="17">
        <v>34182.160000000003</v>
      </c>
      <c r="L11" s="17">
        <v>30718.68</v>
      </c>
      <c r="M11" s="17">
        <v>952.83000000000015</v>
      </c>
      <c r="N11" s="17">
        <v>3120.1400000000008</v>
      </c>
      <c r="O11" s="17">
        <v>1034.3600000000001</v>
      </c>
      <c r="P11" s="17">
        <v>12439.119999999994</v>
      </c>
      <c r="Q11" s="20">
        <v>1941.66</v>
      </c>
      <c r="R11" s="20">
        <v>1141.3699999999999</v>
      </c>
      <c r="S11" s="20">
        <v>1075.74</v>
      </c>
      <c r="T11" s="20">
        <v>847.01</v>
      </c>
      <c r="U11" s="20">
        <v>785.33</v>
      </c>
      <c r="V11" s="20">
        <v>695.34</v>
      </c>
      <c r="W11" s="20">
        <v>1709.11</v>
      </c>
      <c r="X11" s="20">
        <v>1535.93</v>
      </c>
      <c r="Y11" s="20">
        <v>47.64</v>
      </c>
      <c r="Z11" s="20">
        <v>156.01</v>
      </c>
      <c r="AA11" s="20">
        <v>51.72</v>
      </c>
      <c r="AB11" s="20">
        <v>621.96</v>
      </c>
      <c r="AC11" s="17">
        <v>18966.79</v>
      </c>
      <c r="AD11" s="17">
        <v>11047.52</v>
      </c>
      <c r="AE11" s="17">
        <v>10325.620000000001</v>
      </c>
      <c r="AF11" s="17">
        <v>8051.05</v>
      </c>
      <c r="AG11" s="17">
        <v>7390.49</v>
      </c>
      <c r="AH11" s="17">
        <v>6472.72</v>
      </c>
      <c r="AI11" s="17">
        <v>15741.13</v>
      </c>
      <c r="AJ11" s="17">
        <v>13989.63</v>
      </c>
      <c r="AK11" s="17">
        <v>429.07</v>
      </c>
      <c r="AL11" s="17">
        <v>1389.66</v>
      </c>
      <c r="AM11" s="17">
        <v>455.42</v>
      </c>
      <c r="AN11" s="17">
        <v>5415.45</v>
      </c>
      <c r="AO11" s="20">
        <v>59741.55000000001</v>
      </c>
      <c r="AP11" s="20">
        <v>35016.280000000021</v>
      </c>
      <c r="AQ11" s="20">
        <v>32916.130000000005</v>
      </c>
      <c r="AR11" s="20">
        <v>25838.340000000011</v>
      </c>
      <c r="AS11" s="20">
        <v>23882.409999999989</v>
      </c>
      <c r="AT11" s="20">
        <v>21074.77</v>
      </c>
      <c r="AU11" s="20">
        <v>51632.4</v>
      </c>
      <c r="AV11" s="20">
        <v>46244.24</v>
      </c>
      <c r="AW11" s="20">
        <v>1429.5400000000002</v>
      </c>
      <c r="AX11" s="20">
        <v>4665.8100000000004</v>
      </c>
      <c r="AY11" s="20">
        <v>1541.5000000000002</v>
      </c>
      <c r="AZ11" s="20">
        <v>18476.529999999995</v>
      </c>
      <c r="BA11" s="17">
        <f t="shared" si="1"/>
        <v>212176.13</v>
      </c>
      <c r="BB11" s="17">
        <f t="shared" si="2"/>
        <v>10608.82</v>
      </c>
      <c r="BC11" s="17">
        <f t="shared" si="3"/>
        <v>99674.550000000017</v>
      </c>
      <c r="BD11" s="17">
        <f t="shared" si="4"/>
        <v>322459.49999999994</v>
      </c>
    </row>
    <row r="12" spans="1:56" x14ac:dyDescent="0.25">
      <c r="A12" t="str">
        <f t="shared" si="0"/>
        <v>SCL.341S025</v>
      </c>
      <c r="B12" s="1" t="s">
        <v>172</v>
      </c>
      <c r="C12" s="1" t="s">
        <v>663</v>
      </c>
      <c r="D12" s="1" t="s">
        <v>663</v>
      </c>
      <c r="E12" s="17">
        <v>1431.3700000000008</v>
      </c>
      <c r="F12" s="17">
        <v>458.32000000000016</v>
      </c>
      <c r="G12" s="17">
        <v>65.350000000000023</v>
      </c>
      <c r="H12" s="17">
        <v>804.24000000000012</v>
      </c>
      <c r="I12" s="17">
        <v>1004.6100000000001</v>
      </c>
      <c r="J12" s="17">
        <v>1784.8800000000008</v>
      </c>
      <c r="K12" s="17">
        <v>5905.920000000001</v>
      </c>
      <c r="L12" s="17">
        <v>24.76</v>
      </c>
      <c r="M12" s="17">
        <v>66.12</v>
      </c>
      <c r="N12" s="17">
        <v>0</v>
      </c>
      <c r="O12" s="17">
        <v>1231.08</v>
      </c>
      <c r="P12" s="17">
        <v>1748.6999999999996</v>
      </c>
      <c r="Q12" s="20">
        <v>71.569999999999993</v>
      </c>
      <c r="R12" s="20">
        <v>22.92</v>
      </c>
      <c r="S12" s="20">
        <v>3.27</v>
      </c>
      <c r="T12" s="20">
        <v>40.21</v>
      </c>
      <c r="U12" s="20">
        <v>50.23</v>
      </c>
      <c r="V12" s="20">
        <v>89.24</v>
      </c>
      <c r="W12" s="20">
        <v>295.3</v>
      </c>
      <c r="X12" s="20">
        <v>1.24</v>
      </c>
      <c r="Y12" s="20">
        <v>3.31</v>
      </c>
      <c r="Z12" s="20">
        <v>0</v>
      </c>
      <c r="AA12" s="20">
        <v>61.55</v>
      </c>
      <c r="AB12" s="20">
        <v>87.44</v>
      </c>
      <c r="AC12" s="17">
        <v>699.11</v>
      </c>
      <c r="AD12" s="17">
        <v>221.81</v>
      </c>
      <c r="AE12" s="17">
        <v>31.36</v>
      </c>
      <c r="AF12" s="17">
        <v>382.22</v>
      </c>
      <c r="AG12" s="17">
        <v>472.7</v>
      </c>
      <c r="AH12" s="17">
        <v>830.75</v>
      </c>
      <c r="AI12" s="17">
        <v>2719.72</v>
      </c>
      <c r="AJ12" s="17">
        <v>11.28</v>
      </c>
      <c r="AK12" s="17">
        <v>29.77</v>
      </c>
      <c r="AL12" s="17">
        <v>0</v>
      </c>
      <c r="AM12" s="17">
        <v>542.03</v>
      </c>
      <c r="AN12" s="17">
        <v>761.31</v>
      </c>
      <c r="AO12" s="20">
        <v>2202.0500000000006</v>
      </c>
      <c r="AP12" s="20">
        <v>703.05000000000018</v>
      </c>
      <c r="AQ12" s="20">
        <v>99.980000000000018</v>
      </c>
      <c r="AR12" s="20">
        <v>1226.67</v>
      </c>
      <c r="AS12" s="20">
        <v>1527.5400000000002</v>
      </c>
      <c r="AT12" s="20">
        <v>2704.8700000000008</v>
      </c>
      <c r="AU12" s="20">
        <v>8920.94</v>
      </c>
      <c r="AV12" s="20">
        <v>37.28</v>
      </c>
      <c r="AW12" s="20">
        <v>99.2</v>
      </c>
      <c r="AX12" s="20">
        <v>0</v>
      </c>
      <c r="AY12" s="20">
        <v>1834.6599999999999</v>
      </c>
      <c r="AZ12" s="20">
        <v>2597.4499999999998</v>
      </c>
      <c r="BA12" s="17">
        <f t="shared" si="1"/>
        <v>14525.350000000002</v>
      </c>
      <c r="BB12" s="17">
        <f t="shared" si="2"/>
        <v>726.28</v>
      </c>
      <c r="BC12" s="17">
        <f t="shared" si="3"/>
        <v>6702.0599999999995</v>
      </c>
      <c r="BD12" s="17">
        <f t="shared" si="4"/>
        <v>21953.690000000002</v>
      </c>
    </row>
    <row r="13" spans="1:56" x14ac:dyDescent="0.25">
      <c r="A13" t="str">
        <f t="shared" si="0"/>
        <v>EEC.AKE1</v>
      </c>
      <c r="B13" s="1" t="s">
        <v>24</v>
      </c>
      <c r="C13" s="1" t="s">
        <v>25</v>
      </c>
      <c r="D13" s="1" t="s">
        <v>25</v>
      </c>
      <c r="E13" s="17">
        <v>-85296.91</v>
      </c>
      <c r="F13" s="17">
        <v>-39094.229999999996</v>
      </c>
      <c r="G13" s="17">
        <v>-16283.05</v>
      </c>
      <c r="H13" s="17">
        <v>-19174.559999999998</v>
      </c>
      <c r="I13" s="17">
        <v>-25156</v>
      </c>
      <c r="J13" s="17">
        <v>-22947.19</v>
      </c>
      <c r="K13" s="17">
        <v>-23771.15</v>
      </c>
      <c r="L13" s="17">
        <v>-13135.75</v>
      </c>
      <c r="M13" s="17">
        <v>-26837.56</v>
      </c>
      <c r="N13" s="17">
        <v>-67372.97</v>
      </c>
      <c r="O13" s="17">
        <v>-59614.89</v>
      </c>
      <c r="P13" s="17">
        <v>-59376.05</v>
      </c>
      <c r="Q13" s="20">
        <v>-4264.8500000000004</v>
      </c>
      <c r="R13" s="20">
        <v>-1954.71</v>
      </c>
      <c r="S13" s="20">
        <v>-814.15</v>
      </c>
      <c r="T13" s="20">
        <v>-958.73</v>
      </c>
      <c r="U13" s="20">
        <v>-1257.8</v>
      </c>
      <c r="V13" s="20">
        <v>-1147.3599999999999</v>
      </c>
      <c r="W13" s="20">
        <v>-1188.56</v>
      </c>
      <c r="X13" s="20">
        <v>-656.79</v>
      </c>
      <c r="Y13" s="20">
        <v>-1341.88</v>
      </c>
      <c r="Z13" s="20">
        <v>-3368.65</v>
      </c>
      <c r="AA13" s="20">
        <v>-2980.74</v>
      </c>
      <c r="AB13" s="20">
        <v>-2968.8</v>
      </c>
      <c r="AC13" s="17">
        <v>-41660.550000000003</v>
      </c>
      <c r="AD13" s="17">
        <v>-18920.009999999998</v>
      </c>
      <c r="AE13" s="17">
        <v>-7814.75</v>
      </c>
      <c r="AF13" s="17">
        <v>-9112.91</v>
      </c>
      <c r="AG13" s="17">
        <v>-11836.76</v>
      </c>
      <c r="AH13" s="17">
        <v>-10680.51</v>
      </c>
      <c r="AI13" s="17">
        <v>-10946.78</v>
      </c>
      <c r="AJ13" s="17">
        <v>-5982.17</v>
      </c>
      <c r="AK13" s="17">
        <v>-12085.36</v>
      </c>
      <c r="AL13" s="17">
        <v>-30006.83</v>
      </c>
      <c r="AM13" s="17">
        <v>-26247.71</v>
      </c>
      <c r="AN13" s="17">
        <v>-25849.74</v>
      </c>
      <c r="AO13" s="20">
        <v>-131222.31</v>
      </c>
      <c r="AP13" s="20">
        <v>-59968.95</v>
      </c>
      <c r="AQ13" s="20">
        <v>-24911.95</v>
      </c>
      <c r="AR13" s="20">
        <v>-29246.199999999997</v>
      </c>
      <c r="AS13" s="20">
        <v>-38250.559999999998</v>
      </c>
      <c r="AT13" s="20">
        <v>-34775.06</v>
      </c>
      <c r="AU13" s="20">
        <v>-35906.490000000005</v>
      </c>
      <c r="AV13" s="20">
        <v>-19774.71</v>
      </c>
      <c r="AW13" s="20">
        <v>-40264.800000000003</v>
      </c>
      <c r="AX13" s="20">
        <v>-100748.45</v>
      </c>
      <c r="AY13" s="20">
        <v>-88843.34</v>
      </c>
      <c r="AZ13" s="20">
        <v>-88194.590000000011</v>
      </c>
      <c r="BA13" s="17">
        <f t="shared" si="1"/>
        <v>-458060.31</v>
      </c>
      <c r="BB13" s="17">
        <f t="shared" si="2"/>
        <v>-22903.02</v>
      </c>
      <c r="BC13" s="17">
        <f t="shared" si="3"/>
        <v>-211144.08</v>
      </c>
      <c r="BD13" s="17">
        <f t="shared" si="4"/>
        <v>-692107.41</v>
      </c>
    </row>
    <row r="14" spans="1:56" x14ac:dyDescent="0.25">
      <c r="A14" t="str">
        <f t="shared" si="0"/>
        <v>ATPC.BCHEXP</v>
      </c>
      <c r="B14" s="1" t="s">
        <v>736</v>
      </c>
      <c r="C14" s="1" t="s">
        <v>737</v>
      </c>
      <c r="D14" s="1" t="s">
        <v>28</v>
      </c>
      <c r="E14" s="17">
        <v>0</v>
      </c>
      <c r="F14" s="17">
        <v>0</v>
      </c>
      <c r="G14" s="17">
        <v>0</v>
      </c>
      <c r="H14" s="17">
        <v>0</v>
      </c>
      <c r="I14" s="17">
        <v>0</v>
      </c>
      <c r="J14" s="17">
        <v>-290.01000000000005</v>
      </c>
      <c r="K14" s="17">
        <v>-112.71</v>
      </c>
      <c r="L14" s="17">
        <v>-1156.53</v>
      </c>
      <c r="M14" s="17">
        <v>-1994.99</v>
      </c>
      <c r="N14" s="17">
        <v>-75.72</v>
      </c>
      <c r="O14" s="17">
        <v>-69.969999999999985</v>
      </c>
      <c r="P14" s="17">
        <v>-789.4799999999999</v>
      </c>
      <c r="Q14" s="20">
        <v>0</v>
      </c>
      <c r="R14" s="20">
        <v>0</v>
      </c>
      <c r="S14" s="20">
        <v>0</v>
      </c>
      <c r="T14" s="20">
        <v>0</v>
      </c>
      <c r="U14" s="20">
        <v>0</v>
      </c>
      <c r="V14" s="20">
        <v>-14.5</v>
      </c>
      <c r="W14" s="20">
        <v>-5.64</v>
      </c>
      <c r="X14" s="20">
        <v>-57.83</v>
      </c>
      <c r="Y14" s="20">
        <v>-99.75</v>
      </c>
      <c r="Z14" s="20">
        <v>-3.79</v>
      </c>
      <c r="AA14" s="20">
        <v>-3.5</v>
      </c>
      <c r="AB14" s="20">
        <v>-39.47</v>
      </c>
      <c r="AC14" s="17">
        <v>0</v>
      </c>
      <c r="AD14" s="17">
        <v>0</v>
      </c>
      <c r="AE14" s="17">
        <v>0</v>
      </c>
      <c r="AF14" s="17">
        <v>0</v>
      </c>
      <c r="AG14" s="17">
        <v>0</v>
      </c>
      <c r="AH14" s="17">
        <v>-134.97999999999999</v>
      </c>
      <c r="AI14" s="17">
        <v>-51.9</v>
      </c>
      <c r="AJ14" s="17">
        <v>-526.70000000000005</v>
      </c>
      <c r="AK14" s="17">
        <v>-898.37</v>
      </c>
      <c r="AL14" s="17">
        <v>-33.72</v>
      </c>
      <c r="AM14" s="17">
        <v>-30.81</v>
      </c>
      <c r="AN14" s="17">
        <v>-343.71</v>
      </c>
      <c r="AO14" s="20">
        <v>0</v>
      </c>
      <c r="AP14" s="20">
        <v>0</v>
      </c>
      <c r="AQ14" s="20">
        <v>0</v>
      </c>
      <c r="AR14" s="20">
        <v>0</v>
      </c>
      <c r="AS14" s="20">
        <v>0</v>
      </c>
      <c r="AT14" s="20">
        <v>-439.49</v>
      </c>
      <c r="AU14" s="20">
        <v>-170.25</v>
      </c>
      <c r="AV14" s="20">
        <v>-1741.06</v>
      </c>
      <c r="AW14" s="20">
        <v>-2993.1099999999997</v>
      </c>
      <c r="AX14" s="20">
        <v>-113.23</v>
      </c>
      <c r="AY14" s="20">
        <v>-104.27999999999999</v>
      </c>
      <c r="AZ14" s="20">
        <v>-1172.6599999999999</v>
      </c>
      <c r="BA14" s="17">
        <f t="shared" si="1"/>
        <v>-4489.4099999999989</v>
      </c>
      <c r="BB14" s="17">
        <f t="shared" si="2"/>
        <v>-224.48</v>
      </c>
      <c r="BC14" s="17">
        <f t="shared" si="3"/>
        <v>-2020.19</v>
      </c>
      <c r="BD14" s="17">
        <f t="shared" si="4"/>
        <v>-6734.079999999999</v>
      </c>
    </row>
    <row r="15" spans="1:56" x14ac:dyDescent="0.25">
      <c r="A15" t="str">
        <f t="shared" si="0"/>
        <v>TAU.BAR</v>
      </c>
      <c r="B15" s="1" t="s">
        <v>31</v>
      </c>
      <c r="C15" s="1" t="s">
        <v>32</v>
      </c>
      <c r="D15" s="1" t="s">
        <v>32</v>
      </c>
      <c r="E15" s="17">
        <v>-14745.210000000001</v>
      </c>
      <c r="F15" s="17">
        <v>-9943.85</v>
      </c>
      <c r="G15" s="17">
        <v>-9170.8599999999988</v>
      </c>
      <c r="H15" s="17">
        <v>-8887.69</v>
      </c>
      <c r="I15" s="17">
        <v>-14104.619999999997</v>
      </c>
      <c r="J15" s="17">
        <v>-15600.689999999999</v>
      </c>
      <c r="K15" s="17">
        <v>-22220.2</v>
      </c>
      <c r="L15" s="17">
        <v>-9656.93</v>
      </c>
      <c r="M15" s="17">
        <v>-9665.2100000000009</v>
      </c>
      <c r="N15" s="17">
        <v>-30127.179999999997</v>
      </c>
      <c r="O15" s="17">
        <v>-19283.82</v>
      </c>
      <c r="P15" s="17">
        <v>-12586.83</v>
      </c>
      <c r="Q15" s="20">
        <v>-737.26</v>
      </c>
      <c r="R15" s="20">
        <v>-497.19</v>
      </c>
      <c r="S15" s="20">
        <v>-458.54</v>
      </c>
      <c r="T15" s="20">
        <v>-444.38</v>
      </c>
      <c r="U15" s="20">
        <v>-705.23</v>
      </c>
      <c r="V15" s="20">
        <v>-780.03</v>
      </c>
      <c r="W15" s="20">
        <v>-1111.01</v>
      </c>
      <c r="X15" s="20">
        <v>-482.85</v>
      </c>
      <c r="Y15" s="20">
        <v>-483.26</v>
      </c>
      <c r="Z15" s="20">
        <v>-1506.36</v>
      </c>
      <c r="AA15" s="20">
        <v>-964.19</v>
      </c>
      <c r="AB15" s="20">
        <v>-629.34</v>
      </c>
      <c r="AC15" s="17">
        <v>-7201.83</v>
      </c>
      <c r="AD15" s="17">
        <v>-4812.42</v>
      </c>
      <c r="AE15" s="17">
        <v>-4401.3900000000003</v>
      </c>
      <c r="AF15" s="17">
        <v>-4223.97</v>
      </c>
      <c r="AG15" s="17">
        <v>-6636.71</v>
      </c>
      <c r="AH15" s="17">
        <v>-7261.16</v>
      </c>
      <c r="AI15" s="17">
        <v>-10232.56</v>
      </c>
      <c r="AJ15" s="17">
        <v>-4397.87</v>
      </c>
      <c r="AK15" s="17">
        <v>-4352.3900000000003</v>
      </c>
      <c r="AL15" s="17">
        <v>-13418.16</v>
      </c>
      <c r="AM15" s="17">
        <v>-8490.43</v>
      </c>
      <c r="AN15" s="17">
        <v>-5479.76</v>
      </c>
      <c r="AO15" s="20">
        <v>-22684.300000000003</v>
      </c>
      <c r="AP15" s="20">
        <v>-15253.460000000001</v>
      </c>
      <c r="AQ15" s="20">
        <v>-14030.79</v>
      </c>
      <c r="AR15" s="20">
        <v>-13556.04</v>
      </c>
      <c r="AS15" s="20">
        <v>-21446.559999999998</v>
      </c>
      <c r="AT15" s="20">
        <v>-23641.879999999997</v>
      </c>
      <c r="AU15" s="20">
        <v>-33563.769999999997</v>
      </c>
      <c r="AV15" s="20">
        <v>-14537.650000000001</v>
      </c>
      <c r="AW15" s="20">
        <v>-14500.86</v>
      </c>
      <c r="AX15" s="20">
        <v>-45051.7</v>
      </c>
      <c r="AY15" s="20">
        <v>-28738.44</v>
      </c>
      <c r="AZ15" s="20">
        <v>-18695.93</v>
      </c>
      <c r="BA15" s="17">
        <f t="shared" si="1"/>
        <v>-175993.09</v>
      </c>
      <c r="BB15" s="17">
        <f t="shared" si="2"/>
        <v>-8799.6400000000012</v>
      </c>
      <c r="BC15" s="17">
        <f t="shared" si="3"/>
        <v>-80908.64999999998</v>
      </c>
      <c r="BD15" s="17">
        <f t="shared" si="4"/>
        <v>-265701.38</v>
      </c>
    </row>
    <row r="16" spans="1:56" x14ac:dyDescent="0.25">
      <c r="A16" t="str">
        <f t="shared" si="0"/>
        <v>TCN.BCR2</v>
      </c>
      <c r="B16" s="1" t="s">
        <v>33</v>
      </c>
      <c r="C16" s="1" t="s">
        <v>34</v>
      </c>
      <c r="D16" s="1" t="s">
        <v>34</v>
      </c>
      <c r="E16" s="17">
        <v>0</v>
      </c>
      <c r="F16" s="17">
        <v>0</v>
      </c>
      <c r="G16" s="17">
        <v>0</v>
      </c>
      <c r="H16" s="17">
        <v>0</v>
      </c>
      <c r="I16" s="17">
        <v>-1812.139999999999</v>
      </c>
      <c r="J16" s="17">
        <v>-2066.0199999999986</v>
      </c>
      <c r="K16" s="17">
        <v>4999.2699999999986</v>
      </c>
      <c r="L16" s="17">
        <v>2784.5400000000054</v>
      </c>
      <c r="M16" s="17">
        <v>3568.2600000000039</v>
      </c>
      <c r="N16" s="17">
        <v>4118.6000000000095</v>
      </c>
      <c r="O16" s="17">
        <v>1947.8300000000054</v>
      </c>
      <c r="P16" s="17">
        <v>1163.7600000000057</v>
      </c>
      <c r="Q16" s="20">
        <v>0</v>
      </c>
      <c r="R16" s="20">
        <v>0</v>
      </c>
      <c r="S16" s="20">
        <v>0</v>
      </c>
      <c r="T16" s="20">
        <v>0</v>
      </c>
      <c r="U16" s="20">
        <v>-90.61</v>
      </c>
      <c r="V16" s="20">
        <v>-103.3</v>
      </c>
      <c r="W16" s="20">
        <v>249.96</v>
      </c>
      <c r="X16" s="20">
        <v>139.22999999999999</v>
      </c>
      <c r="Y16" s="20">
        <v>178.41</v>
      </c>
      <c r="Z16" s="20">
        <v>205.93</v>
      </c>
      <c r="AA16" s="20">
        <v>97.39</v>
      </c>
      <c r="AB16" s="20">
        <v>58.19</v>
      </c>
      <c r="AC16" s="17">
        <v>0</v>
      </c>
      <c r="AD16" s="17">
        <v>0</v>
      </c>
      <c r="AE16" s="17">
        <v>0</v>
      </c>
      <c r="AF16" s="17">
        <v>0</v>
      </c>
      <c r="AG16" s="17">
        <v>-852.67</v>
      </c>
      <c r="AH16" s="17">
        <v>-961.61</v>
      </c>
      <c r="AI16" s="17">
        <v>2302.1999999999998</v>
      </c>
      <c r="AJ16" s="17">
        <v>1268.1099999999999</v>
      </c>
      <c r="AK16" s="17">
        <v>1606.84</v>
      </c>
      <c r="AL16" s="17">
        <v>1834.36</v>
      </c>
      <c r="AM16" s="17">
        <v>857.61</v>
      </c>
      <c r="AN16" s="17">
        <v>506.65</v>
      </c>
      <c r="AO16" s="20">
        <v>0</v>
      </c>
      <c r="AP16" s="20">
        <v>0</v>
      </c>
      <c r="AQ16" s="20">
        <v>0</v>
      </c>
      <c r="AR16" s="20">
        <v>0</v>
      </c>
      <c r="AS16" s="20">
        <v>-2755.4199999999987</v>
      </c>
      <c r="AT16" s="20">
        <v>-3130.9299999999989</v>
      </c>
      <c r="AU16" s="20">
        <v>7551.4299999999985</v>
      </c>
      <c r="AV16" s="20">
        <v>4191.8800000000056</v>
      </c>
      <c r="AW16" s="20">
        <v>5353.5100000000039</v>
      </c>
      <c r="AX16" s="20">
        <v>6158.8900000000094</v>
      </c>
      <c r="AY16" s="20">
        <v>2902.8300000000054</v>
      </c>
      <c r="AZ16" s="20">
        <v>1728.6000000000058</v>
      </c>
      <c r="BA16" s="17">
        <f t="shared" si="1"/>
        <v>14704.100000000031</v>
      </c>
      <c r="BB16" s="17">
        <f t="shared" si="2"/>
        <v>735.2</v>
      </c>
      <c r="BC16" s="17">
        <f t="shared" si="3"/>
        <v>6561.4899999999989</v>
      </c>
      <c r="BD16" s="17">
        <f t="shared" si="4"/>
        <v>22000.79000000003</v>
      </c>
    </row>
    <row r="17" spans="1:56" x14ac:dyDescent="0.25">
      <c r="A17" t="str">
        <f t="shared" si="0"/>
        <v>TCPL.BCR2</v>
      </c>
      <c r="B17" s="1" t="s">
        <v>750</v>
      </c>
      <c r="C17" s="1" t="s">
        <v>34</v>
      </c>
      <c r="D17" s="1" t="s">
        <v>34</v>
      </c>
      <c r="E17" s="17">
        <v>-2961.3199999999997</v>
      </c>
      <c r="F17" s="17">
        <v>-1834.1399999999958</v>
      </c>
      <c r="G17" s="17">
        <v>-1805.0099999999984</v>
      </c>
      <c r="H17" s="17">
        <v>-781.51000000000045</v>
      </c>
      <c r="I17" s="17">
        <v>0</v>
      </c>
      <c r="J17" s="17">
        <v>0</v>
      </c>
      <c r="K17" s="17">
        <v>0</v>
      </c>
      <c r="L17" s="17">
        <v>0</v>
      </c>
      <c r="M17" s="17">
        <v>0</v>
      </c>
      <c r="N17" s="17">
        <v>0</v>
      </c>
      <c r="O17" s="17">
        <v>0</v>
      </c>
      <c r="P17" s="17">
        <v>0</v>
      </c>
      <c r="Q17" s="20">
        <v>-148.07</v>
      </c>
      <c r="R17" s="20">
        <v>-91.71</v>
      </c>
      <c r="S17" s="20">
        <v>-90.25</v>
      </c>
      <c r="T17" s="20">
        <v>-39.08</v>
      </c>
      <c r="U17" s="20">
        <v>0</v>
      </c>
      <c r="V17" s="20">
        <v>0</v>
      </c>
      <c r="W17" s="20">
        <v>0</v>
      </c>
      <c r="X17" s="20">
        <v>0</v>
      </c>
      <c r="Y17" s="20">
        <v>0</v>
      </c>
      <c r="Z17" s="20">
        <v>0</v>
      </c>
      <c r="AA17" s="20">
        <v>0</v>
      </c>
      <c r="AB17" s="20">
        <v>0</v>
      </c>
      <c r="AC17" s="17">
        <v>-1446.36</v>
      </c>
      <c r="AD17" s="17">
        <v>-887.65</v>
      </c>
      <c r="AE17" s="17">
        <v>-866.28</v>
      </c>
      <c r="AF17" s="17">
        <v>-371.42</v>
      </c>
      <c r="AG17" s="17">
        <v>0</v>
      </c>
      <c r="AH17" s="17">
        <v>0</v>
      </c>
      <c r="AI17" s="17">
        <v>0</v>
      </c>
      <c r="AJ17" s="17">
        <v>0</v>
      </c>
      <c r="AK17" s="17">
        <v>0</v>
      </c>
      <c r="AL17" s="17">
        <v>0</v>
      </c>
      <c r="AM17" s="17">
        <v>0</v>
      </c>
      <c r="AN17" s="17">
        <v>0</v>
      </c>
      <c r="AO17" s="20">
        <v>-4555.75</v>
      </c>
      <c r="AP17" s="20">
        <v>-2813.4999999999959</v>
      </c>
      <c r="AQ17" s="20">
        <v>-2761.5399999999981</v>
      </c>
      <c r="AR17" s="20">
        <v>-1192.0100000000004</v>
      </c>
      <c r="AS17" s="20">
        <v>0</v>
      </c>
      <c r="AT17" s="20">
        <v>0</v>
      </c>
      <c r="AU17" s="20">
        <v>0</v>
      </c>
      <c r="AV17" s="20">
        <v>0</v>
      </c>
      <c r="AW17" s="20">
        <v>0</v>
      </c>
      <c r="AX17" s="20">
        <v>0</v>
      </c>
      <c r="AY17" s="20">
        <v>0</v>
      </c>
      <c r="AZ17" s="20">
        <v>0</v>
      </c>
      <c r="BA17" s="17">
        <f t="shared" si="1"/>
        <v>-7381.9799999999941</v>
      </c>
      <c r="BB17" s="17">
        <f t="shared" si="2"/>
        <v>-369.10999999999996</v>
      </c>
      <c r="BC17" s="17">
        <f t="shared" si="3"/>
        <v>-3571.71</v>
      </c>
      <c r="BD17" s="17">
        <f t="shared" si="4"/>
        <v>-11322.799999999994</v>
      </c>
    </row>
    <row r="18" spans="1:56" x14ac:dyDescent="0.25">
      <c r="A18" t="str">
        <f t="shared" si="0"/>
        <v>TCN.BCRK</v>
      </c>
      <c r="B18" s="1" t="s">
        <v>33</v>
      </c>
      <c r="C18" s="1" t="s">
        <v>35</v>
      </c>
      <c r="D18" s="1" t="s">
        <v>35</v>
      </c>
      <c r="E18" s="17">
        <v>0</v>
      </c>
      <c r="F18" s="17">
        <v>0</v>
      </c>
      <c r="G18" s="17">
        <v>0</v>
      </c>
      <c r="H18" s="17">
        <v>0</v>
      </c>
      <c r="I18" s="17">
        <v>0</v>
      </c>
      <c r="J18" s="17">
        <v>0</v>
      </c>
      <c r="K18" s="17">
        <v>1230.4199999999996</v>
      </c>
      <c r="L18" s="17">
        <v>2026.7899999999972</v>
      </c>
      <c r="M18" s="17">
        <v>4912.5099999999966</v>
      </c>
      <c r="N18" s="17">
        <v>7979.4399999999951</v>
      </c>
      <c r="O18" s="17">
        <v>3576.2999999999884</v>
      </c>
      <c r="P18" s="17">
        <v>1802.7700000000013</v>
      </c>
      <c r="Q18" s="20">
        <v>0</v>
      </c>
      <c r="R18" s="20">
        <v>0</v>
      </c>
      <c r="S18" s="20">
        <v>0</v>
      </c>
      <c r="T18" s="20">
        <v>0</v>
      </c>
      <c r="U18" s="20">
        <v>0</v>
      </c>
      <c r="V18" s="20">
        <v>0</v>
      </c>
      <c r="W18" s="20">
        <v>61.52</v>
      </c>
      <c r="X18" s="20">
        <v>101.34</v>
      </c>
      <c r="Y18" s="20">
        <v>245.63</v>
      </c>
      <c r="Z18" s="20">
        <v>398.97</v>
      </c>
      <c r="AA18" s="20">
        <v>178.81</v>
      </c>
      <c r="AB18" s="20">
        <v>90.14</v>
      </c>
      <c r="AC18" s="17">
        <v>0</v>
      </c>
      <c r="AD18" s="17">
        <v>0</v>
      </c>
      <c r="AE18" s="17">
        <v>0</v>
      </c>
      <c r="AF18" s="17">
        <v>0</v>
      </c>
      <c r="AG18" s="17">
        <v>0</v>
      </c>
      <c r="AH18" s="17">
        <v>0</v>
      </c>
      <c r="AI18" s="17">
        <v>566.62</v>
      </c>
      <c r="AJ18" s="17">
        <v>923.02</v>
      </c>
      <c r="AK18" s="17">
        <v>2212.1799999999998</v>
      </c>
      <c r="AL18" s="17">
        <v>3553.91</v>
      </c>
      <c r="AM18" s="17">
        <v>1574.6</v>
      </c>
      <c r="AN18" s="17">
        <v>784.85</v>
      </c>
      <c r="AO18" s="20">
        <v>0</v>
      </c>
      <c r="AP18" s="20">
        <v>0</v>
      </c>
      <c r="AQ18" s="20">
        <v>0</v>
      </c>
      <c r="AR18" s="20">
        <v>0</v>
      </c>
      <c r="AS18" s="20">
        <v>0</v>
      </c>
      <c r="AT18" s="20">
        <v>0</v>
      </c>
      <c r="AU18" s="20">
        <v>1858.5599999999995</v>
      </c>
      <c r="AV18" s="20">
        <v>3051.1499999999974</v>
      </c>
      <c r="AW18" s="20">
        <v>7370.3199999999961</v>
      </c>
      <c r="AX18" s="20">
        <v>11932.319999999994</v>
      </c>
      <c r="AY18" s="20">
        <v>5329.7099999999882</v>
      </c>
      <c r="AZ18" s="20">
        <v>2677.7600000000016</v>
      </c>
      <c r="BA18" s="17">
        <f t="shared" si="1"/>
        <v>21528.229999999978</v>
      </c>
      <c r="BB18" s="17">
        <f t="shared" si="2"/>
        <v>1076.4100000000001</v>
      </c>
      <c r="BC18" s="17">
        <f t="shared" si="3"/>
        <v>9615.18</v>
      </c>
      <c r="BD18" s="17">
        <f t="shared" si="4"/>
        <v>32219.819999999978</v>
      </c>
    </row>
    <row r="19" spans="1:56" x14ac:dyDescent="0.25">
      <c r="A19" t="str">
        <f t="shared" si="0"/>
        <v>TCPL.BCRK</v>
      </c>
      <c r="B19" s="1" t="s">
        <v>750</v>
      </c>
      <c r="C19" s="1" t="s">
        <v>35</v>
      </c>
      <c r="D19" s="1" t="s">
        <v>35</v>
      </c>
      <c r="E19" s="17">
        <v>0</v>
      </c>
      <c r="F19" s="17">
        <v>0</v>
      </c>
      <c r="G19" s="17">
        <v>-2547.9700000000012</v>
      </c>
      <c r="H19" s="17">
        <v>0</v>
      </c>
      <c r="I19" s="17">
        <v>0</v>
      </c>
      <c r="J19" s="17">
        <v>0</v>
      </c>
      <c r="K19" s="17">
        <v>0</v>
      </c>
      <c r="L19" s="17">
        <v>0</v>
      </c>
      <c r="M19" s="17">
        <v>0</v>
      </c>
      <c r="N19" s="17">
        <v>0</v>
      </c>
      <c r="O19" s="17">
        <v>0</v>
      </c>
      <c r="P19" s="17">
        <v>0</v>
      </c>
      <c r="Q19" s="20">
        <v>0</v>
      </c>
      <c r="R19" s="20">
        <v>0</v>
      </c>
      <c r="S19" s="20">
        <v>-127.4</v>
      </c>
      <c r="T19" s="20">
        <v>0</v>
      </c>
      <c r="U19" s="20">
        <v>0</v>
      </c>
      <c r="V19" s="20">
        <v>0</v>
      </c>
      <c r="W19" s="20">
        <v>0</v>
      </c>
      <c r="X19" s="20">
        <v>0</v>
      </c>
      <c r="Y19" s="20">
        <v>0</v>
      </c>
      <c r="Z19" s="20">
        <v>0</v>
      </c>
      <c r="AA19" s="20">
        <v>0</v>
      </c>
      <c r="AB19" s="20">
        <v>0</v>
      </c>
      <c r="AC19" s="17">
        <v>0</v>
      </c>
      <c r="AD19" s="17">
        <v>0</v>
      </c>
      <c r="AE19" s="17">
        <v>-1222.8499999999999</v>
      </c>
      <c r="AF19" s="17">
        <v>0</v>
      </c>
      <c r="AG19" s="17">
        <v>0</v>
      </c>
      <c r="AH19" s="17">
        <v>0</v>
      </c>
      <c r="AI19" s="17">
        <v>0</v>
      </c>
      <c r="AJ19" s="17">
        <v>0</v>
      </c>
      <c r="AK19" s="17">
        <v>0</v>
      </c>
      <c r="AL19" s="17">
        <v>0</v>
      </c>
      <c r="AM19" s="17">
        <v>0</v>
      </c>
      <c r="AN19" s="17">
        <v>0</v>
      </c>
      <c r="AO19" s="20">
        <v>0</v>
      </c>
      <c r="AP19" s="20">
        <v>0</v>
      </c>
      <c r="AQ19" s="20">
        <v>-3898.2200000000012</v>
      </c>
      <c r="AR19" s="20">
        <v>0</v>
      </c>
      <c r="AS19" s="20">
        <v>0</v>
      </c>
      <c r="AT19" s="20">
        <v>0</v>
      </c>
      <c r="AU19" s="20">
        <v>0</v>
      </c>
      <c r="AV19" s="20">
        <v>0</v>
      </c>
      <c r="AW19" s="20">
        <v>0</v>
      </c>
      <c r="AX19" s="20">
        <v>0</v>
      </c>
      <c r="AY19" s="20">
        <v>0</v>
      </c>
      <c r="AZ19" s="20">
        <v>0</v>
      </c>
      <c r="BA19" s="17">
        <f t="shared" si="1"/>
        <v>-2547.9700000000012</v>
      </c>
      <c r="BB19" s="17">
        <f t="shared" si="2"/>
        <v>-127.4</v>
      </c>
      <c r="BC19" s="17">
        <f t="shared" si="3"/>
        <v>-1222.8499999999999</v>
      </c>
      <c r="BD19" s="17">
        <f t="shared" si="4"/>
        <v>-3898.2200000000012</v>
      </c>
    </row>
    <row r="20" spans="1:56" x14ac:dyDescent="0.25">
      <c r="A20" t="str">
        <f t="shared" si="0"/>
        <v>TAU.BIG</v>
      </c>
      <c r="B20" s="1" t="s">
        <v>31</v>
      </c>
      <c r="C20" s="1" t="s">
        <v>36</v>
      </c>
      <c r="D20" s="1" t="s">
        <v>36</v>
      </c>
      <c r="E20" s="17">
        <v>-243303.66000000003</v>
      </c>
      <c r="F20" s="17">
        <v>-119499.32999999999</v>
      </c>
      <c r="G20" s="17">
        <v>-90683</v>
      </c>
      <c r="H20" s="17">
        <v>-117292.74999999999</v>
      </c>
      <c r="I20" s="17">
        <v>-151152.81</v>
      </c>
      <c r="J20" s="17">
        <v>-189217.68</v>
      </c>
      <c r="K20" s="17">
        <v>-481255.28</v>
      </c>
      <c r="L20" s="17">
        <v>-196831.83000000002</v>
      </c>
      <c r="M20" s="17">
        <v>-172234.03999999998</v>
      </c>
      <c r="N20" s="17">
        <v>-430567.74</v>
      </c>
      <c r="O20" s="17">
        <v>-312878.63</v>
      </c>
      <c r="P20" s="17">
        <v>-225420.98000000004</v>
      </c>
      <c r="Q20" s="20">
        <v>-12165.18</v>
      </c>
      <c r="R20" s="20">
        <v>-5974.97</v>
      </c>
      <c r="S20" s="20">
        <v>-4534.1499999999996</v>
      </c>
      <c r="T20" s="20">
        <v>-5864.64</v>
      </c>
      <c r="U20" s="20">
        <v>-7557.64</v>
      </c>
      <c r="V20" s="20">
        <v>-9460.8799999999992</v>
      </c>
      <c r="W20" s="20">
        <v>-24062.76</v>
      </c>
      <c r="X20" s="20">
        <v>-9841.59</v>
      </c>
      <c r="Y20" s="20">
        <v>-8611.7000000000007</v>
      </c>
      <c r="Z20" s="20">
        <v>-21528.39</v>
      </c>
      <c r="AA20" s="20">
        <v>-15643.93</v>
      </c>
      <c r="AB20" s="20">
        <v>-11271.05</v>
      </c>
      <c r="AC20" s="17">
        <v>-118833.89</v>
      </c>
      <c r="AD20" s="17">
        <v>-57832.79</v>
      </c>
      <c r="AE20" s="17">
        <v>-43521.65</v>
      </c>
      <c r="AF20" s="17">
        <v>-55744.61</v>
      </c>
      <c r="AG20" s="17">
        <v>-71122.600000000006</v>
      </c>
      <c r="AH20" s="17">
        <v>-88069.2</v>
      </c>
      <c r="AI20" s="17">
        <v>-221621.45</v>
      </c>
      <c r="AJ20" s="17">
        <v>-89639.41</v>
      </c>
      <c r="AK20" s="17">
        <v>-77559.62</v>
      </c>
      <c r="AL20" s="17">
        <v>-191767.88</v>
      </c>
      <c r="AM20" s="17">
        <v>-137756.67000000001</v>
      </c>
      <c r="AN20" s="17">
        <v>-98138.46</v>
      </c>
      <c r="AO20" s="20">
        <v>-374302.73000000004</v>
      </c>
      <c r="AP20" s="20">
        <v>-183307.09</v>
      </c>
      <c r="AQ20" s="20">
        <v>-138738.79999999999</v>
      </c>
      <c r="AR20" s="20">
        <v>-178902</v>
      </c>
      <c r="AS20" s="20">
        <v>-229833.05000000002</v>
      </c>
      <c r="AT20" s="20">
        <v>-286747.76</v>
      </c>
      <c r="AU20" s="20">
        <v>-726939.49</v>
      </c>
      <c r="AV20" s="20">
        <v>-296312.83</v>
      </c>
      <c r="AW20" s="20">
        <v>-258405.36</v>
      </c>
      <c r="AX20" s="20">
        <v>-643864.01</v>
      </c>
      <c r="AY20" s="20">
        <v>-466279.23</v>
      </c>
      <c r="AZ20" s="20">
        <v>-334830.49000000005</v>
      </c>
      <c r="BA20" s="17">
        <f t="shared" si="1"/>
        <v>-2730337.73</v>
      </c>
      <c r="BB20" s="17">
        <f t="shared" si="2"/>
        <v>-136516.87999999998</v>
      </c>
      <c r="BC20" s="17">
        <f t="shared" si="3"/>
        <v>-1251608.23</v>
      </c>
      <c r="BD20" s="17">
        <f t="shared" si="4"/>
        <v>-4118462.8400000003</v>
      </c>
    </row>
    <row r="21" spans="1:56" x14ac:dyDescent="0.25">
      <c r="A21" t="str">
        <f t="shared" si="0"/>
        <v>TAU.BPW</v>
      </c>
      <c r="B21" s="1" t="s">
        <v>31</v>
      </c>
      <c r="C21" s="1" t="s">
        <v>37</v>
      </c>
      <c r="D21" s="1" t="s">
        <v>37</v>
      </c>
      <c r="E21" s="17">
        <v>-19637.82</v>
      </c>
      <c r="F21" s="17">
        <v>-12167.67</v>
      </c>
      <c r="G21" s="17">
        <v>-10367.32</v>
      </c>
      <c r="H21" s="17">
        <v>-10362.24</v>
      </c>
      <c r="I21" s="17">
        <v>-22047.51</v>
      </c>
      <c r="J21" s="17">
        <v>-30105.4</v>
      </c>
      <c r="K21" s="17">
        <v>-44064.689999999995</v>
      </c>
      <c r="L21" s="17">
        <v>-17732.829999999998</v>
      </c>
      <c r="M21" s="17">
        <v>-18382.61</v>
      </c>
      <c r="N21" s="17">
        <v>-39393.040000000001</v>
      </c>
      <c r="O21" s="17">
        <v>-19481.960000000003</v>
      </c>
      <c r="P21" s="17">
        <v>-13285.77</v>
      </c>
      <c r="Q21" s="20">
        <v>-981.89</v>
      </c>
      <c r="R21" s="20">
        <v>-608.38</v>
      </c>
      <c r="S21" s="20">
        <v>-518.37</v>
      </c>
      <c r="T21" s="20">
        <v>-518.11</v>
      </c>
      <c r="U21" s="20">
        <v>-1102.3800000000001</v>
      </c>
      <c r="V21" s="20">
        <v>-1505.27</v>
      </c>
      <c r="W21" s="20">
        <v>-2203.23</v>
      </c>
      <c r="X21" s="20">
        <v>-886.64</v>
      </c>
      <c r="Y21" s="20">
        <v>-919.13</v>
      </c>
      <c r="Z21" s="20">
        <v>-1969.65</v>
      </c>
      <c r="AA21" s="20">
        <v>-974.1</v>
      </c>
      <c r="AB21" s="20">
        <v>-664.29</v>
      </c>
      <c r="AC21" s="17">
        <v>-9591.4699999999993</v>
      </c>
      <c r="AD21" s="17">
        <v>-5888.65</v>
      </c>
      <c r="AE21" s="17">
        <v>-4975.6099999999997</v>
      </c>
      <c r="AF21" s="17">
        <v>-4924.76</v>
      </c>
      <c r="AG21" s="17">
        <v>-10374.11</v>
      </c>
      <c r="AH21" s="17">
        <v>-14012.21</v>
      </c>
      <c r="AI21" s="17">
        <v>-20292.099999999999</v>
      </c>
      <c r="AJ21" s="17">
        <v>-8075.73</v>
      </c>
      <c r="AK21" s="17">
        <v>-8277.9699999999993</v>
      </c>
      <c r="AL21" s="17">
        <v>-17545.02</v>
      </c>
      <c r="AM21" s="17">
        <v>-8577.67</v>
      </c>
      <c r="AN21" s="17">
        <v>-5784.04</v>
      </c>
      <c r="AO21" s="20">
        <v>-30211.18</v>
      </c>
      <c r="AP21" s="20">
        <v>-18664.699999999997</v>
      </c>
      <c r="AQ21" s="20">
        <v>-15861.3</v>
      </c>
      <c r="AR21" s="20">
        <v>-15805.11</v>
      </c>
      <c r="AS21" s="20">
        <v>-33524</v>
      </c>
      <c r="AT21" s="20">
        <v>-45622.880000000005</v>
      </c>
      <c r="AU21" s="20">
        <v>-66560.01999999999</v>
      </c>
      <c r="AV21" s="20">
        <v>-26695.199999999997</v>
      </c>
      <c r="AW21" s="20">
        <v>-27579.71</v>
      </c>
      <c r="AX21" s="20">
        <v>-58907.710000000006</v>
      </c>
      <c r="AY21" s="20">
        <v>-29033.730000000003</v>
      </c>
      <c r="AZ21" s="20">
        <v>-19734.100000000002</v>
      </c>
      <c r="BA21" s="17">
        <f t="shared" si="1"/>
        <v>-257028.85999999996</v>
      </c>
      <c r="BB21" s="17">
        <f t="shared" si="2"/>
        <v>-12851.439999999999</v>
      </c>
      <c r="BC21" s="17">
        <f t="shared" si="3"/>
        <v>-118319.34</v>
      </c>
      <c r="BD21" s="17">
        <f t="shared" si="4"/>
        <v>-388199.63999999996</v>
      </c>
    </row>
    <row r="22" spans="1:56" x14ac:dyDescent="0.25">
      <c r="A22" t="str">
        <f t="shared" si="0"/>
        <v>ENMP.BR3</v>
      </c>
      <c r="B22" s="1" t="s">
        <v>43</v>
      </c>
      <c r="C22" s="1" t="s">
        <v>39</v>
      </c>
      <c r="D22" s="1" t="s">
        <v>39</v>
      </c>
      <c r="E22" s="17">
        <v>0</v>
      </c>
      <c r="F22" s="17">
        <v>0</v>
      </c>
      <c r="G22" s="17">
        <v>0</v>
      </c>
      <c r="H22" s="17">
        <v>0</v>
      </c>
      <c r="I22" s="17">
        <v>-34871.729999999974</v>
      </c>
      <c r="J22" s="17">
        <v>-45023.809999999976</v>
      </c>
      <c r="K22" s="17">
        <v>-2047.0099999999366</v>
      </c>
      <c r="L22" s="17">
        <v>-1271.2699999999895</v>
      </c>
      <c r="M22" s="17">
        <v>-1415.0499999999811</v>
      </c>
      <c r="N22" s="17">
        <v>-30477.429999999993</v>
      </c>
      <c r="O22" s="17">
        <v>-19142.039999999979</v>
      </c>
      <c r="P22" s="17">
        <v>-13320.739999999991</v>
      </c>
      <c r="Q22" s="20">
        <v>0</v>
      </c>
      <c r="R22" s="20">
        <v>0</v>
      </c>
      <c r="S22" s="20">
        <v>0</v>
      </c>
      <c r="T22" s="20">
        <v>0</v>
      </c>
      <c r="U22" s="20">
        <v>-1743.59</v>
      </c>
      <c r="V22" s="20">
        <v>-2251.19</v>
      </c>
      <c r="W22" s="20">
        <v>-102.35</v>
      </c>
      <c r="X22" s="20">
        <v>-63.56</v>
      </c>
      <c r="Y22" s="20">
        <v>-70.75</v>
      </c>
      <c r="Z22" s="20">
        <v>-1523.87</v>
      </c>
      <c r="AA22" s="20">
        <v>-957.1</v>
      </c>
      <c r="AB22" s="20">
        <v>-666.04</v>
      </c>
      <c r="AC22" s="17">
        <v>0</v>
      </c>
      <c r="AD22" s="17">
        <v>0</v>
      </c>
      <c r="AE22" s="17">
        <v>0</v>
      </c>
      <c r="AF22" s="17">
        <v>0</v>
      </c>
      <c r="AG22" s="17">
        <v>-16408.349999999999</v>
      </c>
      <c r="AH22" s="17">
        <v>-20955.82</v>
      </c>
      <c r="AI22" s="17">
        <v>-942.66</v>
      </c>
      <c r="AJ22" s="17">
        <v>-578.95000000000005</v>
      </c>
      <c r="AK22" s="17">
        <v>-637.22</v>
      </c>
      <c r="AL22" s="17">
        <v>-13574.15</v>
      </c>
      <c r="AM22" s="17">
        <v>-8428.01</v>
      </c>
      <c r="AN22" s="17">
        <v>-5799.27</v>
      </c>
      <c r="AO22" s="20">
        <v>0</v>
      </c>
      <c r="AP22" s="20">
        <v>0</v>
      </c>
      <c r="AQ22" s="20">
        <v>0</v>
      </c>
      <c r="AR22" s="20">
        <v>0</v>
      </c>
      <c r="AS22" s="20">
        <v>-53023.669999999969</v>
      </c>
      <c r="AT22" s="20">
        <v>-68230.819999999978</v>
      </c>
      <c r="AU22" s="20">
        <v>-3092.0199999999363</v>
      </c>
      <c r="AV22" s="20">
        <v>-1913.7799999999895</v>
      </c>
      <c r="AW22" s="20">
        <v>-2123.0199999999813</v>
      </c>
      <c r="AX22" s="20">
        <v>-45575.44999999999</v>
      </c>
      <c r="AY22" s="20">
        <v>-28527.14999999998</v>
      </c>
      <c r="AZ22" s="20">
        <v>-19786.049999999992</v>
      </c>
      <c r="BA22" s="17">
        <f t="shared" si="1"/>
        <v>-147569.07999999981</v>
      </c>
      <c r="BB22" s="17">
        <f t="shared" si="2"/>
        <v>-7378.4500000000007</v>
      </c>
      <c r="BC22" s="17">
        <f t="shared" si="3"/>
        <v>-67324.430000000008</v>
      </c>
      <c r="BD22" s="17">
        <f t="shared" si="4"/>
        <v>-222271.95999999979</v>
      </c>
    </row>
    <row r="23" spans="1:56" x14ac:dyDescent="0.25">
      <c r="A23" t="str">
        <f t="shared" si="0"/>
        <v>EPPA.BR3</v>
      </c>
      <c r="B23" s="1" t="s">
        <v>189</v>
      </c>
      <c r="C23" s="1" t="s">
        <v>39</v>
      </c>
      <c r="D23" s="1" t="s">
        <v>39</v>
      </c>
      <c r="E23" s="17">
        <v>-62276.169999999984</v>
      </c>
      <c r="F23" s="17">
        <v>-40744.530000000028</v>
      </c>
      <c r="G23" s="17">
        <v>-35653.320000000007</v>
      </c>
      <c r="H23" s="17">
        <v>-30939.339999999997</v>
      </c>
      <c r="I23" s="17">
        <v>0</v>
      </c>
      <c r="J23" s="17">
        <v>0</v>
      </c>
      <c r="K23" s="17">
        <v>0</v>
      </c>
      <c r="L23" s="17">
        <v>0</v>
      </c>
      <c r="M23" s="17">
        <v>0</v>
      </c>
      <c r="N23" s="17">
        <v>0</v>
      </c>
      <c r="O23" s="17">
        <v>0</v>
      </c>
      <c r="P23" s="17">
        <v>0</v>
      </c>
      <c r="Q23" s="20">
        <v>-3113.81</v>
      </c>
      <c r="R23" s="20">
        <v>-2037.23</v>
      </c>
      <c r="S23" s="20">
        <v>-1782.67</v>
      </c>
      <c r="T23" s="20">
        <v>-1546.97</v>
      </c>
      <c r="U23" s="20">
        <v>0</v>
      </c>
      <c r="V23" s="20">
        <v>0</v>
      </c>
      <c r="W23" s="20">
        <v>0</v>
      </c>
      <c r="X23" s="20">
        <v>0</v>
      </c>
      <c r="Y23" s="20">
        <v>0</v>
      </c>
      <c r="Z23" s="20">
        <v>0</v>
      </c>
      <c r="AA23" s="20">
        <v>0</v>
      </c>
      <c r="AB23" s="20">
        <v>0</v>
      </c>
      <c r="AC23" s="17">
        <v>-30416.799999999999</v>
      </c>
      <c r="AD23" s="17">
        <v>-19718.689999999999</v>
      </c>
      <c r="AE23" s="17">
        <v>-17111.16</v>
      </c>
      <c r="AF23" s="17">
        <v>-14704.25</v>
      </c>
      <c r="AG23" s="17">
        <v>0</v>
      </c>
      <c r="AH23" s="17">
        <v>0</v>
      </c>
      <c r="AI23" s="17">
        <v>0</v>
      </c>
      <c r="AJ23" s="17">
        <v>0</v>
      </c>
      <c r="AK23" s="17">
        <v>0</v>
      </c>
      <c r="AL23" s="17">
        <v>0</v>
      </c>
      <c r="AM23" s="17">
        <v>0</v>
      </c>
      <c r="AN23" s="17">
        <v>0</v>
      </c>
      <c r="AO23" s="20">
        <v>-95806.779999999984</v>
      </c>
      <c r="AP23" s="20">
        <v>-62500.450000000026</v>
      </c>
      <c r="AQ23" s="20">
        <v>-54547.150000000009</v>
      </c>
      <c r="AR23" s="20">
        <v>-47190.559999999998</v>
      </c>
      <c r="AS23" s="20">
        <v>0</v>
      </c>
      <c r="AT23" s="20">
        <v>0</v>
      </c>
      <c r="AU23" s="20">
        <v>0</v>
      </c>
      <c r="AV23" s="20">
        <v>0</v>
      </c>
      <c r="AW23" s="20">
        <v>0</v>
      </c>
      <c r="AX23" s="20">
        <v>0</v>
      </c>
      <c r="AY23" s="20">
        <v>0</v>
      </c>
      <c r="AZ23" s="20">
        <v>0</v>
      </c>
      <c r="BA23" s="17">
        <f t="shared" si="1"/>
        <v>-169613.36000000002</v>
      </c>
      <c r="BB23" s="17">
        <f t="shared" si="2"/>
        <v>-8480.68</v>
      </c>
      <c r="BC23" s="17">
        <f t="shared" si="3"/>
        <v>-81950.899999999994</v>
      </c>
      <c r="BD23" s="17">
        <f t="shared" si="4"/>
        <v>-260044.94</v>
      </c>
    </row>
    <row r="24" spans="1:56" x14ac:dyDescent="0.25">
      <c r="A24" t="str">
        <f t="shared" si="0"/>
        <v>ENMP.BR4</v>
      </c>
      <c r="B24" s="1" t="s">
        <v>43</v>
      </c>
      <c r="C24" s="1" t="s">
        <v>40</v>
      </c>
      <c r="D24" s="1" t="s">
        <v>40</v>
      </c>
      <c r="E24" s="17">
        <v>0</v>
      </c>
      <c r="F24" s="17">
        <v>0</v>
      </c>
      <c r="G24" s="17">
        <v>0</v>
      </c>
      <c r="H24" s="17">
        <v>0</v>
      </c>
      <c r="I24" s="17">
        <v>-16318.720000000021</v>
      </c>
      <c r="J24" s="17">
        <v>-21169.249999999996</v>
      </c>
      <c r="K24" s="17">
        <v>40322.250000000058</v>
      </c>
      <c r="L24" s="17">
        <v>25292.089999999997</v>
      </c>
      <c r="M24" s="17">
        <v>30237.909999999989</v>
      </c>
      <c r="N24" s="17">
        <v>30681.929999999949</v>
      </c>
      <c r="O24" s="17">
        <v>16257.659999999974</v>
      </c>
      <c r="P24" s="17">
        <v>16837.260000000002</v>
      </c>
      <c r="Q24" s="20">
        <v>0</v>
      </c>
      <c r="R24" s="20">
        <v>0</v>
      </c>
      <c r="S24" s="20">
        <v>0</v>
      </c>
      <c r="T24" s="20">
        <v>0</v>
      </c>
      <c r="U24" s="20">
        <v>-815.94</v>
      </c>
      <c r="V24" s="20">
        <v>-1058.46</v>
      </c>
      <c r="W24" s="20">
        <v>2016.11</v>
      </c>
      <c r="X24" s="20">
        <v>1264.5999999999999</v>
      </c>
      <c r="Y24" s="20">
        <v>1511.9</v>
      </c>
      <c r="Z24" s="20">
        <v>1534.1</v>
      </c>
      <c r="AA24" s="20">
        <v>812.88</v>
      </c>
      <c r="AB24" s="20">
        <v>841.86</v>
      </c>
      <c r="AC24" s="17">
        <v>0</v>
      </c>
      <c r="AD24" s="17">
        <v>0</v>
      </c>
      <c r="AE24" s="17">
        <v>0</v>
      </c>
      <c r="AF24" s="17">
        <v>0</v>
      </c>
      <c r="AG24" s="17">
        <v>-7678.52</v>
      </c>
      <c r="AH24" s="17">
        <v>-9852.99</v>
      </c>
      <c r="AI24" s="17">
        <v>18568.68</v>
      </c>
      <c r="AJ24" s="17">
        <v>11518.3</v>
      </c>
      <c r="AK24" s="17">
        <v>13616.59</v>
      </c>
      <c r="AL24" s="17">
        <v>13665.23</v>
      </c>
      <c r="AM24" s="17">
        <v>7158.05</v>
      </c>
      <c r="AN24" s="17">
        <v>7330.21</v>
      </c>
      <c r="AO24" s="20">
        <v>0</v>
      </c>
      <c r="AP24" s="20">
        <v>0</v>
      </c>
      <c r="AQ24" s="20">
        <v>0</v>
      </c>
      <c r="AR24" s="20">
        <v>0</v>
      </c>
      <c r="AS24" s="20">
        <v>-24813.180000000022</v>
      </c>
      <c r="AT24" s="20">
        <v>-32080.699999999997</v>
      </c>
      <c r="AU24" s="20">
        <v>60907.040000000059</v>
      </c>
      <c r="AV24" s="20">
        <v>38074.989999999991</v>
      </c>
      <c r="AW24" s="20">
        <v>45366.399999999994</v>
      </c>
      <c r="AX24" s="20">
        <v>45881.259999999951</v>
      </c>
      <c r="AY24" s="20">
        <v>24228.589999999975</v>
      </c>
      <c r="AZ24" s="20">
        <v>25009.33</v>
      </c>
      <c r="BA24" s="17">
        <f t="shared" si="1"/>
        <v>122141.12999999995</v>
      </c>
      <c r="BB24" s="17">
        <f t="shared" si="2"/>
        <v>6107.0499999999993</v>
      </c>
      <c r="BC24" s="17">
        <f t="shared" si="3"/>
        <v>54325.549999999996</v>
      </c>
      <c r="BD24" s="17">
        <f t="shared" si="4"/>
        <v>182573.72999999992</v>
      </c>
    </row>
    <row r="25" spans="1:56" x14ac:dyDescent="0.25">
      <c r="A25" t="str">
        <f t="shared" si="0"/>
        <v>EPPA.BR4</v>
      </c>
      <c r="B25" s="1" t="s">
        <v>189</v>
      </c>
      <c r="C25" s="1" t="s">
        <v>40</v>
      </c>
      <c r="D25" s="1" t="s">
        <v>40</v>
      </c>
      <c r="E25" s="17">
        <v>-32624.010000000009</v>
      </c>
      <c r="F25" s="17">
        <v>-22582.500000000058</v>
      </c>
      <c r="G25" s="17">
        <v>-19243.390000000014</v>
      </c>
      <c r="H25" s="17">
        <v>-15336.139999999987</v>
      </c>
      <c r="I25" s="17">
        <v>0</v>
      </c>
      <c r="J25" s="17">
        <v>0</v>
      </c>
      <c r="K25" s="17">
        <v>0</v>
      </c>
      <c r="L25" s="17">
        <v>0</v>
      </c>
      <c r="M25" s="17">
        <v>0</v>
      </c>
      <c r="N25" s="17">
        <v>0</v>
      </c>
      <c r="O25" s="17">
        <v>0</v>
      </c>
      <c r="P25" s="17">
        <v>0</v>
      </c>
      <c r="Q25" s="20">
        <v>-1631.2</v>
      </c>
      <c r="R25" s="20">
        <v>-1129.1300000000001</v>
      </c>
      <c r="S25" s="20">
        <v>-962.17</v>
      </c>
      <c r="T25" s="20">
        <v>-766.81</v>
      </c>
      <c r="U25" s="20">
        <v>0</v>
      </c>
      <c r="V25" s="20">
        <v>0</v>
      </c>
      <c r="W25" s="20">
        <v>0</v>
      </c>
      <c r="X25" s="20">
        <v>0</v>
      </c>
      <c r="Y25" s="20">
        <v>0</v>
      </c>
      <c r="Z25" s="20">
        <v>0</v>
      </c>
      <c r="AA25" s="20">
        <v>0</v>
      </c>
      <c r="AB25" s="20">
        <v>0</v>
      </c>
      <c r="AC25" s="17">
        <v>-15934.15</v>
      </c>
      <c r="AD25" s="17">
        <v>-10929.01</v>
      </c>
      <c r="AE25" s="17">
        <v>-9235.51</v>
      </c>
      <c r="AF25" s="17">
        <v>-7288.66</v>
      </c>
      <c r="AG25" s="17">
        <v>0</v>
      </c>
      <c r="AH25" s="17">
        <v>0</v>
      </c>
      <c r="AI25" s="17">
        <v>0</v>
      </c>
      <c r="AJ25" s="17">
        <v>0</v>
      </c>
      <c r="AK25" s="17">
        <v>0</v>
      </c>
      <c r="AL25" s="17">
        <v>0</v>
      </c>
      <c r="AM25" s="17">
        <v>0</v>
      </c>
      <c r="AN25" s="17">
        <v>0</v>
      </c>
      <c r="AO25" s="20">
        <v>-50189.360000000008</v>
      </c>
      <c r="AP25" s="20">
        <v>-34640.640000000058</v>
      </c>
      <c r="AQ25" s="20">
        <v>-29441.070000000014</v>
      </c>
      <c r="AR25" s="20">
        <v>-23391.609999999986</v>
      </c>
      <c r="AS25" s="20">
        <v>0</v>
      </c>
      <c r="AT25" s="20">
        <v>0</v>
      </c>
      <c r="AU25" s="20">
        <v>0</v>
      </c>
      <c r="AV25" s="20">
        <v>0</v>
      </c>
      <c r="AW25" s="20">
        <v>0</v>
      </c>
      <c r="AX25" s="20">
        <v>0</v>
      </c>
      <c r="AY25" s="20">
        <v>0</v>
      </c>
      <c r="AZ25" s="20">
        <v>0</v>
      </c>
      <c r="BA25" s="17">
        <f t="shared" si="1"/>
        <v>-89786.040000000066</v>
      </c>
      <c r="BB25" s="17">
        <f t="shared" si="2"/>
        <v>-4489.3099999999995</v>
      </c>
      <c r="BC25" s="17">
        <f t="shared" si="3"/>
        <v>-43387.33</v>
      </c>
      <c r="BD25" s="17">
        <f t="shared" si="4"/>
        <v>-137662.68000000005</v>
      </c>
    </row>
    <row r="26" spans="1:56" x14ac:dyDescent="0.25">
      <c r="A26" t="str">
        <f t="shared" si="0"/>
        <v>ENMP.BR5</v>
      </c>
      <c r="B26" s="1" t="s">
        <v>43</v>
      </c>
      <c r="C26" s="1" t="s">
        <v>42</v>
      </c>
      <c r="D26" s="1" t="s">
        <v>42</v>
      </c>
      <c r="E26" s="17">
        <v>0</v>
      </c>
      <c r="F26" s="17">
        <v>0</v>
      </c>
      <c r="G26" s="17">
        <v>0</v>
      </c>
      <c r="H26" s="17">
        <v>0</v>
      </c>
      <c r="I26" s="17">
        <v>-246205.36</v>
      </c>
      <c r="J26" s="17">
        <v>-289533.40999999997</v>
      </c>
      <c r="K26" s="17">
        <v>-320539.09000000003</v>
      </c>
      <c r="L26" s="17">
        <v>-211831.51000000004</v>
      </c>
      <c r="M26" s="17">
        <v>-202583.61</v>
      </c>
      <c r="N26" s="17">
        <v>0</v>
      </c>
      <c r="O26" s="17">
        <v>-185242.82999999993</v>
      </c>
      <c r="P26" s="17">
        <v>-247508.11000000016</v>
      </c>
      <c r="Q26" s="20">
        <v>0</v>
      </c>
      <c r="R26" s="20">
        <v>0</v>
      </c>
      <c r="S26" s="20">
        <v>0</v>
      </c>
      <c r="T26" s="20">
        <v>0</v>
      </c>
      <c r="U26" s="20">
        <v>-12310.27</v>
      </c>
      <c r="V26" s="20">
        <v>-14476.67</v>
      </c>
      <c r="W26" s="20">
        <v>-16026.95</v>
      </c>
      <c r="X26" s="20">
        <v>-10591.58</v>
      </c>
      <c r="Y26" s="20">
        <v>-10129.18</v>
      </c>
      <c r="Z26" s="20">
        <v>0</v>
      </c>
      <c r="AA26" s="20">
        <v>-9262.14</v>
      </c>
      <c r="AB26" s="20">
        <v>-12375.41</v>
      </c>
      <c r="AC26" s="17">
        <v>0</v>
      </c>
      <c r="AD26" s="17">
        <v>0</v>
      </c>
      <c r="AE26" s="17">
        <v>0</v>
      </c>
      <c r="AF26" s="17">
        <v>0</v>
      </c>
      <c r="AG26" s="17">
        <v>-115848.1</v>
      </c>
      <c r="AH26" s="17">
        <v>-134760.01</v>
      </c>
      <c r="AI26" s="17">
        <v>-147610.51</v>
      </c>
      <c r="AJ26" s="17">
        <v>-96470.43</v>
      </c>
      <c r="AK26" s="17">
        <v>-91226.49</v>
      </c>
      <c r="AL26" s="17">
        <v>0</v>
      </c>
      <c r="AM26" s="17">
        <v>-81560.17</v>
      </c>
      <c r="AN26" s="17">
        <v>-107754.23</v>
      </c>
      <c r="AO26" s="20">
        <v>0</v>
      </c>
      <c r="AP26" s="20">
        <v>0</v>
      </c>
      <c r="AQ26" s="20">
        <v>0</v>
      </c>
      <c r="AR26" s="20">
        <v>0</v>
      </c>
      <c r="AS26" s="20">
        <v>-374363.73</v>
      </c>
      <c r="AT26" s="20">
        <v>-438770.08999999997</v>
      </c>
      <c r="AU26" s="20">
        <v>-484176.55000000005</v>
      </c>
      <c r="AV26" s="20">
        <v>-318893.52</v>
      </c>
      <c r="AW26" s="20">
        <v>-303939.27999999997</v>
      </c>
      <c r="AX26" s="20">
        <v>0</v>
      </c>
      <c r="AY26" s="20">
        <v>-276065.1399999999</v>
      </c>
      <c r="AZ26" s="20">
        <v>-367637.75000000017</v>
      </c>
      <c r="BA26" s="17">
        <f t="shared" si="1"/>
        <v>-1703443.92</v>
      </c>
      <c r="BB26" s="17">
        <f t="shared" si="2"/>
        <v>-85172.200000000012</v>
      </c>
      <c r="BC26" s="17">
        <f t="shared" si="3"/>
        <v>-775229.94000000006</v>
      </c>
      <c r="BD26" s="17">
        <f t="shared" si="4"/>
        <v>-2563846.06</v>
      </c>
    </row>
    <row r="27" spans="1:56" x14ac:dyDescent="0.25">
      <c r="A27" t="str">
        <f t="shared" si="0"/>
        <v>EPPA.BR5</v>
      </c>
      <c r="B27" s="1" t="s">
        <v>189</v>
      </c>
      <c r="C27" s="1" t="s">
        <v>42</v>
      </c>
      <c r="D27" s="1" t="s">
        <v>42</v>
      </c>
      <c r="E27" s="17">
        <v>-356745.17999999993</v>
      </c>
      <c r="F27" s="17">
        <v>-245385.80000000005</v>
      </c>
      <c r="G27" s="17">
        <v>-218970.51999999996</v>
      </c>
      <c r="H27" s="17">
        <v>-162505.31000000008</v>
      </c>
      <c r="I27" s="17">
        <v>0</v>
      </c>
      <c r="J27" s="17">
        <v>0</v>
      </c>
      <c r="K27" s="17">
        <v>0</v>
      </c>
      <c r="L27" s="17">
        <v>0</v>
      </c>
      <c r="M27" s="17">
        <v>0</v>
      </c>
      <c r="N27" s="17">
        <v>0</v>
      </c>
      <c r="O27" s="17">
        <v>0</v>
      </c>
      <c r="P27" s="17">
        <v>0</v>
      </c>
      <c r="Q27" s="20">
        <v>-17837.259999999998</v>
      </c>
      <c r="R27" s="20">
        <v>-12269.29</v>
      </c>
      <c r="S27" s="20">
        <v>-10948.53</v>
      </c>
      <c r="T27" s="20">
        <v>-8125.27</v>
      </c>
      <c r="U27" s="20">
        <v>0</v>
      </c>
      <c r="V27" s="20">
        <v>0</v>
      </c>
      <c r="W27" s="20">
        <v>0</v>
      </c>
      <c r="X27" s="20">
        <v>0</v>
      </c>
      <c r="Y27" s="20">
        <v>0</v>
      </c>
      <c r="Z27" s="20">
        <v>0</v>
      </c>
      <c r="AA27" s="20">
        <v>0</v>
      </c>
      <c r="AB27" s="20">
        <v>0</v>
      </c>
      <c r="AC27" s="17">
        <v>-174240.77</v>
      </c>
      <c r="AD27" s="17">
        <v>-118756.69</v>
      </c>
      <c r="AE27" s="17">
        <v>-105090.9</v>
      </c>
      <c r="AF27" s="17">
        <v>-77232.350000000006</v>
      </c>
      <c r="AG27" s="17">
        <v>0</v>
      </c>
      <c r="AH27" s="17">
        <v>0</v>
      </c>
      <c r="AI27" s="17">
        <v>0</v>
      </c>
      <c r="AJ27" s="17">
        <v>0</v>
      </c>
      <c r="AK27" s="17">
        <v>0</v>
      </c>
      <c r="AL27" s="17">
        <v>0</v>
      </c>
      <c r="AM27" s="17">
        <v>0</v>
      </c>
      <c r="AN27" s="17">
        <v>0</v>
      </c>
      <c r="AO27" s="20">
        <v>-548823.21</v>
      </c>
      <c r="AP27" s="20">
        <v>-376411.78</v>
      </c>
      <c r="AQ27" s="20">
        <v>-335009.94999999995</v>
      </c>
      <c r="AR27" s="20">
        <v>-247862.93000000008</v>
      </c>
      <c r="AS27" s="20">
        <v>0</v>
      </c>
      <c r="AT27" s="20">
        <v>0</v>
      </c>
      <c r="AU27" s="20">
        <v>0</v>
      </c>
      <c r="AV27" s="20">
        <v>0</v>
      </c>
      <c r="AW27" s="20">
        <v>0</v>
      </c>
      <c r="AX27" s="20">
        <v>0</v>
      </c>
      <c r="AY27" s="20">
        <v>0</v>
      </c>
      <c r="AZ27" s="20">
        <v>0</v>
      </c>
      <c r="BA27" s="17">
        <f t="shared" si="1"/>
        <v>-983606.81</v>
      </c>
      <c r="BB27" s="17">
        <f t="shared" si="2"/>
        <v>-49180.350000000006</v>
      </c>
      <c r="BC27" s="17">
        <f t="shared" si="3"/>
        <v>-475320.70999999996</v>
      </c>
      <c r="BD27" s="17">
        <f t="shared" si="4"/>
        <v>-1508107.87</v>
      </c>
    </row>
    <row r="28" spans="1:56" x14ac:dyDescent="0.25">
      <c r="A28" t="str">
        <f t="shared" si="0"/>
        <v>TAU.BRA</v>
      </c>
      <c r="B28" s="1" t="s">
        <v>31</v>
      </c>
      <c r="C28" s="1" t="s">
        <v>44</v>
      </c>
      <c r="D28" s="1" t="s">
        <v>44</v>
      </c>
      <c r="E28" s="17">
        <v>-5154.8699999999953</v>
      </c>
      <c r="F28" s="17">
        <v>-3770.6599999999962</v>
      </c>
      <c r="G28" s="17">
        <v>-3476.3799999999974</v>
      </c>
      <c r="H28" s="17">
        <v>-2079.6399999999994</v>
      </c>
      <c r="I28" s="17">
        <v>-2606.559999999999</v>
      </c>
      <c r="J28" s="17">
        <v>-4628.9599999999991</v>
      </c>
      <c r="K28" s="17">
        <v>38157.280000000006</v>
      </c>
      <c r="L28" s="17">
        <v>10108.470000000007</v>
      </c>
      <c r="M28" s="17">
        <v>10971.240000000005</v>
      </c>
      <c r="N28" s="17">
        <v>24446.819999999992</v>
      </c>
      <c r="O28" s="17">
        <v>13624.309999999998</v>
      </c>
      <c r="P28" s="17">
        <v>10146.56</v>
      </c>
      <c r="Q28" s="20">
        <v>-257.74</v>
      </c>
      <c r="R28" s="20">
        <v>-188.53</v>
      </c>
      <c r="S28" s="20">
        <v>-173.82</v>
      </c>
      <c r="T28" s="20">
        <v>-103.98</v>
      </c>
      <c r="U28" s="20">
        <v>-130.33000000000001</v>
      </c>
      <c r="V28" s="20">
        <v>-231.45</v>
      </c>
      <c r="W28" s="20">
        <v>1907.86</v>
      </c>
      <c r="X28" s="20">
        <v>505.42</v>
      </c>
      <c r="Y28" s="20">
        <v>548.55999999999995</v>
      </c>
      <c r="Z28" s="20">
        <v>1222.3399999999999</v>
      </c>
      <c r="AA28" s="20">
        <v>681.22</v>
      </c>
      <c r="AB28" s="20">
        <v>507.33</v>
      </c>
      <c r="AC28" s="17">
        <v>-2517.73</v>
      </c>
      <c r="AD28" s="17">
        <v>-1824.85</v>
      </c>
      <c r="AE28" s="17">
        <v>-1668.43</v>
      </c>
      <c r="AF28" s="17">
        <v>-988.37</v>
      </c>
      <c r="AG28" s="17">
        <v>-1226.48</v>
      </c>
      <c r="AH28" s="17">
        <v>-2154.5</v>
      </c>
      <c r="AI28" s="17">
        <v>17571.7</v>
      </c>
      <c r="AJ28" s="17">
        <v>4603.51</v>
      </c>
      <c r="AK28" s="17">
        <v>4940.5200000000004</v>
      </c>
      <c r="AL28" s="17">
        <v>10888.22</v>
      </c>
      <c r="AM28" s="17">
        <v>5998.62</v>
      </c>
      <c r="AN28" s="17">
        <v>4417.37</v>
      </c>
      <c r="AO28" s="20">
        <v>-7930.3399999999947</v>
      </c>
      <c r="AP28" s="20">
        <v>-5784.0399999999963</v>
      </c>
      <c r="AQ28" s="20">
        <v>-5318.6299999999974</v>
      </c>
      <c r="AR28" s="20">
        <v>-3171.9899999999993</v>
      </c>
      <c r="AS28" s="20">
        <v>-3963.369999999999</v>
      </c>
      <c r="AT28" s="20">
        <v>-7014.9099999999989</v>
      </c>
      <c r="AU28" s="20">
        <v>57636.840000000011</v>
      </c>
      <c r="AV28" s="20">
        <v>15217.400000000007</v>
      </c>
      <c r="AW28" s="20">
        <v>16460.320000000007</v>
      </c>
      <c r="AX28" s="20">
        <v>36557.37999999999</v>
      </c>
      <c r="AY28" s="20">
        <v>20304.149999999998</v>
      </c>
      <c r="AZ28" s="20">
        <v>15071.259999999998</v>
      </c>
      <c r="BA28" s="17">
        <f t="shared" si="1"/>
        <v>85737.610000000015</v>
      </c>
      <c r="BB28" s="17">
        <f t="shared" si="2"/>
        <v>4286.88</v>
      </c>
      <c r="BC28" s="17">
        <f t="shared" si="3"/>
        <v>38039.580000000009</v>
      </c>
      <c r="BD28" s="17">
        <f t="shared" si="4"/>
        <v>128064.07000000002</v>
      </c>
    </row>
    <row r="29" spans="1:56" x14ac:dyDescent="0.25">
      <c r="A29" t="str">
        <f t="shared" si="0"/>
        <v>CETC.BCHIMP</v>
      </c>
      <c r="B29" s="1" t="s">
        <v>664</v>
      </c>
      <c r="C29" s="1" t="s">
        <v>665</v>
      </c>
      <c r="D29" s="1" t="s">
        <v>21</v>
      </c>
      <c r="E29" s="17">
        <v>0</v>
      </c>
      <c r="F29" s="17">
        <v>0</v>
      </c>
      <c r="G29" s="17">
        <v>-74.95</v>
      </c>
      <c r="H29" s="17">
        <v>-827.93000000000006</v>
      </c>
      <c r="I29" s="17">
        <v>-1890.53</v>
      </c>
      <c r="J29" s="17">
        <v>-3413.8</v>
      </c>
      <c r="K29" s="17">
        <v>-4155</v>
      </c>
      <c r="L29" s="17">
        <v>-3003.7500000000005</v>
      </c>
      <c r="M29" s="17">
        <v>-2784.58</v>
      </c>
      <c r="N29" s="17">
        <v>-16351.23</v>
      </c>
      <c r="O29" s="17">
        <v>-7913.2300000000005</v>
      </c>
      <c r="P29" s="17">
        <v>-4036.82</v>
      </c>
      <c r="Q29" s="20">
        <v>0</v>
      </c>
      <c r="R29" s="20">
        <v>0</v>
      </c>
      <c r="S29" s="20">
        <v>-3.75</v>
      </c>
      <c r="T29" s="20">
        <v>-41.4</v>
      </c>
      <c r="U29" s="20">
        <v>-94.53</v>
      </c>
      <c r="V29" s="20">
        <v>-170.69</v>
      </c>
      <c r="W29" s="20">
        <v>-207.75</v>
      </c>
      <c r="X29" s="20">
        <v>-150.19</v>
      </c>
      <c r="Y29" s="20">
        <v>-139.22999999999999</v>
      </c>
      <c r="Z29" s="20">
        <v>-817.56</v>
      </c>
      <c r="AA29" s="20">
        <v>-395.66</v>
      </c>
      <c r="AB29" s="20">
        <v>-201.84</v>
      </c>
      <c r="AC29" s="17">
        <v>0</v>
      </c>
      <c r="AD29" s="17">
        <v>0</v>
      </c>
      <c r="AE29" s="17">
        <v>-35.97</v>
      </c>
      <c r="AF29" s="17">
        <v>-393.48</v>
      </c>
      <c r="AG29" s="17">
        <v>-889.56</v>
      </c>
      <c r="AH29" s="17">
        <v>-1588.91</v>
      </c>
      <c r="AI29" s="17">
        <v>-1913.41</v>
      </c>
      <c r="AJ29" s="17">
        <v>-1367.94</v>
      </c>
      <c r="AK29" s="17">
        <v>-1253.94</v>
      </c>
      <c r="AL29" s="17">
        <v>-7282.57</v>
      </c>
      <c r="AM29" s="17">
        <v>-3484.1</v>
      </c>
      <c r="AN29" s="17">
        <v>-1757.46</v>
      </c>
      <c r="AO29" s="20">
        <v>0</v>
      </c>
      <c r="AP29" s="20">
        <v>0</v>
      </c>
      <c r="AQ29" s="20">
        <v>-114.67</v>
      </c>
      <c r="AR29" s="20">
        <v>-1262.81</v>
      </c>
      <c r="AS29" s="20">
        <v>-2874.62</v>
      </c>
      <c r="AT29" s="20">
        <v>-5173.4000000000005</v>
      </c>
      <c r="AU29" s="20">
        <v>-6276.16</v>
      </c>
      <c r="AV29" s="20">
        <v>-4521.880000000001</v>
      </c>
      <c r="AW29" s="20">
        <v>-4177.75</v>
      </c>
      <c r="AX29" s="20">
        <v>-24451.360000000001</v>
      </c>
      <c r="AY29" s="20">
        <v>-11792.990000000002</v>
      </c>
      <c r="AZ29" s="20">
        <v>-5996.12</v>
      </c>
      <c r="BA29" s="17">
        <f t="shared" si="1"/>
        <v>-44451.82</v>
      </c>
      <c r="BB29" s="17">
        <f t="shared" si="2"/>
        <v>-2222.6</v>
      </c>
      <c r="BC29" s="17">
        <f t="shared" si="3"/>
        <v>-19967.34</v>
      </c>
      <c r="BD29" s="17">
        <f t="shared" si="4"/>
        <v>-66641.759999999995</v>
      </c>
    </row>
    <row r="30" spans="1:56" x14ac:dyDescent="0.25">
      <c r="A30" t="str">
        <f t="shared" si="0"/>
        <v>TAU.CAS</v>
      </c>
      <c r="B30" s="1" t="s">
        <v>31</v>
      </c>
      <c r="C30" s="1" t="s">
        <v>48</v>
      </c>
      <c r="D30" s="1" t="s">
        <v>48</v>
      </c>
      <c r="E30" s="17">
        <v>-32127.800000000003</v>
      </c>
      <c r="F30" s="17">
        <v>-20001.349999999999</v>
      </c>
      <c r="G30" s="17">
        <v>-15721.27</v>
      </c>
      <c r="H30" s="17">
        <v>-13485.050000000001</v>
      </c>
      <c r="I30" s="17">
        <v>-11256.460000000001</v>
      </c>
      <c r="J30" s="17">
        <v>-108.39999999999999</v>
      </c>
      <c r="K30" s="17">
        <v>-6433.6799999999994</v>
      </c>
      <c r="L30" s="17">
        <v>-85.210000000000008</v>
      </c>
      <c r="M30" s="17">
        <v>-8457.92</v>
      </c>
      <c r="N30" s="17">
        <v>-37963.699999999997</v>
      </c>
      <c r="O30" s="17">
        <v>-35431.78</v>
      </c>
      <c r="P30" s="17">
        <v>-24020.62</v>
      </c>
      <c r="Q30" s="20">
        <v>-1606.39</v>
      </c>
      <c r="R30" s="20">
        <v>-1000.07</v>
      </c>
      <c r="S30" s="20">
        <v>-786.06</v>
      </c>
      <c r="T30" s="20">
        <v>-674.25</v>
      </c>
      <c r="U30" s="20">
        <v>-562.82000000000005</v>
      </c>
      <c r="V30" s="20">
        <v>-5.42</v>
      </c>
      <c r="W30" s="20">
        <v>-321.68</v>
      </c>
      <c r="X30" s="20">
        <v>-4.26</v>
      </c>
      <c r="Y30" s="20">
        <v>-422.9</v>
      </c>
      <c r="Z30" s="20">
        <v>-1898.19</v>
      </c>
      <c r="AA30" s="20">
        <v>-1771.59</v>
      </c>
      <c r="AB30" s="20">
        <v>-1201.03</v>
      </c>
      <c r="AC30" s="17">
        <v>-15691.8</v>
      </c>
      <c r="AD30" s="17">
        <v>-9679.84</v>
      </c>
      <c r="AE30" s="17">
        <v>-7545.14</v>
      </c>
      <c r="AF30" s="17">
        <v>-6408.91</v>
      </c>
      <c r="AG30" s="17">
        <v>-5296.55</v>
      </c>
      <c r="AH30" s="17">
        <v>-50.45</v>
      </c>
      <c r="AI30" s="17">
        <v>-2962.76</v>
      </c>
      <c r="AJ30" s="17">
        <v>-38.81</v>
      </c>
      <c r="AK30" s="17">
        <v>-3808.73</v>
      </c>
      <c r="AL30" s="17">
        <v>-16908.419999999998</v>
      </c>
      <c r="AM30" s="17">
        <v>-15600.18</v>
      </c>
      <c r="AN30" s="17">
        <v>-10457.530000000001</v>
      </c>
      <c r="AO30" s="20">
        <v>-49425.990000000005</v>
      </c>
      <c r="AP30" s="20">
        <v>-30681.26</v>
      </c>
      <c r="AQ30" s="20">
        <v>-24052.47</v>
      </c>
      <c r="AR30" s="20">
        <v>-20568.21</v>
      </c>
      <c r="AS30" s="20">
        <v>-17115.830000000002</v>
      </c>
      <c r="AT30" s="20">
        <v>-164.26999999999998</v>
      </c>
      <c r="AU30" s="20">
        <v>-9718.119999999999</v>
      </c>
      <c r="AV30" s="20">
        <v>-128.28000000000003</v>
      </c>
      <c r="AW30" s="20">
        <v>-12689.55</v>
      </c>
      <c r="AX30" s="20">
        <v>-56770.31</v>
      </c>
      <c r="AY30" s="20">
        <v>-52803.549999999996</v>
      </c>
      <c r="AZ30" s="20">
        <v>-35679.18</v>
      </c>
      <c r="BA30" s="17">
        <f t="shared" si="1"/>
        <v>-205093.24</v>
      </c>
      <c r="BB30" s="17">
        <f t="shared" si="2"/>
        <v>-10254.660000000002</v>
      </c>
      <c r="BC30" s="17">
        <f t="shared" si="3"/>
        <v>-94449.12</v>
      </c>
      <c r="BD30" s="17">
        <f t="shared" si="4"/>
        <v>-309797.01999999996</v>
      </c>
    </row>
    <row r="31" spans="1:56" x14ac:dyDescent="0.25">
      <c r="A31" t="str">
        <f t="shared" si="0"/>
        <v>CETC.SPCIMP</v>
      </c>
      <c r="B31" s="1" t="s">
        <v>664</v>
      </c>
      <c r="C31" s="1" t="s">
        <v>675</v>
      </c>
      <c r="D31" s="1" t="s">
        <v>73</v>
      </c>
      <c r="E31" s="17">
        <v>0</v>
      </c>
      <c r="F31" s="17">
        <v>0</v>
      </c>
      <c r="G31" s="17">
        <v>0</v>
      </c>
      <c r="H31" s="17">
        <v>0</v>
      </c>
      <c r="I31" s="17">
        <v>-796.91</v>
      </c>
      <c r="J31" s="17">
        <v>-9.1199999999999992</v>
      </c>
      <c r="K31" s="17">
        <v>0</v>
      </c>
      <c r="L31" s="17">
        <v>-49.109999999999957</v>
      </c>
      <c r="M31" s="17">
        <v>-53.379999999999995</v>
      </c>
      <c r="N31" s="17">
        <v>-46.890000000000015</v>
      </c>
      <c r="O31" s="17">
        <v>0</v>
      </c>
      <c r="P31" s="17">
        <v>0</v>
      </c>
      <c r="Q31" s="20">
        <v>0</v>
      </c>
      <c r="R31" s="20">
        <v>0</v>
      </c>
      <c r="S31" s="20">
        <v>0</v>
      </c>
      <c r="T31" s="20">
        <v>0</v>
      </c>
      <c r="U31" s="20">
        <v>-39.85</v>
      </c>
      <c r="V31" s="20">
        <v>-0.46</v>
      </c>
      <c r="W31" s="20">
        <v>0</v>
      </c>
      <c r="X31" s="20">
        <v>-2.46</v>
      </c>
      <c r="Y31" s="20">
        <v>-2.67</v>
      </c>
      <c r="Z31" s="20">
        <v>-2.34</v>
      </c>
      <c r="AA31" s="20">
        <v>0</v>
      </c>
      <c r="AB31" s="20">
        <v>0</v>
      </c>
      <c r="AC31" s="17">
        <v>0</v>
      </c>
      <c r="AD31" s="17">
        <v>0</v>
      </c>
      <c r="AE31" s="17">
        <v>0</v>
      </c>
      <c r="AF31" s="17">
        <v>0</v>
      </c>
      <c r="AG31" s="17">
        <v>-374.97</v>
      </c>
      <c r="AH31" s="17">
        <v>-4.24</v>
      </c>
      <c r="AI31" s="17">
        <v>0</v>
      </c>
      <c r="AJ31" s="17">
        <v>-22.37</v>
      </c>
      <c r="AK31" s="17">
        <v>-24.04</v>
      </c>
      <c r="AL31" s="17">
        <v>-20.88</v>
      </c>
      <c r="AM31" s="17">
        <v>0</v>
      </c>
      <c r="AN31" s="17">
        <v>0</v>
      </c>
      <c r="AO31" s="20">
        <v>0</v>
      </c>
      <c r="AP31" s="20">
        <v>0</v>
      </c>
      <c r="AQ31" s="20">
        <v>0</v>
      </c>
      <c r="AR31" s="20">
        <v>0</v>
      </c>
      <c r="AS31" s="20">
        <v>-1211.73</v>
      </c>
      <c r="AT31" s="20">
        <v>-13.82</v>
      </c>
      <c r="AU31" s="20">
        <v>0</v>
      </c>
      <c r="AV31" s="20">
        <v>-73.939999999999955</v>
      </c>
      <c r="AW31" s="20">
        <v>-80.09</v>
      </c>
      <c r="AX31" s="20">
        <v>-70.110000000000014</v>
      </c>
      <c r="AY31" s="20">
        <v>0</v>
      </c>
      <c r="AZ31" s="20">
        <v>0</v>
      </c>
      <c r="BA31" s="17">
        <f t="shared" si="1"/>
        <v>-955.40999999999985</v>
      </c>
      <c r="BB31" s="17">
        <f t="shared" si="2"/>
        <v>-47.78</v>
      </c>
      <c r="BC31" s="17">
        <f t="shared" si="3"/>
        <v>-446.50000000000006</v>
      </c>
      <c r="BD31" s="17">
        <f t="shared" si="4"/>
        <v>-1449.69</v>
      </c>
    </row>
    <row r="32" spans="1:56" x14ac:dyDescent="0.25">
      <c r="A32" t="str">
        <f t="shared" si="0"/>
        <v>CETC.SPCEXP</v>
      </c>
      <c r="B32" s="1" t="s">
        <v>664</v>
      </c>
      <c r="C32" s="1" t="s">
        <v>738</v>
      </c>
      <c r="D32" s="1" t="s">
        <v>74</v>
      </c>
      <c r="E32" s="17">
        <v>0</v>
      </c>
      <c r="F32" s="17">
        <v>0</v>
      </c>
      <c r="G32" s="17">
        <v>0</v>
      </c>
      <c r="H32" s="17">
        <v>0</v>
      </c>
      <c r="I32" s="17">
        <v>0</v>
      </c>
      <c r="J32" s="17">
        <v>0</v>
      </c>
      <c r="K32" s="17">
        <v>0</v>
      </c>
      <c r="L32" s="17">
        <v>-14.660000000000002</v>
      </c>
      <c r="M32" s="17">
        <v>0</v>
      </c>
      <c r="N32" s="17">
        <v>0</v>
      </c>
      <c r="O32" s="17">
        <v>0</v>
      </c>
      <c r="P32" s="17">
        <v>0</v>
      </c>
      <c r="Q32" s="20">
        <v>0</v>
      </c>
      <c r="R32" s="20">
        <v>0</v>
      </c>
      <c r="S32" s="20">
        <v>0</v>
      </c>
      <c r="T32" s="20">
        <v>0</v>
      </c>
      <c r="U32" s="20">
        <v>0</v>
      </c>
      <c r="V32" s="20">
        <v>0</v>
      </c>
      <c r="W32" s="20">
        <v>0</v>
      </c>
      <c r="X32" s="20">
        <v>-0.73</v>
      </c>
      <c r="Y32" s="20">
        <v>0</v>
      </c>
      <c r="Z32" s="20">
        <v>0</v>
      </c>
      <c r="AA32" s="20">
        <v>0</v>
      </c>
      <c r="AB32" s="20">
        <v>0</v>
      </c>
      <c r="AC32" s="17">
        <v>0</v>
      </c>
      <c r="AD32" s="17">
        <v>0</v>
      </c>
      <c r="AE32" s="17">
        <v>0</v>
      </c>
      <c r="AF32" s="17">
        <v>0</v>
      </c>
      <c r="AG32" s="17">
        <v>0</v>
      </c>
      <c r="AH32" s="17">
        <v>0</v>
      </c>
      <c r="AI32" s="17">
        <v>0</v>
      </c>
      <c r="AJ32" s="17">
        <v>-6.68</v>
      </c>
      <c r="AK32" s="17">
        <v>0</v>
      </c>
      <c r="AL32" s="17">
        <v>0</v>
      </c>
      <c r="AM32" s="17">
        <v>0</v>
      </c>
      <c r="AN32" s="17">
        <v>0</v>
      </c>
      <c r="AO32" s="20">
        <v>0</v>
      </c>
      <c r="AP32" s="20">
        <v>0</v>
      </c>
      <c r="AQ32" s="20">
        <v>0</v>
      </c>
      <c r="AR32" s="20">
        <v>0</v>
      </c>
      <c r="AS32" s="20">
        <v>0</v>
      </c>
      <c r="AT32" s="20">
        <v>0</v>
      </c>
      <c r="AU32" s="20">
        <v>0</v>
      </c>
      <c r="AV32" s="20">
        <v>-22.07</v>
      </c>
      <c r="AW32" s="20">
        <v>0</v>
      </c>
      <c r="AX32" s="20">
        <v>0</v>
      </c>
      <c r="AY32" s="20">
        <v>0</v>
      </c>
      <c r="AZ32" s="20">
        <v>0</v>
      </c>
      <c r="BA32" s="17">
        <f t="shared" si="1"/>
        <v>-14.660000000000002</v>
      </c>
      <c r="BB32" s="17">
        <f t="shared" si="2"/>
        <v>-0.73</v>
      </c>
      <c r="BC32" s="17">
        <f t="shared" si="3"/>
        <v>-6.68</v>
      </c>
      <c r="BD32" s="17">
        <f t="shared" si="4"/>
        <v>-22.07</v>
      </c>
    </row>
    <row r="33" spans="1:56" x14ac:dyDescent="0.25">
      <c r="A33" t="str">
        <f t="shared" si="0"/>
        <v>CECO.BCHIMP</v>
      </c>
      <c r="B33" s="1" t="s">
        <v>707</v>
      </c>
      <c r="C33" s="1" t="s">
        <v>708</v>
      </c>
      <c r="D33" s="1" t="s">
        <v>21</v>
      </c>
      <c r="E33" s="17">
        <v>-1144.24</v>
      </c>
      <c r="F33" s="17">
        <v>-498.46000000000004</v>
      </c>
      <c r="G33" s="17">
        <v>-764.02</v>
      </c>
      <c r="H33" s="17">
        <v>-1278.3599999999999</v>
      </c>
      <c r="I33" s="17">
        <v>-2614.7999999999997</v>
      </c>
      <c r="J33" s="17">
        <v>-1550.39</v>
      </c>
      <c r="K33" s="17">
        <v>-3522</v>
      </c>
      <c r="L33" s="17">
        <v>-3134.4600000000005</v>
      </c>
      <c r="M33" s="17">
        <v>-2349.9800000000005</v>
      </c>
      <c r="N33" s="17">
        <v>-5004.3400000000011</v>
      </c>
      <c r="O33" s="17">
        <v>-4049.29</v>
      </c>
      <c r="P33" s="17">
        <v>-2787.9700000000003</v>
      </c>
      <c r="Q33" s="20">
        <v>-57.21</v>
      </c>
      <c r="R33" s="20">
        <v>-24.92</v>
      </c>
      <c r="S33" s="20">
        <v>-38.200000000000003</v>
      </c>
      <c r="T33" s="20">
        <v>-63.92</v>
      </c>
      <c r="U33" s="20">
        <v>-130.74</v>
      </c>
      <c r="V33" s="20">
        <v>-77.52</v>
      </c>
      <c r="W33" s="20">
        <v>-176.1</v>
      </c>
      <c r="X33" s="20">
        <v>-156.72</v>
      </c>
      <c r="Y33" s="20">
        <v>-117.5</v>
      </c>
      <c r="Z33" s="20">
        <v>-250.22</v>
      </c>
      <c r="AA33" s="20">
        <v>-202.46</v>
      </c>
      <c r="AB33" s="20">
        <v>-139.4</v>
      </c>
      <c r="AC33" s="17">
        <v>-558.87</v>
      </c>
      <c r="AD33" s="17">
        <v>-241.23</v>
      </c>
      <c r="AE33" s="17">
        <v>-366.68</v>
      </c>
      <c r="AF33" s="17">
        <v>-607.54999999999995</v>
      </c>
      <c r="AG33" s="17">
        <v>-1230.3499999999999</v>
      </c>
      <c r="AH33" s="17">
        <v>-721.61</v>
      </c>
      <c r="AI33" s="17">
        <v>-1621.91</v>
      </c>
      <c r="AJ33" s="17">
        <v>-1427.47</v>
      </c>
      <c r="AK33" s="17">
        <v>-1058.23</v>
      </c>
      <c r="AL33" s="17">
        <v>-2228.85</v>
      </c>
      <c r="AM33" s="17">
        <v>-1782.85</v>
      </c>
      <c r="AN33" s="17">
        <v>-1213.76</v>
      </c>
      <c r="AO33" s="20">
        <v>-1760.3200000000002</v>
      </c>
      <c r="AP33" s="20">
        <v>-764.61</v>
      </c>
      <c r="AQ33" s="20">
        <v>-1168.9000000000001</v>
      </c>
      <c r="AR33" s="20">
        <v>-1949.83</v>
      </c>
      <c r="AS33" s="20">
        <v>-3975.89</v>
      </c>
      <c r="AT33" s="20">
        <v>-2349.52</v>
      </c>
      <c r="AU33" s="20">
        <v>-5320.01</v>
      </c>
      <c r="AV33" s="20">
        <v>-4718.6500000000005</v>
      </c>
      <c r="AW33" s="20">
        <v>-3525.7100000000005</v>
      </c>
      <c r="AX33" s="20">
        <v>-7483.4100000000017</v>
      </c>
      <c r="AY33" s="20">
        <v>-6034.6</v>
      </c>
      <c r="AZ33" s="20">
        <v>-4141.13</v>
      </c>
      <c r="BA33" s="17">
        <f t="shared" si="1"/>
        <v>-28698.310000000005</v>
      </c>
      <c r="BB33" s="17">
        <f t="shared" si="2"/>
        <v>-1434.91</v>
      </c>
      <c r="BC33" s="17">
        <f t="shared" si="3"/>
        <v>-13059.36</v>
      </c>
      <c r="BD33" s="17">
        <f t="shared" si="4"/>
        <v>-43192.58</v>
      </c>
    </row>
    <row r="34" spans="1:56" x14ac:dyDescent="0.25">
      <c r="A34" t="str">
        <f t="shared" si="0"/>
        <v>CESC.CES1</v>
      </c>
      <c r="B34" s="1" t="s">
        <v>751</v>
      </c>
      <c r="C34" s="1" t="s">
        <v>50</v>
      </c>
      <c r="D34" s="1" t="s">
        <v>51</v>
      </c>
      <c r="E34" s="17">
        <v>0</v>
      </c>
      <c r="F34" s="17">
        <v>0</v>
      </c>
      <c r="G34" s="17">
        <v>0</v>
      </c>
      <c r="H34" s="17">
        <v>0</v>
      </c>
      <c r="I34" s="17">
        <v>0</v>
      </c>
      <c r="J34" s="17">
        <v>0</v>
      </c>
      <c r="K34" s="17">
        <v>0</v>
      </c>
      <c r="L34" s="17">
        <v>0</v>
      </c>
      <c r="M34" s="17">
        <v>0</v>
      </c>
      <c r="N34" s="17">
        <v>0</v>
      </c>
      <c r="O34" s="17">
        <v>0</v>
      </c>
      <c r="P34" s="17">
        <v>0</v>
      </c>
      <c r="Q34" s="20">
        <v>0</v>
      </c>
      <c r="R34" s="20">
        <v>0</v>
      </c>
      <c r="S34" s="20">
        <v>0</v>
      </c>
      <c r="T34" s="20">
        <v>0</v>
      </c>
      <c r="U34" s="20">
        <v>0</v>
      </c>
      <c r="V34" s="20">
        <v>0</v>
      </c>
      <c r="W34" s="20">
        <v>0</v>
      </c>
      <c r="X34" s="20">
        <v>0</v>
      </c>
      <c r="Y34" s="20">
        <v>0</v>
      </c>
      <c r="Z34" s="20">
        <v>0</v>
      </c>
      <c r="AA34" s="20">
        <v>0</v>
      </c>
      <c r="AB34" s="20">
        <v>0</v>
      </c>
      <c r="AC34" s="17">
        <v>0</v>
      </c>
      <c r="AD34" s="17">
        <v>0</v>
      </c>
      <c r="AE34" s="17">
        <v>0</v>
      </c>
      <c r="AF34" s="17">
        <v>0</v>
      </c>
      <c r="AG34" s="17">
        <v>0</v>
      </c>
      <c r="AH34" s="17">
        <v>0</v>
      </c>
      <c r="AI34" s="17">
        <v>0</v>
      </c>
      <c r="AJ34" s="17">
        <v>0</v>
      </c>
      <c r="AK34" s="17">
        <v>0</v>
      </c>
      <c r="AL34" s="17">
        <v>0</v>
      </c>
      <c r="AM34" s="17">
        <v>0</v>
      </c>
      <c r="AN34" s="17">
        <v>0</v>
      </c>
      <c r="AO34" s="20">
        <v>0</v>
      </c>
      <c r="AP34" s="20">
        <v>0</v>
      </c>
      <c r="AQ34" s="20">
        <v>0</v>
      </c>
      <c r="AR34" s="20">
        <v>0</v>
      </c>
      <c r="AS34" s="20">
        <v>0</v>
      </c>
      <c r="AT34" s="20">
        <v>0</v>
      </c>
      <c r="AU34" s="20">
        <v>0</v>
      </c>
      <c r="AV34" s="20">
        <v>0</v>
      </c>
      <c r="AW34" s="20">
        <v>0</v>
      </c>
      <c r="AX34" s="20">
        <v>0</v>
      </c>
      <c r="AY34" s="20">
        <v>0</v>
      </c>
      <c r="AZ34" s="20">
        <v>0</v>
      </c>
      <c r="BA34" s="17">
        <f t="shared" si="1"/>
        <v>0</v>
      </c>
      <c r="BB34" s="17">
        <f t="shared" si="2"/>
        <v>0</v>
      </c>
      <c r="BC34" s="17">
        <f t="shared" si="3"/>
        <v>0</v>
      </c>
      <c r="BD34" s="17">
        <f t="shared" si="4"/>
        <v>0</v>
      </c>
    </row>
    <row r="35" spans="1:56" x14ac:dyDescent="0.25">
      <c r="A35" t="str">
        <f t="shared" si="0"/>
        <v>CPLP.CES1</v>
      </c>
      <c r="B35" s="1" t="s">
        <v>739</v>
      </c>
      <c r="C35" s="1" t="s">
        <v>50</v>
      </c>
      <c r="D35" s="1" t="s">
        <v>51</v>
      </c>
      <c r="E35" s="17">
        <v>0</v>
      </c>
      <c r="F35" s="17">
        <v>-42569.67</v>
      </c>
      <c r="G35" s="17">
        <v>-108948.98000000001</v>
      </c>
      <c r="H35" s="17">
        <v>-126929.32</v>
      </c>
      <c r="I35" s="17">
        <v>-168015.75000000003</v>
      </c>
      <c r="J35" s="17">
        <v>-258683.14</v>
      </c>
      <c r="K35" s="17">
        <v>-590421.63000000012</v>
      </c>
      <c r="L35" s="17">
        <v>-299388.39999999997</v>
      </c>
      <c r="M35" s="17">
        <v>-315350.03999999998</v>
      </c>
      <c r="N35" s="17">
        <v>-793554.75</v>
      </c>
      <c r="O35" s="17">
        <v>-431284.63</v>
      </c>
      <c r="P35" s="17">
        <v>-210050.57</v>
      </c>
      <c r="Q35" s="20">
        <v>0</v>
      </c>
      <c r="R35" s="20">
        <v>-2128.48</v>
      </c>
      <c r="S35" s="20">
        <v>-5447.45</v>
      </c>
      <c r="T35" s="20">
        <v>-6346.47</v>
      </c>
      <c r="U35" s="20">
        <v>-8400.7900000000009</v>
      </c>
      <c r="V35" s="20">
        <v>-12934.16</v>
      </c>
      <c r="W35" s="20">
        <v>-29521.08</v>
      </c>
      <c r="X35" s="20">
        <v>-14969.42</v>
      </c>
      <c r="Y35" s="20">
        <v>-15767.5</v>
      </c>
      <c r="Z35" s="20">
        <v>-39677.74</v>
      </c>
      <c r="AA35" s="20">
        <v>-21564.23</v>
      </c>
      <c r="AB35" s="20">
        <v>-10502.53</v>
      </c>
      <c r="AC35" s="17">
        <v>0</v>
      </c>
      <c r="AD35" s="17">
        <v>-20601.98</v>
      </c>
      <c r="AE35" s="17">
        <v>-52288.07</v>
      </c>
      <c r="AF35" s="17">
        <v>-60324.49</v>
      </c>
      <c r="AG35" s="17">
        <v>-79057.2</v>
      </c>
      <c r="AH35" s="17">
        <v>-120401.11</v>
      </c>
      <c r="AI35" s="17">
        <v>-271893.33</v>
      </c>
      <c r="AJ35" s="17">
        <v>-136344.82</v>
      </c>
      <c r="AK35" s="17">
        <v>-142006.94</v>
      </c>
      <c r="AL35" s="17">
        <v>-353436.4</v>
      </c>
      <c r="AM35" s="17">
        <v>-189889.39</v>
      </c>
      <c r="AN35" s="17">
        <v>-91446.85</v>
      </c>
      <c r="AO35" s="20">
        <v>0</v>
      </c>
      <c r="AP35" s="20">
        <v>-65300.130000000005</v>
      </c>
      <c r="AQ35" s="20">
        <v>-166684.5</v>
      </c>
      <c r="AR35" s="20">
        <v>-193600.28</v>
      </c>
      <c r="AS35" s="20">
        <v>-255473.74000000005</v>
      </c>
      <c r="AT35" s="20">
        <v>-392018.41</v>
      </c>
      <c r="AU35" s="20">
        <v>-891836.04</v>
      </c>
      <c r="AV35" s="20">
        <v>-450702.63999999996</v>
      </c>
      <c r="AW35" s="20">
        <v>-473124.48</v>
      </c>
      <c r="AX35" s="20">
        <v>-1186668.8900000001</v>
      </c>
      <c r="AY35" s="20">
        <v>-642738.25</v>
      </c>
      <c r="AZ35" s="20">
        <v>-311999.95</v>
      </c>
      <c r="BA35" s="17">
        <f t="shared" si="1"/>
        <v>-3345196.88</v>
      </c>
      <c r="BB35" s="17">
        <f t="shared" si="2"/>
        <v>-167259.85</v>
      </c>
      <c r="BC35" s="17">
        <f t="shared" si="3"/>
        <v>-1517690.58</v>
      </c>
      <c r="BD35" s="17">
        <f t="shared" si="4"/>
        <v>-5030147.3100000005</v>
      </c>
    </row>
    <row r="36" spans="1:56" x14ac:dyDescent="0.25">
      <c r="A36" t="str">
        <f t="shared" si="0"/>
        <v>CESC.CES2</v>
      </c>
      <c r="B36" s="1" t="s">
        <v>751</v>
      </c>
      <c r="C36" s="1" t="s">
        <v>52</v>
      </c>
      <c r="D36" s="1" t="s">
        <v>51</v>
      </c>
      <c r="E36" s="17">
        <v>0</v>
      </c>
      <c r="F36" s="17">
        <v>0</v>
      </c>
      <c r="G36" s="17">
        <v>0</v>
      </c>
      <c r="H36" s="17">
        <v>0</v>
      </c>
      <c r="I36" s="17">
        <v>0</v>
      </c>
      <c r="J36" s="17">
        <v>0</v>
      </c>
      <c r="K36" s="17">
        <v>0</v>
      </c>
      <c r="L36" s="17">
        <v>0</v>
      </c>
      <c r="M36" s="17">
        <v>0</v>
      </c>
      <c r="N36" s="17">
        <v>0</v>
      </c>
      <c r="O36" s="17">
        <v>0</v>
      </c>
      <c r="P36" s="17">
        <v>0</v>
      </c>
      <c r="Q36" s="20">
        <v>0</v>
      </c>
      <c r="R36" s="20">
        <v>0</v>
      </c>
      <c r="S36" s="20">
        <v>0</v>
      </c>
      <c r="T36" s="20">
        <v>0</v>
      </c>
      <c r="U36" s="20">
        <v>0</v>
      </c>
      <c r="V36" s="20">
        <v>0</v>
      </c>
      <c r="W36" s="20">
        <v>0</v>
      </c>
      <c r="X36" s="20">
        <v>0</v>
      </c>
      <c r="Y36" s="20">
        <v>0</v>
      </c>
      <c r="Z36" s="20">
        <v>0</v>
      </c>
      <c r="AA36" s="20">
        <v>0</v>
      </c>
      <c r="AB36" s="20">
        <v>0</v>
      </c>
      <c r="AC36" s="17">
        <v>0</v>
      </c>
      <c r="AD36" s="17">
        <v>0</v>
      </c>
      <c r="AE36" s="17">
        <v>0</v>
      </c>
      <c r="AF36" s="17">
        <v>0</v>
      </c>
      <c r="AG36" s="17">
        <v>0</v>
      </c>
      <c r="AH36" s="17">
        <v>0</v>
      </c>
      <c r="AI36" s="17">
        <v>0</v>
      </c>
      <c r="AJ36" s="17">
        <v>0</v>
      </c>
      <c r="AK36" s="17">
        <v>0</v>
      </c>
      <c r="AL36" s="17">
        <v>0</v>
      </c>
      <c r="AM36" s="17">
        <v>0</v>
      </c>
      <c r="AN36" s="17">
        <v>0</v>
      </c>
      <c r="AO36" s="20">
        <v>0</v>
      </c>
      <c r="AP36" s="20">
        <v>0</v>
      </c>
      <c r="AQ36" s="20">
        <v>0</v>
      </c>
      <c r="AR36" s="20">
        <v>0</v>
      </c>
      <c r="AS36" s="20">
        <v>0</v>
      </c>
      <c r="AT36" s="20">
        <v>0</v>
      </c>
      <c r="AU36" s="20">
        <v>0</v>
      </c>
      <c r="AV36" s="20">
        <v>0</v>
      </c>
      <c r="AW36" s="20">
        <v>0</v>
      </c>
      <c r="AX36" s="20">
        <v>0</v>
      </c>
      <c r="AY36" s="20">
        <v>0</v>
      </c>
      <c r="AZ36" s="20">
        <v>0</v>
      </c>
      <c r="BA36" s="17">
        <f t="shared" si="1"/>
        <v>0</v>
      </c>
      <c r="BB36" s="17">
        <f t="shared" si="2"/>
        <v>0</v>
      </c>
      <c r="BC36" s="17">
        <f t="shared" si="3"/>
        <v>0</v>
      </c>
      <c r="BD36" s="17">
        <f t="shared" si="4"/>
        <v>0</v>
      </c>
    </row>
    <row r="37" spans="1:56" x14ac:dyDescent="0.25">
      <c r="A37" t="str">
        <f t="shared" si="0"/>
        <v>CPLP.CES2</v>
      </c>
      <c r="B37" s="1" t="s">
        <v>739</v>
      </c>
      <c r="C37" s="1" t="s">
        <v>52</v>
      </c>
      <c r="D37" s="1" t="s">
        <v>51</v>
      </c>
      <c r="E37" s="17">
        <v>0</v>
      </c>
      <c r="F37" s="17">
        <v>-23868.339999999997</v>
      </c>
      <c r="G37" s="17">
        <v>-62975.32</v>
      </c>
      <c r="H37" s="17">
        <v>-82157.839999999982</v>
      </c>
      <c r="I37" s="17">
        <v>-110544.06999999999</v>
      </c>
      <c r="J37" s="17">
        <v>-175377.75</v>
      </c>
      <c r="K37" s="17">
        <v>-417204</v>
      </c>
      <c r="L37" s="17">
        <v>-204357.32</v>
      </c>
      <c r="M37" s="17">
        <v>-206863.08</v>
      </c>
      <c r="N37" s="17">
        <v>-542700.05999999994</v>
      </c>
      <c r="O37" s="17">
        <v>-262705.23000000004</v>
      </c>
      <c r="P37" s="17">
        <v>-126969.36</v>
      </c>
      <c r="Q37" s="20">
        <v>0</v>
      </c>
      <c r="R37" s="20">
        <v>-1193.42</v>
      </c>
      <c r="S37" s="20">
        <v>-3148.77</v>
      </c>
      <c r="T37" s="20">
        <v>-4107.8900000000003</v>
      </c>
      <c r="U37" s="20">
        <v>-5527.2</v>
      </c>
      <c r="V37" s="20">
        <v>-8768.89</v>
      </c>
      <c r="W37" s="20">
        <v>-20860.2</v>
      </c>
      <c r="X37" s="20">
        <v>-10217.870000000001</v>
      </c>
      <c r="Y37" s="20">
        <v>-10343.15</v>
      </c>
      <c r="Z37" s="20">
        <v>-27135</v>
      </c>
      <c r="AA37" s="20">
        <v>-13135.26</v>
      </c>
      <c r="AB37" s="20">
        <v>-6348.47</v>
      </c>
      <c r="AC37" s="17">
        <v>0</v>
      </c>
      <c r="AD37" s="17">
        <v>-11551.3</v>
      </c>
      <c r="AE37" s="17">
        <v>-30223.85</v>
      </c>
      <c r="AF37" s="17">
        <v>-39046.370000000003</v>
      </c>
      <c r="AG37" s="17">
        <v>-52014.79</v>
      </c>
      <c r="AH37" s="17">
        <v>-81627.570000000007</v>
      </c>
      <c r="AI37" s="17">
        <v>-192125.39</v>
      </c>
      <c r="AJ37" s="17">
        <v>-93066.61</v>
      </c>
      <c r="AK37" s="17">
        <v>-93153.600000000006</v>
      </c>
      <c r="AL37" s="17">
        <v>-241709.8</v>
      </c>
      <c r="AM37" s="17">
        <v>-115665.93</v>
      </c>
      <c r="AN37" s="17">
        <v>-55276.92</v>
      </c>
      <c r="AO37" s="20">
        <v>0</v>
      </c>
      <c r="AP37" s="20">
        <v>-36613.06</v>
      </c>
      <c r="AQ37" s="20">
        <v>-96347.94</v>
      </c>
      <c r="AR37" s="20">
        <v>-125312.09999999998</v>
      </c>
      <c r="AS37" s="20">
        <v>-168086.06</v>
      </c>
      <c r="AT37" s="20">
        <v>-265774.21000000002</v>
      </c>
      <c r="AU37" s="20">
        <v>-630189.59000000008</v>
      </c>
      <c r="AV37" s="20">
        <v>-307641.8</v>
      </c>
      <c r="AW37" s="20">
        <v>-310359.82999999996</v>
      </c>
      <c r="AX37" s="20">
        <v>-811544.85999999987</v>
      </c>
      <c r="AY37" s="20">
        <v>-391506.42000000004</v>
      </c>
      <c r="AZ37" s="20">
        <v>-188594.75</v>
      </c>
      <c r="BA37" s="17">
        <f t="shared" si="1"/>
        <v>-2215722.37</v>
      </c>
      <c r="BB37" s="17">
        <f t="shared" si="2"/>
        <v>-110786.12000000001</v>
      </c>
      <c r="BC37" s="17">
        <f t="shared" si="3"/>
        <v>-1005462.13</v>
      </c>
      <c r="BD37" s="17">
        <f t="shared" si="4"/>
        <v>-3331970.6199999996</v>
      </c>
    </row>
    <row r="38" spans="1:56" x14ac:dyDescent="0.25">
      <c r="A38" t="str">
        <f t="shared" si="0"/>
        <v>CMH.CMH1</v>
      </c>
      <c r="B38" s="1" t="s">
        <v>57</v>
      </c>
      <c r="C38" s="1" t="s">
        <v>58</v>
      </c>
      <c r="D38" s="1" t="s">
        <v>58</v>
      </c>
      <c r="E38" s="17">
        <v>-5563.8900000000012</v>
      </c>
      <c r="F38" s="17">
        <v>-975.2600000000001</v>
      </c>
      <c r="G38" s="17">
        <v>-797</v>
      </c>
      <c r="H38" s="17">
        <v>-5656.3099999999995</v>
      </c>
      <c r="I38" s="17">
        <v>-11355.310000000001</v>
      </c>
      <c r="J38" s="17">
        <v>-15755.5</v>
      </c>
      <c r="K38" s="17">
        <v>-84958.000000000015</v>
      </c>
      <c r="L38" s="17">
        <v>-16058.4</v>
      </c>
      <c r="M38" s="17">
        <v>-41674.030000000006</v>
      </c>
      <c r="N38" s="17">
        <v>-183908.31000000003</v>
      </c>
      <c r="O38" s="17">
        <v>-57191.640000000014</v>
      </c>
      <c r="P38" s="17">
        <v>-15476.640000000001</v>
      </c>
      <c r="Q38" s="20">
        <v>-278.19</v>
      </c>
      <c r="R38" s="20">
        <v>-48.76</v>
      </c>
      <c r="S38" s="20">
        <v>-39.85</v>
      </c>
      <c r="T38" s="20">
        <v>-282.82</v>
      </c>
      <c r="U38" s="20">
        <v>-567.77</v>
      </c>
      <c r="V38" s="20">
        <v>-787.78</v>
      </c>
      <c r="W38" s="20">
        <v>-4247.8999999999996</v>
      </c>
      <c r="X38" s="20">
        <v>-802.92</v>
      </c>
      <c r="Y38" s="20">
        <v>-2083.6999999999998</v>
      </c>
      <c r="Z38" s="20">
        <v>-9195.42</v>
      </c>
      <c r="AA38" s="20">
        <v>-2859.58</v>
      </c>
      <c r="AB38" s="20">
        <v>-773.83</v>
      </c>
      <c r="AC38" s="17">
        <v>-2717.5</v>
      </c>
      <c r="AD38" s="17">
        <v>-471.99</v>
      </c>
      <c r="AE38" s="17">
        <v>-382.51</v>
      </c>
      <c r="AF38" s="17">
        <v>-2688.22</v>
      </c>
      <c r="AG38" s="17">
        <v>-5343.06</v>
      </c>
      <c r="AH38" s="17">
        <v>-7333.22</v>
      </c>
      <c r="AI38" s="17">
        <v>-39123.760000000002</v>
      </c>
      <c r="AJ38" s="17">
        <v>-7313.17</v>
      </c>
      <c r="AK38" s="17">
        <v>-18766.45</v>
      </c>
      <c r="AL38" s="17">
        <v>-81909.78</v>
      </c>
      <c r="AM38" s="17">
        <v>-25180.79</v>
      </c>
      <c r="AN38" s="17">
        <v>-6737.85</v>
      </c>
      <c r="AO38" s="20">
        <v>-8559.5800000000017</v>
      </c>
      <c r="AP38" s="20">
        <v>-1496.0100000000002</v>
      </c>
      <c r="AQ38" s="20">
        <v>-1219.3600000000001</v>
      </c>
      <c r="AR38" s="20">
        <v>-8627.3499999999985</v>
      </c>
      <c r="AS38" s="20">
        <v>-17266.140000000003</v>
      </c>
      <c r="AT38" s="20">
        <v>-23876.5</v>
      </c>
      <c r="AU38" s="20">
        <v>-128329.66</v>
      </c>
      <c r="AV38" s="20">
        <v>-24174.489999999998</v>
      </c>
      <c r="AW38" s="20">
        <v>-62524.180000000008</v>
      </c>
      <c r="AX38" s="20">
        <v>-275013.51</v>
      </c>
      <c r="AY38" s="20">
        <v>-85232.010000000009</v>
      </c>
      <c r="AZ38" s="20">
        <v>-22988.32</v>
      </c>
      <c r="BA38" s="17">
        <f t="shared" si="1"/>
        <v>-439370.29000000004</v>
      </c>
      <c r="BB38" s="17">
        <f t="shared" si="2"/>
        <v>-21968.520000000004</v>
      </c>
      <c r="BC38" s="17">
        <f t="shared" si="3"/>
        <v>-197968.30000000002</v>
      </c>
      <c r="BD38" s="17">
        <f t="shared" si="4"/>
        <v>-659307.11</v>
      </c>
    </row>
    <row r="39" spans="1:56" x14ac:dyDescent="0.25">
      <c r="A39" t="str">
        <f t="shared" si="0"/>
        <v>VQW.CR1</v>
      </c>
      <c r="B39" s="1" t="s">
        <v>29</v>
      </c>
      <c r="C39" s="1" t="s">
        <v>61</v>
      </c>
      <c r="D39" s="1" t="s">
        <v>61</v>
      </c>
      <c r="E39" s="17">
        <v>-25025.360000000001</v>
      </c>
      <c r="F39" s="17">
        <v>-11473.650000000001</v>
      </c>
      <c r="G39" s="17">
        <v>-3822.02</v>
      </c>
      <c r="H39" s="17">
        <v>-5648.619999999999</v>
      </c>
      <c r="I39" s="17">
        <v>-8267.92</v>
      </c>
      <c r="J39" s="17">
        <v>-6519.11</v>
      </c>
      <c r="K39" s="17">
        <v>-5776.5300000000007</v>
      </c>
      <c r="L39" s="17">
        <v>-3742.5399999999995</v>
      </c>
      <c r="M39" s="17">
        <v>-5387.3499999999985</v>
      </c>
      <c r="N39" s="17">
        <v>-15315.380000000001</v>
      </c>
      <c r="O39" s="17">
        <v>-14186.460000000001</v>
      </c>
      <c r="P39" s="17">
        <v>-16604.89</v>
      </c>
      <c r="Q39" s="20">
        <v>-1251.27</v>
      </c>
      <c r="R39" s="20">
        <v>-573.67999999999995</v>
      </c>
      <c r="S39" s="20">
        <v>-191.1</v>
      </c>
      <c r="T39" s="20">
        <v>-282.43</v>
      </c>
      <c r="U39" s="20">
        <v>-413.4</v>
      </c>
      <c r="V39" s="20">
        <v>-325.95999999999998</v>
      </c>
      <c r="W39" s="20">
        <v>-288.83</v>
      </c>
      <c r="X39" s="20">
        <v>-187.13</v>
      </c>
      <c r="Y39" s="20">
        <v>-269.37</v>
      </c>
      <c r="Z39" s="20">
        <v>-765.77</v>
      </c>
      <c r="AA39" s="20">
        <v>-709.32</v>
      </c>
      <c r="AB39" s="20">
        <v>-830.24</v>
      </c>
      <c r="AC39" s="17">
        <v>-12222.84</v>
      </c>
      <c r="AD39" s="17">
        <v>-5552.78</v>
      </c>
      <c r="AE39" s="17">
        <v>-1834.31</v>
      </c>
      <c r="AF39" s="17">
        <v>-2684.57</v>
      </c>
      <c r="AG39" s="17">
        <v>-3890.34</v>
      </c>
      <c r="AH39" s="17">
        <v>-3034.25</v>
      </c>
      <c r="AI39" s="17">
        <v>-2660.13</v>
      </c>
      <c r="AJ39" s="17">
        <v>-1704.39</v>
      </c>
      <c r="AK39" s="17">
        <v>-2426.0100000000002</v>
      </c>
      <c r="AL39" s="17">
        <v>-6821.22</v>
      </c>
      <c r="AM39" s="17">
        <v>-6246.13</v>
      </c>
      <c r="AN39" s="17">
        <v>-7229.04</v>
      </c>
      <c r="AO39" s="20">
        <v>-38499.47</v>
      </c>
      <c r="AP39" s="20">
        <v>-17600.11</v>
      </c>
      <c r="AQ39" s="20">
        <v>-5847.43</v>
      </c>
      <c r="AR39" s="20">
        <v>-8615.619999999999</v>
      </c>
      <c r="AS39" s="20">
        <v>-12571.66</v>
      </c>
      <c r="AT39" s="20">
        <v>-9879.32</v>
      </c>
      <c r="AU39" s="20">
        <v>-8725.4900000000016</v>
      </c>
      <c r="AV39" s="20">
        <v>-5634.0599999999995</v>
      </c>
      <c r="AW39" s="20">
        <v>-8082.7299999999987</v>
      </c>
      <c r="AX39" s="20">
        <v>-22902.370000000003</v>
      </c>
      <c r="AY39" s="20">
        <v>-21141.91</v>
      </c>
      <c r="AZ39" s="20">
        <v>-24664.170000000002</v>
      </c>
      <c r="BA39" s="17">
        <f t="shared" si="1"/>
        <v>-121769.82999999999</v>
      </c>
      <c r="BB39" s="17">
        <f t="shared" si="2"/>
        <v>-6088.4999999999991</v>
      </c>
      <c r="BC39" s="17">
        <f t="shared" si="3"/>
        <v>-56306.01</v>
      </c>
      <c r="BD39" s="17">
        <f t="shared" si="4"/>
        <v>-184164.34000000003</v>
      </c>
    </row>
    <row r="40" spans="1:56" x14ac:dyDescent="0.25">
      <c r="A40" t="str">
        <f t="shared" si="0"/>
        <v>CHD.CRE1</v>
      </c>
      <c r="B40" s="1" t="s">
        <v>234</v>
      </c>
      <c r="C40" s="1" t="s">
        <v>222</v>
      </c>
      <c r="D40" s="1" t="s">
        <v>222</v>
      </c>
      <c r="E40" s="17">
        <v>0</v>
      </c>
      <c r="F40" s="17">
        <v>0</v>
      </c>
      <c r="G40" s="17">
        <v>0</v>
      </c>
      <c r="H40" s="17">
        <v>0</v>
      </c>
      <c r="I40" s="17">
        <v>0</v>
      </c>
      <c r="J40" s="17">
        <v>0</v>
      </c>
      <c r="K40" s="17">
        <v>0</v>
      </c>
      <c r="L40" s="17">
        <v>0</v>
      </c>
      <c r="M40" s="17">
        <v>0</v>
      </c>
      <c r="N40" s="17">
        <v>0</v>
      </c>
      <c r="O40" s="17">
        <v>0</v>
      </c>
      <c r="P40" s="17">
        <v>0</v>
      </c>
      <c r="Q40" s="20">
        <v>0</v>
      </c>
      <c r="R40" s="20">
        <v>0</v>
      </c>
      <c r="S40" s="20">
        <v>0</v>
      </c>
      <c r="T40" s="20">
        <v>0</v>
      </c>
      <c r="U40" s="20">
        <v>0</v>
      </c>
      <c r="V40" s="20">
        <v>0</v>
      </c>
      <c r="W40" s="20">
        <v>0</v>
      </c>
      <c r="X40" s="20">
        <v>0</v>
      </c>
      <c r="Y40" s="20">
        <v>0</v>
      </c>
      <c r="Z40" s="20">
        <v>0</v>
      </c>
      <c r="AA40" s="20">
        <v>0</v>
      </c>
      <c r="AB40" s="20">
        <v>0</v>
      </c>
      <c r="AC40" s="17">
        <v>0</v>
      </c>
      <c r="AD40" s="17">
        <v>0</v>
      </c>
      <c r="AE40" s="17">
        <v>0</v>
      </c>
      <c r="AF40" s="17">
        <v>0</v>
      </c>
      <c r="AG40" s="17">
        <v>0</v>
      </c>
      <c r="AH40" s="17">
        <v>0</v>
      </c>
      <c r="AI40" s="17">
        <v>0</v>
      </c>
      <c r="AJ40" s="17">
        <v>0</v>
      </c>
      <c r="AK40" s="17">
        <v>0</v>
      </c>
      <c r="AL40" s="17">
        <v>0</v>
      </c>
      <c r="AM40" s="17">
        <v>0</v>
      </c>
      <c r="AN40" s="17">
        <v>0</v>
      </c>
      <c r="AO40" s="20">
        <v>0</v>
      </c>
      <c r="AP40" s="20">
        <v>0</v>
      </c>
      <c r="AQ40" s="20">
        <v>0</v>
      </c>
      <c r="AR40" s="20">
        <v>0</v>
      </c>
      <c r="AS40" s="20">
        <v>0</v>
      </c>
      <c r="AT40" s="20">
        <v>0</v>
      </c>
      <c r="AU40" s="20">
        <v>0</v>
      </c>
      <c r="AV40" s="20">
        <v>0</v>
      </c>
      <c r="AW40" s="20">
        <v>0</v>
      </c>
      <c r="AX40" s="20">
        <v>0</v>
      </c>
      <c r="AY40" s="20">
        <v>0</v>
      </c>
      <c r="AZ40" s="20">
        <v>0</v>
      </c>
      <c r="BA40" s="17">
        <f t="shared" si="1"/>
        <v>0</v>
      </c>
      <c r="BB40" s="17">
        <f t="shared" si="2"/>
        <v>0</v>
      </c>
      <c r="BC40" s="17">
        <f t="shared" si="3"/>
        <v>0</v>
      </c>
      <c r="BD40" s="17">
        <f t="shared" si="4"/>
        <v>0</v>
      </c>
    </row>
    <row r="41" spans="1:56" x14ac:dyDescent="0.25">
      <c r="A41" t="str">
        <f t="shared" si="0"/>
        <v>CHD.CRE2</v>
      </c>
      <c r="B41" s="1" t="s">
        <v>234</v>
      </c>
      <c r="C41" s="1" t="s">
        <v>223</v>
      </c>
      <c r="D41" s="1" t="s">
        <v>223</v>
      </c>
      <c r="E41" s="17">
        <v>0</v>
      </c>
      <c r="F41" s="17">
        <v>0</v>
      </c>
      <c r="G41" s="17">
        <v>0</v>
      </c>
      <c r="H41" s="17">
        <v>0</v>
      </c>
      <c r="I41" s="17">
        <v>0</v>
      </c>
      <c r="J41" s="17">
        <v>0</v>
      </c>
      <c r="K41" s="17">
        <v>0</v>
      </c>
      <c r="L41" s="17">
        <v>0</v>
      </c>
      <c r="M41" s="17">
        <v>0</v>
      </c>
      <c r="N41" s="17">
        <v>0</v>
      </c>
      <c r="O41" s="17">
        <v>0</v>
      </c>
      <c r="P41" s="17">
        <v>0</v>
      </c>
      <c r="Q41" s="20">
        <v>0</v>
      </c>
      <c r="R41" s="20">
        <v>0</v>
      </c>
      <c r="S41" s="20">
        <v>0</v>
      </c>
      <c r="T41" s="20">
        <v>0</v>
      </c>
      <c r="U41" s="20">
        <v>0</v>
      </c>
      <c r="V41" s="20">
        <v>0</v>
      </c>
      <c r="W41" s="20">
        <v>0</v>
      </c>
      <c r="X41" s="20">
        <v>0</v>
      </c>
      <c r="Y41" s="20">
        <v>0</v>
      </c>
      <c r="Z41" s="20">
        <v>0</v>
      </c>
      <c r="AA41" s="20">
        <v>0</v>
      </c>
      <c r="AB41" s="20">
        <v>0</v>
      </c>
      <c r="AC41" s="17">
        <v>0</v>
      </c>
      <c r="AD41" s="17">
        <v>0</v>
      </c>
      <c r="AE41" s="17">
        <v>0</v>
      </c>
      <c r="AF41" s="17">
        <v>0</v>
      </c>
      <c r="AG41" s="17">
        <v>0</v>
      </c>
      <c r="AH41" s="17">
        <v>0</v>
      </c>
      <c r="AI41" s="17">
        <v>0</v>
      </c>
      <c r="AJ41" s="17">
        <v>0</v>
      </c>
      <c r="AK41" s="17">
        <v>0</v>
      </c>
      <c r="AL41" s="17">
        <v>0</v>
      </c>
      <c r="AM41" s="17">
        <v>0</v>
      </c>
      <c r="AN41" s="17">
        <v>0</v>
      </c>
      <c r="AO41" s="20">
        <v>0</v>
      </c>
      <c r="AP41" s="20">
        <v>0</v>
      </c>
      <c r="AQ41" s="20">
        <v>0</v>
      </c>
      <c r="AR41" s="20">
        <v>0</v>
      </c>
      <c r="AS41" s="20">
        <v>0</v>
      </c>
      <c r="AT41" s="20">
        <v>0</v>
      </c>
      <c r="AU41" s="20">
        <v>0</v>
      </c>
      <c r="AV41" s="20">
        <v>0</v>
      </c>
      <c r="AW41" s="20">
        <v>0</v>
      </c>
      <c r="AX41" s="20">
        <v>0</v>
      </c>
      <c r="AY41" s="20">
        <v>0</v>
      </c>
      <c r="AZ41" s="20">
        <v>0</v>
      </c>
      <c r="BA41" s="17">
        <f t="shared" si="1"/>
        <v>0</v>
      </c>
      <c r="BB41" s="17">
        <f t="shared" si="2"/>
        <v>0</v>
      </c>
      <c r="BC41" s="17">
        <f t="shared" si="3"/>
        <v>0</v>
      </c>
      <c r="BD41" s="17">
        <f t="shared" si="4"/>
        <v>0</v>
      </c>
    </row>
    <row r="42" spans="1:56" x14ac:dyDescent="0.25">
      <c r="A42" t="str">
        <f>B42&amp;"."&amp;IF(D42="CES1/CES2",C42,IF(C42="CRE1/CRE2",C42,D42))</f>
        <v>CHD.CRE3</v>
      </c>
      <c r="B42" s="1" t="s">
        <v>234</v>
      </c>
      <c r="C42" s="1" t="s">
        <v>62</v>
      </c>
      <c r="D42" s="1" t="s">
        <v>62</v>
      </c>
      <c r="E42" s="17">
        <v>11179.54</v>
      </c>
      <c r="F42" s="17">
        <v>5091.9600000000009</v>
      </c>
      <c r="G42" s="17">
        <v>2038.6299999999997</v>
      </c>
      <c r="H42" s="17">
        <v>2982.9000000000005</v>
      </c>
      <c r="I42" s="17">
        <v>3644.8199999999993</v>
      </c>
      <c r="J42" s="17">
        <v>3586.2000000000007</v>
      </c>
      <c r="K42" s="17">
        <v>6615.9300000000012</v>
      </c>
      <c r="L42" s="17">
        <v>3956.3100000000004</v>
      </c>
      <c r="M42" s="17">
        <v>5354.8200000000006</v>
      </c>
      <c r="N42" s="17">
        <v>11745.41</v>
      </c>
      <c r="O42" s="17">
        <v>13136.28</v>
      </c>
      <c r="P42" s="17">
        <v>13138.649999999998</v>
      </c>
      <c r="Q42" s="20">
        <v>558.98</v>
      </c>
      <c r="R42" s="20">
        <v>254.6</v>
      </c>
      <c r="S42" s="20">
        <v>101.93</v>
      </c>
      <c r="T42" s="20">
        <v>149.15</v>
      </c>
      <c r="U42" s="20">
        <v>182.24</v>
      </c>
      <c r="V42" s="20">
        <v>179.31</v>
      </c>
      <c r="W42" s="20">
        <v>330.8</v>
      </c>
      <c r="X42" s="20">
        <v>197.82</v>
      </c>
      <c r="Y42" s="20">
        <v>267.74</v>
      </c>
      <c r="Z42" s="20">
        <v>587.27</v>
      </c>
      <c r="AA42" s="20">
        <v>656.81</v>
      </c>
      <c r="AB42" s="20">
        <v>656.93</v>
      </c>
      <c r="AC42" s="17">
        <v>5460.29</v>
      </c>
      <c r="AD42" s="17">
        <v>2464.3000000000002</v>
      </c>
      <c r="AE42" s="17">
        <v>978.4</v>
      </c>
      <c r="AF42" s="17">
        <v>1417.65</v>
      </c>
      <c r="AG42" s="17">
        <v>1715.01</v>
      </c>
      <c r="AH42" s="17">
        <v>1669.16</v>
      </c>
      <c r="AI42" s="17">
        <v>3046.68</v>
      </c>
      <c r="AJ42" s="17">
        <v>1801.75</v>
      </c>
      <c r="AK42" s="17">
        <v>2411.36</v>
      </c>
      <c r="AL42" s="17">
        <v>5231.21</v>
      </c>
      <c r="AM42" s="17">
        <v>5783.74</v>
      </c>
      <c r="AN42" s="17">
        <v>5719.99</v>
      </c>
      <c r="AO42" s="20">
        <v>17198.810000000001</v>
      </c>
      <c r="AP42" s="20">
        <v>7810.8600000000015</v>
      </c>
      <c r="AQ42" s="20">
        <v>3118.9599999999996</v>
      </c>
      <c r="AR42" s="20">
        <v>4549.7000000000007</v>
      </c>
      <c r="AS42" s="20">
        <v>5542.07</v>
      </c>
      <c r="AT42" s="20">
        <v>5434.670000000001</v>
      </c>
      <c r="AU42" s="20">
        <v>9993.4100000000017</v>
      </c>
      <c r="AV42" s="20">
        <v>5955.88</v>
      </c>
      <c r="AW42" s="20">
        <v>8033.92</v>
      </c>
      <c r="AX42" s="20">
        <v>17563.89</v>
      </c>
      <c r="AY42" s="20">
        <v>19576.830000000002</v>
      </c>
      <c r="AZ42" s="20">
        <v>19515.57</v>
      </c>
      <c r="BA42" s="17">
        <f t="shared" si="1"/>
        <v>82471.45</v>
      </c>
      <c r="BB42" s="17">
        <f t="shared" si="2"/>
        <v>4123.58</v>
      </c>
      <c r="BC42" s="17">
        <f t="shared" si="3"/>
        <v>37699.539999999994</v>
      </c>
      <c r="BD42" s="17">
        <f t="shared" si="4"/>
        <v>124294.57</v>
      </c>
    </row>
    <row r="43" spans="1:56" x14ac:dyDescent="0.25">
      <c r="A43" t="str">
        <f t="shared" ref="A43:A106" si="5">B43&amp;"."&amp;IF(D43="CES1/CES2",C43,IF(C43="CRE1/CRE2",C43,D43))</f>
        <v>CONS.BCHIMP</v>
      </c>
      <c r="B43" s="1" t="s">
        <v>669</v>
      </c>
      <c r="C43" s="1" t="s">
        <v>670</v>
      </c>
      <c r="D43" s="1" t="s">
        <v>21</v>
      </c>
      <c r="E43" s="17">
        <v>0</v>
      </c>
      <c r="F43" s="17">
        <v>0</v>
      </c>
      <c r="G43" s="17">
        <v>0</v>
      </c>
      <c r="H43" s="17">
        <v>0</v>
      </c>
      <c r="I43" s="17">
        <v>-29.56</v>
      </c>
      <c r="J43" s="17">
        <v>0</v>
      </c>
      <c r="K43" s="17">
        <v>0</v>
      </c>
      <c r="L43" s="17">
        <v>0</v>
      </c>
      <c r="M43" s="17">
        <v>0</v>
      </c>
      <c r="N43" s="17">
        <v>0</v>
      </c>
      <c r="O43" s="17">
        <v>0</v>
      </c>
      <c r="P43" s="17">
        <v>0</v>
      </c>
      <c r="Q43" s="20">
        <v>0</v>
      </c>
      <c r="R43" s="20">
        <v>0</v>
      </c>
      <c r="S43" s="20">
        <v>0</v>
      </c>
      <c r="T43" s="20">
        <v>0</v>
      </c>
      <c r="U43" s="20">
        <v>-1.48</v>
      </c>
      <c r="V43" s="20">
        <v>0</v>
      </c>
      <c r="W43" s="20">
        <v>0</v>
      </c>
      <c r="X43" s="20">
        <v>0</v>
      </c>
      <c r="Y43" s="20">
        <v>0</v>
      </c>
      <c r="Z43" s="20">
        <v>0</v>
      </c>
      <c r="AA43" s="20">
        <v>0</v>
      </c>
      <c r="AB43" s="20">
        <v>0</v>
      </c>
      <c r="AC43" s="17">
        <v>0</v>
      </c>
      <c r="AD43" s="17">
        <v>0</v>
      </c>
      <c r="AE43" s="17">
        <v>0</v>
      </c>
      <c r="AF43" s="17">
        <v>0</v>
      </c>
      <c r="AG43" s="17">
        <v>-13.91</v>
      </c>
      <c r="AH43" s="17">
        <v>0</v>
      </c>
      <c r="AI43" s="17">
        <v>0</v>
      </c>
      <c r="AJ43" s="17">
        <v>0</v>
      </c>
      <c r="AK43" s="17">
        <v>0</v>
      </c>
      <c r="AL43" s="17">
        <v>0</v>
      </c>
      <c r="AM43" s="17">
        <v>0</v>
      </c>
      <c r="AN43" s="17">
        <v>0</v>
      </c>
      <c r="AO43" s="20">
        <v>0</v>
      </c>
      <c r="AP43" s="20">
        <v>0</v>
      </c>
      <c r="AQ43" s="20">
        <v>0</v>
      </c>
      <c r="AR43" s="20">
        <v>0</v>
      </c>
      <c r="AS43" s="20">
        <v>-44.95</v>
      </c>
      <c r="AT43" s="20">
        <v>0</v>
      </c>
      <c r="AU43" s="20">
        <v>0</v>
      </c>
      <c r="AV43" s="20">
        <v>0</v>
      </c>
      <c r="AW43" s="20">
        <v>0</v>
      </c>
      <c r="AX43" s="20">
        <v>0</v>
      </c>
      <c r="AY43" s="20">
        <v>0</v>
      </c>
      <c r="AZ43" s="20">
        <v>0</v>
      </c>
      <c r="BA43" s="17">
        <f t="shared" si="1"/>
        <v>-29.56</v>
      </c>
      <c r="BB43" s="17">
        <f t="shared" si="2"/>
        <v>-1.48</v>
      </c>
      <c r="BC43" s="17">
        <f t="shared" si="3"/>
        <v>-13.91</v>
      </c>
      <c r="BD43" s="17">
        <f t="shared" si="4"/>
        <v>-44.95</v>
      </c>
    </row>
    <row r="44" spans="1:56" x14ac:dyDescent="0.25">
      <c r="A44" t="str">
        <f t="shared" si="5"/>
        <v>CONS.BCHEXP</v>
      </c>
      <c r="B44" s="1" t="s">
        <v>669</v>
      </c>
      <c r="C44" s="1" t="s">
        <v>671</v>
      </c>
      <c r="D44" s="1" t="s">
        <v>28</v>
      </c>
      <c r="E44" s="17">
        <v>0</v>
      </c>
      <c r="F44" s="17">
        <v>0</v>
      </c>
      <c r="G44" s="17">
        <v>-38.229999999999997</v>
      </c>
      <c r="H44" s="17">
        <v>0</v>
      </c>
      <c r="I44" s="17">
        <v>0</v>
      </c>
      <c r="J44" s="17">
        <v>0</v>
      </c>
      <c r="K44" s="17">
        <v>0</v>
      </c>
      <c r="L44" s="17">
        <v>0</v>
      </c>
      <c r="M44" s="17">
        <v>0</v>
      </c>
      <c r="N44" s="17">
        <v>0</v>
      </c>
      <c r="O44" s="17">
        <v>0</v>
      </c>
      <c r="P44" s="17">
        <v>0</v>
      </c>
      <c r="Q44" s="20">
        <v>0</v>
      </c>
      <c r="R44" s="20">
        <v>0</v>
      </c>
      <c r="S44" s="20">
        <v>-1.91</v>
      </c>
      <c r="T44" s="20">
        <v>0</v>
      </c>
      <c r="U44" s="20">
        <v>0</v>
      </c>
      <c r="V44" s="20">
        <v>0</v>
      </c>
      <c r="W44" s="20">
        <v>0</v>
      </c>
      <c r="X44" s="20">
        <v>0</v>
      </c>
      <c r="Y44" s="20">
        <v>0</v>
      </c>
      <c r="Z44" s="20">
        <v>0</v>
      </c>
      <c r="AA44" s="20">
        <v>0</v>
      </c>
      <c r="AB44" s="20">
        <v>0</v>
      </c>
      <c r="AC44" s="17">
        <v>0</v>
      </c>
      <c r="AD44" s="17">
        <v>0</v>
      </c>
      <c r="AE44" s="17">
        <v>-18.350000000000001</v>
      </c>
      <c r="AF44" s="17">
        <v>0</v>
      </c>
      <c r="AG44" s="17">
        <v>0</v>
      </c>
      <c r="AH44" s="17">
        <v>0</v>
      </c>
      <c r="AI44" s="17">
        <v>0</v>
      </c>
      <c r="AJ44" s="17">
        <v>0</v>
      </c>
      <c r="AK44" s="17">
        <v>0</v>
      </c>
      <c r="AL44" s="17">
        <v>0</v>
      </c>
      <c r="AM44" s="17">
        <v>0</v>
      </c>
      <c r="AN44" s="17">
        <v>0</v>
      </c>
      <c r="AO44" s="20">
        <v>0</v>
      </c>
      <c r="AP44" s="20">
        <v>0</v>
      </c>
      <c r="AQ44" s="20">
        <v>-58.489999999999995</v>
      </c>
      <c r="AR44" s="20">
        <v>0</v>
      </c>
      <c r="AS44" s="20">
        <v>0</v>
      </c>
      <c r="AT44" s="20">
        <v>0</v>
      </c>
      <c r="AU44" s="20">
        <v>0</v>
      </c>
      <c r="AV44" s="20">
        <v>0</v>
      </c>
      <c r="AW44" s="20">
        <v>0</v>
      </c>
      <c r="AX44" s="20">
        <v>0</v>
      </c>
      <c r="AY44" s="20">
        <v>0</v>
      </c>
      <c r="AZ44" s="20">
        <v>0</v>
      </c>
      <c r="BA44" s="17">
        <f t="shared" si="1"/>
        <v>-38.229999999999997</v>
      </c>
      <c r="BB44" s="17">
        <f t="shared" si="2"/>
        <v>-1.91</v>
      </c>
      <c r="BC44" s="17">
        <f t="shared" si="3"/>
        <v>-18.350000000000001</v>
      </c>
      <c r="BD44" s="17">
        <f t="shared" si="4"/>
        <v>-58.489999999999995</v>
      </c>
    </row>
    <row r="45" spans="1:56" x14ac:dyDescent="0.25">
      <c r="A45" t="str">
        <f t="shared" si="5"/>
        <v>DAIS.DAI1</v>
      </c>
      <c r="B45" s="1" t="s">
        <v>75</v>
      </c>
      <c r="C45" s="1" t="s">
        <v>76</v>
      </c>
      <c r="D45" s="1" t="s">
        <v>76</v>
      </c>
      <c r="E45" s="17">
        <v>-166.78999999999996</v>
      </c>
      <c r="F45" s="17">
        <v>-62.56</v>
      </c>
      <c r="G45" s="17">
        <v>-89.709999999999923</v>
      </c>
      <c r="H45" s="17">
        <v>-31.250000000000004</v>
      </c>
      <c r="I45" s="17">
        <v>-286.50999999999988</v>
      </c>
      <c r="J45" s="17">
        <v>0</v>
      </c>
      <c r="K45" s="17">
        <v>872.02999999999929</v>
      </c>
      <c r="L45" s="17">
        <v>318.86999999999989</v>
      </c>
      <c r="M45" s="17">
        <v>559.65000000000055</v>
      </c>
      <c r="N45" s="17">
        <v>247.77999999999929</v>
      </c>
      <c r="O45" s="17">
        <v>115.14000000000055</v>
      </c>
      <c r="P45" s="17">
        <v>94.599999999999909</v>
      </c>
      <c r="Q45" s="20">
        <v>-8.34</v>
      </c>
      <c r="R45" s="20">
        <v>-3.13</v>
      </c>
      <c r="S45" s="20">
        <v>-4.49</v>
      </c>
      <c r="T45" s="20">
        <v>-1.56</v>
      </c>
      <c r="U45" s="20">
        <v>-14.33</v>
      </c>
      <c r="V45" s="20">
        <v>0</v>
      </c>
      <c r="W45" s="20">
        <v>43.6</v>
      </c>
      <c r="X45" s="20">
        <v>15.94</v>
      </c>
      <c r="Y45" s="20">
        <v>27.98</v>
      </c>
      <c r="Z45" s="20">
        <v>12.39</v>
      </c>
      <c r="AA45" s="20">
        <v>5.76</v>
      </c>
      <c r="AB45" s="20">
        <v>4.7300000000000004</v>
      </c>
      <c r="AC45" s="17">
        <v>-81.459999999999994</v>
      </c>
      <c r="AD45" s="17">
        <v>-30.28</v>
      </c>
      <c r="AE45" s="17">
        <v>-43.05</v>
      </c>
      <c r="AF45" s="17">
        <v>-14.85</v>
      </c>
      <c r="AG45" s="17">
        <v>-134.81</v>
      </c>
      <c r="AH45" s="17">
        <v>0</v>
      </c>
      <c r="AI45" s="17">
        <v>401.58</v>
      </c>
      <c r="AJ45" s="17">
        <v>145.22</v>
      </c>
      <c r="AK45" s="17">
        <v>252.02</v>
      </c>
      <c r="AL45" s="17">
        <v>110.36</v>
      </c>
      <c r="AM45" s="17">
        <v>50.69</v>
      </c>
      <c r="AN45" s="17">
        <v>41.18</v>
      </c>
      <c r="AO45" s="20">
        <v>-256.58999999999997</v>
      </c>
      <c r="AP45" s="20">
        <v>-95.97</v>
      </c>
      <c r="AQ45" s="20">
        <v>-137.24999999999991</v>
      </c>
      <c r="AR45" s="20">
        <v>-47.660000000000004</v>
      </c>
      <c r="AS45" s="20">
        <v>-435.64999999999986</v>
      </c>
      <c r="AT45" s="20">
        <v>0</v>
      </c>
      <c r="AU45" s="20">
        <v>1317.2099999999994</v>
      </c>
      <c r="AV45" s="20">
        <v>480.02999999999986</v>
      </c>
      <c r="AW45" s="20">
        <v>839.65000000000055</v>
      </c>
      <c r="AX45" s="20">
        <v>370.52999999999929</v>
      </c>
      <c r="AY45" s="20">
        <v>171.59000000000054</v>
      </c>
      <c r="AZ45" s="20">
        <v>140.50999999999991</v>
      </c>
      <c r="BA45" s="17">
        <f t="shared" si="1"/>
        <v>1571.2499999999998</v>
      </c>
      <c r="BB45" s="17">
        <f t="shared" si="2"/>
        <v>78.550000000000011</v>
      </c>
      <c r="BC45" s="17">
        <f t="shared" si="3"/>
        <v>696.6</v>
      </c>
      <c r="BD45" s="17">
        <f t="shared" si="4"/>
        <v>2346.3999999999996</v>
      </c>
    </row>
    <row r="46" spans="1:56" x14ac:dyDescent="0.25">
      <c r="A46" t="str">
        <f t="shared" si="5"/>
        <v>DEMI.BCHIMP</v>
      </c>
      <c r="B46" s="1" t="s">
        <v>752</v>
      </c>
      <c r="C46" s="1" t="s">
        <v>753</v>
      </c>
      <c r="D46" s="1" t="s">
        <v>21</v>
      </c>
      <c r="E46" s="17">
        <v>0</v>
      </c>
      <c r="F46" s="17">
        <v>0</v>
      </c>
      <c r="G46" s="17">
        <v>0</v>
      </c>
      <c r="H46" s="17">
        <v>0</v>
      </c>
      <c r="I46" s="17">
        <v>0</v>
      </c>
      <c r="J46" s="17">
        <v>-2160.35</v>
      </c>
      <c r="K46" s="17">
        <v>0</v>
      </c>
      <c r="L46" s="17">
        <v>0</v>
      </c>
      <c r="M46" s="17">
        <v>0</v>
      </c>
      <c r="N46" s="17">
        <v>0</v>
      </c>
      <c r="O46" s="17">
        <v>0</v>
      </c>
      <c r="P46" s="17">
        <v>0</v>
      </c>
      <c r="Q46" s="20">
        <v>0</v>
      </c>
      <c r="R46" s="20">
        <v>0</v>
      </c>
      <c r="S46" s="20">
        <v>0</v>
      </c>
      <c r="T46" s="20">
        <v>0</v>
      </c>
      <c r="U46" s="20">
        <v>0</v>
      </c>
      <c r="V46" s="20">
        <v>-108.02</v>
      </c>
      <c r="W46" s="20">
        <v>0</v>
      </c>
      <c r="X46" s="20">
        <v>0</v>
      </c>
      <c r="Y46" s="20">
        <v>0</v>
      </c>
      <c r="Z46" s="20">
        <v>0</v>
      </c>
      <c r="AA46" s="20">
        <v>0</v>
      </c>
      <c r="AB46" s="20">
        <v>0</v>
      </c>
      <c r="AC46" s="17">
        <v>0</v>
      </c>
      <c r="AD46" s="17">
        <v>0</v>
      </c>
      <c r="AE46" s="17">
        <v>0</v>
      </c>
      <c r="AF46" s="17">
        <v>0</v>
      </c>
      <c r="AG46" s="17">
        <v>0</v>
      </c>
      <c r="AH46" s="17">
        <v>-1005.51</v>
      </c>
      <c r="AI46" s="17">
        <v>0</v>
      </c>
      <c r="AJ46" s="17">
        <v>0</v>
      </c>
      <c r="AK46" s="17">
        <v>0</v>
      </c>
      <c r="AL46" s="17">
        <v>0</v>
      </c>
      <c r="AM46" s="17">
        <v>0</v>
      </c>
      <c r="AN46" s="17">
        <v>0</v>
      </c>
      <c r="AO46" s="20">
        <v>0</v>
      </c>
      <c r="AP46" s="20">
        <v>0</v>
      </c>
      <c r="AQ46" s="20">
        <v>0</v>
      </c>
      <c r="AR46" s="20">
        <v>0</v>
      </c>
      <c r="AS46" s="20">
        <v>0</v>
      </c>
      <c r="AT46" s="20">
        <v>-3273.88</v>
      </c>
      <c r="AU46" s="20">
        <v>0</v>
      </c>
      <c r="AV46" s="20">
        <v>0</v>
      </c>
      <c r="AW46" s="20">
        <v>0</v>
      </c>
      <c r="AX46" s="20">
        <v>0</v>
      </c>
      <c r="AY46" s="20">
        <v>0</v>
      </c>
      <c r="AZ46" s="20">
        <v>0</v>
      </c>
      <c r="BA46" s="17">
        <f t="shared" si="1"/>
        <v>-2160.35</v>
      </c>
      <c r="BB46" s="17">
        <f t="shared" si="2"/>
        <v>-108.02</v>
      </c>
      <c r="BC46" s="17">
        <f t="shared" si="3"/>
        <v>-1005.51</v>
      </c>
      <c r="BD46" s="17">
        <f t="shared" si="4"/>
        <v>-3273.88</v>
      </c>
    </row>
    <row r="47" spans="1:56" x14ac:dyDescent="0.25">
      <c r="A47" t="str">
        <f t="shared" si="5"/>
        <v>DOW.DOWGEN15M</v>
      </c>
      <c r="B47" s="1" t="s">
        <v>77</v>
      </c>
      <c r="C47" s="1" t="s">
        <v>78</v>
      </c>
      <c r="D47" s="1" t="s">
        <v>78</v>
      </c>
      <c r="E47" s="17">
        <v>0</v>
      </c>
      <c r="F47" s="17">
        <v>0</v>
      </c>
      <c r="G47" s="17">
        <v>0</v>
      </c>
      <c r="H47" s="17">
        <v>0.37000000000000005</v>
      </c>
      <c r="I47" s="17">
        <v>0</v>
      </c>
      <c r="J47" s="17">
        <v>21.330000000000002</v>
      </c>
      <c r="K47" s="17">
        <v>1766.1300000000008</v>
      </c>
      <c r="L47" s="17">
        <v>652.98000000000025</v>
      </c>
      <c r="M47" s="17">
        <v>969.94000000000051</v>
      </c>
      <c r="N47" s="17">
        <v>38218.480000000018</v>
      </c>
      <c r="O47" s="17">
        <v>70642.97000000003</v>
      </c>
      <c r="P47" s="17">
        <v>21919.279999999992</v>
      </c>
      <c r="Q47" s="20">
        <v>0</v>
      </c>
      <c r="R47" s="20">
        <v>0</v>
      </c>
      <c r="S47" s="20">
        <v>0</v>
      </c>
      <c r="T47" s="20">
        <v>0.02</v>
      </c>
      <c r="U47" s="20">
        <v>0</v>
      </c>
      <c r="V47" s="20">
        <v>1.07</v>
      </c>
      <c r="W47" s="20">
        <v>88.31</v>
      </c>
      <c r="X47" s="20">
        <v>32.65</v>
      </c>
      <c r="Y47" s="20">
        <v>48.5</v>
      </c>
      <c r="Z47" s="20">
        <v>1910.92</v>
      </c>
      <c r="AA47" s="20">
        <v>3532.15</v>
      </c>
      <c r="AB47" s="20">
        <v>1095.96</v>
      </c>
      <c r="AC47" s="17">
        <v>0</v>
      </c>
      <c r="AD47" s="17">
        <v>0</v>
      </c>
      <c r="AE47" s="17">
        <v>0</v>
      </c>
      <c r="AF47" s="17">
        <v>0.18</v>
      </c>
      <c r="AG47" s="17">
        <v>0</v>
      </c>
      <c r="AH47" s="17">
        <v>9.93</v>
      </c>
      <c r="AI47" s="17">
        <v>813.32</v>
      </c>
      <c r="AJ47" s="17">
        <v>297.37</v>
      </c>
      <c r="AK47" s="17">
        <v>436.78</v>
      </c>
      <c r="AL47" s="17">
        <v>17021.89</v>
      </c>
      <c r="AM47" s="17">
        <v>31103.24</v>
      </c>
      <c r="AN47" s="17">
        <v>9542.7000000000007</v>
      </c>
      <c r="AO47" s="20">
        <v>0</v>
      </c>
      <c r="AP47" s="20">
        <v>0</v>
      </c>
      <c r="AQ47" s="20">
        <v>0</v>
      </c>
      <c r="AR47" s="20">
        <v>0.57000000000000006</v>
      </c>
      <c r="AS47" s="20">
        <v>0</v>
      </c>
      <c r="AT47" s="20">
        <v>32.33</v>
      </c>
      <c r="AU47" s="20">
        <v>2667.7600000000007</v>
      </c>
      <c r="AV47" s="20">
        <v>983.00000000000023</v>
      </c>
      <c r="AW47" s="20">
        <v>1455.2200000000005</v>
      </c>
      <c r="AX47" s="20">
        <v>57151.290000000015</v>
      </c>
      <c r="AY47" s="20">
        <v>105278.36000000003</v>
      </c>
      <c r="AZ47" s="20">
        <v>32557.939999999991</v>
      </c>
      <c r="BA47" s="17">
        <f t="shared" si="1"/>
        <v>134191.48000000004</v>
      </c>
      <c r="BB47" s="17">
        <f t="shared" si="2"/>
        <v>6709.5800000000008</v>
      </c>
      <c r="BC47" s="17">
        <f t="shared" si="3"/>
        <v>59225.41</v>
      </c>
      <c r="BD47" s="17">
        <f t="shared" si="4"/>
        <v>200126.47000000003</v>
      </c>
    </row>
    <row r="48" spans="1:56" x14ac:dyDescent="0.25">
      <c r="A48" t="str">
        <f t="shared" si="5"/>
        <v>UNCA.DOWLOD15M</v>
      </c>
      <c r="B48" s="1" t="s">
        <v>3</v>
      </c>
      <c r="C48" s="1" t="s">
        <v>725</v>
      </c>
      <c r="D48" s="1" t="s">
        <v>725</v>
      </c>
      <c r="E48" s="17">
        <v>49854.569999999992</v>
      </c>
      <c r="F48" s="17">
        <v>49925.159999999989</v>
      </c>
      <c r="G48" s="17">
        <v>35574.69</v>
      </c>
      <c r="H48" s="17">
        <v>32113.870000000006</v>
      </c>
      <c r="I48" s="17">
        <v>9364.6799999999967</v>
      </c>
      <c r="J48" s="17">
        <v>5098.9799999999977</v>
      </c>
      <c r="K48" s="17">
        <v>8997.4199999999983</v>
      </c>
      <c r="L48" s="17">
        <v>9621.39</v>
      </c>
      <c r="M48" s="17">
        <v>2058.83</v>
      </c>
      <c r="N48" s="17">
        <v>3287.1399999999994</v>
      </c>
      <c r="O48" s="17">
        <v>0</v>
      </c>
      <c r="P48" s="17">
        <v>0</v>
      </c>
      <c r="Q48" s="20">
        <v>2492.73</v>
      </c>
      <c r="R48" s="20">
        <v>2496.2600000000002</v>
      </c>
      <c r="S48" s="20">
        <v>1778.73</v>
      </c>
      <c r="T48" s="20">
        <v>1605.69</v>
      </c>
      <c r="U48" s="20">
        <v>468.23</v>
      </c>
      <c r="V48" s="20">
        <v>254.95</v>
      </c>
      <c r="W48" s="20">
        <v>449.87</v>
      </c>
      <c r="X48" s="20">
        <v>481.07</v>
      </c>
      <c r="Y48" s="20">
        <v>102.94</v>
      </c>
      <c r="Z48" s="20">
        <v>164.36</v>
      </c>
      <c r="AA48" s="20">
        <v>0</v>
      </c>
      <c r="AB48" s="20">
        <v>0</v>
      </c>
      <c r="AC48" s="17">
        <v>24349.87</v>
      </c>
      <c r="AD48" s="17">
        <v>24161.74</v>
      </c>
      <c r="AE48" s="17">
        <v>17073.419999999998</v>
      </c>
      <c r="AF48" s="17">
        <v>15262.45</v>
      </c>
      <c r="AG48" s="17">
        <v>4406.3999999999996</v>
      </c>
      <c r="AH48" s="17">
        <v>2373.2600000000002</v>
      </c>
      <c r="AI48" s="17">
        <v>4143.38</v>
      </c>
      <c r="AJ48" s="17">
        <v>4381.6899999999996</v>
      </c>
      <c r="AK48" s="17">
        <v>927.12</v>
      </c>
      <c r="AL48" s="17">
        <v>1464.04</v>
      </c>
      <c r="AM48" s="17">
        <v>0</v>
      </c>
      <c r="AN48" s="17">
        <v>0</v>
      </c>
      <c r="AO48" s="20">
        <v>76697.17</v>
      </c>
      <c r="AP48" s="20">
        <v>76583.159999999989</v>
      </c>
      <c r="AQ48" s="20">
        <v>54426.840000000004</v>
      </c>
      <c r="AR48" s="20">
        <v>48982.010000000009</v>
      </c>
      <c r="AS48" s="20">
        <v>14239.309999999996</v>
      </c>
      <c r="AT48" s="20">
        <v>7727.1899999999978</v>
      </c>
      <c r="AU48" s="20">
        <v>13590.669999999998</v>
      </c>
      <c r="AV48" s="20">
        <v>14484.149999999998</v>
      </c>
      <c r="AW48" s="20">
        <v>3088.89</v>
      </c>
      <c r="AX48" s="20">
        <v>4915.5399999999991</v>
      </c>
      <c r="AY48" s="20">
        <v>0</v>
      </c>
      <c r="AZ48" s="20">
        <v>0</v>
      </c>
      <c r="BA48" s="17">
        <f t="shared" si="1"/>
        <v>205896.72999999998</v>
      </c>
      <c r="BB48" s="17">
        <f t="shared" si="2"/>
        <v>10294.830000000002</v>
      </c>
      <c r="BC48" s="17">
        <f t="shared" si="3"/>
        <v>98543.369999999981</v>
      </c>
      <c r="BD48" s="17">
        <f t="shared" si="4"/>
        <v>314734.93</v>
      </c>
    </row>
    <row r="49" spans="1:56" x14ac:dyDescent="0.25">
      <c r="A49" t="str">
        <f t="shared" si="5"/>
        <v>CHD.DRW1</v>
      </c>
      <c r="B49" s="1" t="s">
        <v>234</v>
      </c>
      <c r="C49" s="1" t="s">
        <v>80</v>
      </c>
      <c r="D49" s="1" t="s">
        <v>80</v>
      </c>
      <c r="E49" s="17">
        <v>0</v>
      </c>
      <c r="F49" s="17">
        <v>0</v>
      </c>
      <c r="G49" s="17">
        <v>0</v>
      </c>
      <c r="H49" s="17">
        <v>0</v>
      </c>
      <c r="I49" s="17">
        <v>0</v>
      </c>
      <c r="J49" s="17">
        <v>0</v>
      </c>
      <c r="K49" s="17">
        <v>0</v>
      </c>
      <c r="L49" s="17">
        <v>0</v>
      </c>
      <c r="M49" s="17">
        <v>0</v>
      </c>
      <c r="N49" s="17">
        <v>0</v>
      </c>
      <c r="O49" s="17">
        <v>0</v>
      </c>
      <c r="P49" s="17">
        <v>0</v>
      </c>
      <c r="Q49" s="20">
        <v>0</v>
      </c>
      <c r="R49" s="20">
        <v>0</v>
      </c>
      <c r="S49" s="20">
        <v>0</v>
      </c>
      <c r="T49" s="20">
        <v>0</v>
      </c>
      <c r="U49" s="20">
        <v>0</v>
      </c>
      <c r="V49" s="20">
        <v>0</v>
      </c>
      <c r="W49" s="20">
        <v>0</v>
      </c>
      <c r="X49" s="20">
        <v>0</v>
      </c>
      <c r="Y49" s="20">
        <v>0</v>
      </c>
      <c r="Z49" s="20">
        <v>0</v>
      </c>
      <c r="AA49" s="20">
        <v>0</v>
      </c>
      <c r="AB49" s="20">
        <v>0</v>
      </c>
      <c r="AC49" s="17">
        <v>0</v>
      </c>
      <c r="AD49" s="17">
        <v>0</v>
      </c>
      <c r="AE49" s="17">
        <v>0</v>
      </c>
      <c r="AF49" s="17">
        <v>0</v>
      </c>
      <c r="AG49" s="17">
        <v>0</v>
      </c>
      <c r="AH49" s="17">
        <v>0</v>
      </c>
      <c r="AI49" s="17">
        <v>0</v>
      </c>
      <c r="AJ49" s="17">
        <v>0</v>
      </c>
      <c r="AK49" s="17">
        <v>0</v>
      </c>
      <c r="AL49" s="17">
        <v>0</v>
      </c>
      <c r="AM49" s="17">
        <v>0</v>
      </c>
      <c r="AN49" s="17">
        <v>0</v>
      </c>
      <c r="AO49" s="20">
        <v>0</v>
      </c>
      <c r="AP49" s="20">
        <v>0</v>
      </c>
      <c r="AQ49" s="20">
        <v>0</v>
      </c>
      <c r="AR49" s="20">
        <v>0</v>
      </c>
      <c r="AS49" s="20">
        <v>0</v>
      </c>
      <c r="AT49" s="20">
        <v>0</v>
      </c>
      <c r="AU49" s="20">
        <v>0</v>
      </c>
      <c r="AV49" s="20">
        <v>0</v>
      </c>
      <c r="AW49" s="20">
        <v>0</v>
      </c>
      <c r="AX49" s="20">
        <v>0</v>
      </c>
      <c r="AY49" s="20">
        <v>0</v>
      </c>
      <c r="AZ49" s="20">
        <v>0</v>
      </c>
      <c r="BA49" s="17">
        <f t="shared" si="1"/>
        <v>0</v>
      </c>
      <c r="BB49" s="17">
        <f t="shared" si="2"/>
        <v>0</v>
      </c>
      <c r="BC49" s="17">
        <f t="shared" si="3"/>
        <v>0</v>
      </c>
      <c r="BD49" s="17">
        <f t="shared" si="4"/>
        <v>0</v>
      </c>
    </row>
    <row r="50" spans="1:56" x14ac:dyDescent="0.25">
      <c r="A50" t="str">
        <f t="shared" si="5"/>
        <v>GAL.DRW1</v>
      </c>
      <c r="B50" s="1" t="s">
        <v>740</v>
      </c>
      <c r="C50" s="1" t="s">
        <v>80</v>
      </c>
      <c r="D50" s="1" t="s">
        <v>80</v>
      </c>
      <c r="E50" s="17">
        <v>0</v>
      </c>
      <c r="F50" s="17">
        <v>0</v>
      </c>
      <c r="G50" s="17">
        <v>0</v>
      </c>
      <c r="H50" s="17">
        <v>0</v>
      </c>
      <c r="I50" s="17">
        <v>0</v>
      </c>
      <c r="J50" s="17">
        <v>0</v>
      </c>
      <c r="K50" s="17">
        <v>0</v>
      </c>
      <c r="L50" s="17">
        <v>0</v>
      </c>
      <c r="M50" s="17">
        <v>0</v>
      </c>
      <c r="N50" s="17">
        <v>0</v>
      </c>
      <c r="O50" s="17">
        <v>0</v>
      </c>
      <c r="P50" s="17">
        <v>0</v>
      </c>
      <c r="Q50" s="20">
        <v>0</v>
      </c>
      <c r="R50" s="20">
        <v>0</v>
      </c>
      <c r="S50" s="20">
        <v>0</v>
      </c>
      <c r="T50" s="20">
        <v>0</v>
      </c>
      <c r="U50" s="20">
        <v>0</v>
      </c>
      <c r="V50" s="20">
        <v>0</v>
      </c>
      <c r="W50" s="20">
        <v>0</v>
      </c>
      <c r="X50" s="20">
        <v>0</v>
      </c>
      <c r="Y50" s="20">
        <v>0</v>
      </c>
      <c r="Z50" s="20">
        <v>0</v>
      </c>
      <c r="AA50" s="20">
        <v>0</v>
      </c>
      <c r="AB50" s="20">
        <v>0</v>
      </c>
      <c r="AC50" s="17">
        <v>0</v>
      </c>
      <c r="AD50" s="17">
        <v>0</v>
      </c>
      <c r="AE50" s="17">
        <v>0</v>
      </c>
      <c r="AF50" s="17">
        <v>0</v>
      </c>
      <c r="AG50" s="17">
        <v>0</v>
      </c>
      <c r="AH50" s="17">
        <v>0</v>
      </c>
      <c r="AI50" s="17">
        <v>0</v>
      </c>
      <c r="AJ50" s="17">
        <v>0</v>
      </c>
      <c r="AK50" s="17">
        <v>0</v>
      </c>
      <c r="AL50" s="17">
        <v>0</v>
      </c>
      <c r="AM50" s="17">
        <v>0</v>
      </c>
      <c r="AN50" s="17">
        <v>0</v>
      </c>
      <c r="AO50" s="20">
        <v>0</v>
      </c>
      <c r="AP50" s="20">
        <v>0</v>
      </c>
      <c r="AQ50" s="20">
        <v>0</v>
      </c>
      <c r="AR50" s="20">
        <v>0</v>
      </c>
      <c r="AS50" s="20">
        <v>0</v>
      </c>
      <c r="AT50" s="20">
        <v>0</v>
      </c>
      <c r="AU50" s="20">
        <v>0</v>
      </c>
      <c r="AV50" s="20">
        <v>0</v>
      </c>
      <c r="AW50" s="20">
        <v>0</v>
      </c>
      <c r="AX50" s="20">
        <v>0</v>
      </c>
      <c r="AY50" s="20">
        <v>0</v>
      </c>
      <c r="AZ50" s="20">
        <v>0</v>
      </c>
      <c r="BA50" s="17">
        <f t="shared" si="1"/>
        <v>0</v>
      </c>
      <c r="BB50" s="17">
        <f t="shared" si="2"/>
        <v>0</v>
      </c>
      <c r="BC50" s="17">
        <f t="shared" si="3"/>
        <v>0</v>
      </c>
      <c r="BD50" s="17">
        <f t="shared" si="4"/>
        <v>0</v>
      </c>
    </row>
    <row r="51" spans="1:56" x14ac:dyDescent="0.25">
      <c r="A51" t="str">
        <f t="shared" si="5"/>
        <v>PCES.EC01</v>
      </c>
      <c r="B51" s="1" t="s">
        <v>235</v>
      </c>
      <c r="C51" s="1" t="s">
        <v>84</v>
      </c>
      <c r="D51" s="1" t="s">
        <v>84</v>
      </c>
      <c r="E51" s="17">
        <v>-136902</v>
      </c>
      <c r="F51" s="17">
        <v>-109334.48</v>
      </c>
      <c r="G51" s="17">
        <v>-68479.44</v>
      </c>
      <c r="H51" s="17">
        <v>-61926.38</v>
      </c>
      <c r="I51" s="17">
        <v>-119339.16999999998</v>
      </c>
      <c r="J51" s="17">
        <v>-134126.5</v>
      </c>
      <c r="K51" s="17">
        <v>-340472.36</v>
      </c>
      <c r="L51" s="17">
        <v>-147620.22000000003</v>
      </c>
      <c r="M51" s="17">
        <v>-192900.77999999997</v>
      </c>
      <c r="N51" s="17">
        <v>-531129.14999999991</v>
      </c>
      <c r="O51" s="17">
        <v>-279093.51</v>
      </c>
      <c r="P51" s="17">
        <v>-149958.41999999998</v>
      </c>
      <c r="Q51" s="20">
        <v>-6845.1</v>
      </c>
      <c r="R51" s="20">
        <v>-5466.72</v>
      </c>
      <c r="S51" s="20">
        <v>-3423.97</v>
      </c>
      <c r="T51" s="20">
        <v>-3096.32</v>
      </c>
      <c r="U51" s="20">
        <v>-5966.96</v>
      </c>
      <c r="V51" s="20">
        <v>-6706.33</v>
      </c>
      <c r="W51" s="20">
        <v>-17023.62</v>
      </c>
      <c r="X51" s="20">
        <v>-7381.01</v>
      </c>
      <c r="Y51" s="20">
        <v>-9645.0400000000009</v>
      </c>
      <c r="Z51" s="20">
        <v>-26556.46</v>
      </c>
      <c r="AA51" s="20">
        <v>-13954.68</v>
      </c>
      <c r="AB51" s="20">
        <v>-7497.92</v>
      </c>
      <c r="AC51" s="17">
        <v>-66865.399999999994</v>
      </c>
      <c r="AD51" s="17">
        <v>-52913.42</v>
      </c>
      <c r="AE51" s="17">
        <v>-32865.449999999997</v>
      </c>
      <c r="AF51" s="17">
        <v>-29431.16</v>
      </c>
      <c r="AG51" s="17">
        <v>-56153.19</v>
      </c>
      <c r="AH51" s="17">
        <v>-62427.65</v>
      </c>
      <c r="AI51" s="17">
        <v>-156789.92000000001</v>
      </c>
      <c r="AJ51" s="17">
        <v>-67227.899999999994</v>
      </c>
      <c r="AK51" s="17">
        <v>-86866.17</v>
      </c>
      <c r="AL51" s="17">
        <v>-236556.3</v>
      </c>
      <c r="AM51" s="17">
        <v>-122881.49</v>
      </c>
      <c r="AN51" s="17">
        <v>-65285.35</v>
      </c>
      <c r="AO51" s="20">
        <v>-210612.5</v>
      </c>
      <c r="AP51" s="20">
        <v>-167714.62</v>
      </c>
      <c r="AQ51" s="20">
        <v>-104768.86</v>
      </c>
      <c r="AR51" s="20">
        <v>-94453.86</v>
      </c>
      <c r="AS51" s="20">
        <v>-181459.32</v>
      </c>
      <c r="AT51" s="20">
        <v>-203260.47999999998</v>
      </c>
      <c r="AU51" s="20">
        <v>-514285.9</v>
      </c>
      <c r="AV51" s="20">
        <v>-222229.13000000003</v>
      </c>
      <c r="AW51" s="20">
        <v>-289411.99</v>
      </c>
      <c r="AX51" s="20">
        <v>-794241.90999999992</v>
      </c>
      <c r="AY51" s="20">
        <v>-415929.68</v>
      </c>
      <c r="AZ51" s="20">
        <v>-222741.69</v>
      </c>
      <c r="BA51" s="17">
        <f t="shared" si="1"/>
        <v>-2271282.41</v>
      </c>
      <c r="BB51" s="17">
        <f t="shared" si="2"/>
        <v>-113564.12999999999</v>
      </c>
      <c r="BC51" s="17">
        <f t="shared" si="3"/>
        <v>-1036263.4</v>
      </c>
      <c r="BD51" s="17">
        <f t="shared" si="4"/>
        <v>-3421109.9400000004</v>
      </c>
    </row>
    <row r="52" spans="1:56" x14ac:dyDescent="0.25">
      <c r="A52" t="str">
        <f t="shared" si="5"/>
        <v>PCES.EC04</v>
      </c>
      <c r="B52" s="1" t="s">
        <v>235</v>
      </c>
      <c r="C52" s="1" t="s">
        <v>85</v>
      </c>
      <c r="D52" s="1" t="s">
        <v>85</v>
      </c>
      <c r="E52" s="17">
        <v>24583.619999999995</v>
      </c>
      <c r="F52" s="17">
        <v>16997.97</v>
      </c>
      <c r="G52" s="17">
        <v>10617.570000000007</v>
      </c>
      <c r="H52" s="17">
        <v>12315.620000000014</v>
      </c>
      <c r="I52" s="17">
        <v>17092.76999999999</v>
      </c>
      <c r="J52" s="17">
        <v>18096.009999999998</v>
      </c>
      <c r="K52" s="17">
        <v>74115.420000000071</v>
      </c>
      <c r="L52" s="17">
        <v>39550.799999999981</v>
      </c>
      <c r="M52" s="17">
        <v>47620.160000000003</v>
      </c>
      <c r="N52" s="17">
        <v>81243.469999999972</v>
      </c>
      <c r="O52" s="17">
        <v>55922.10000000002</v>
      </c>
      <c r="P52" s="17">
        <v>45591.519999999997</v>
      </c>
      <c r="Q52" s="20">
        <v>1229.18</v>
      </c>
      <c r="R52" s="20">
        <v>849.9</v>
      </c>
      <c r="S52" s="20">
        <v>530.88</v>
      </c>
      <c r="T52" s="20">
        <v>615.78</v>
      </c>
      <c r="U52" s="20">
        <v>854.64</v>
      </c>
      <c r="V52" s="20">
        <v>904.8</v>
      </c>
      <c r="W52" s="20">
        <v>3705.77</v>
      </c>
      <c r="X52" s="20">
        <v>1977.54</v>
      </c>
      <c r="Y52" s="20">
        <v>2381.0100000000002</v>
      </c>
      <c r="Z52" s="20">
        <v>4062.17</v>
      </c>
      <c r="AA52" s="20">
        <v>2796.11</v>
      </c>
      <c r="AB52" s="20">
        <v>2279.58</v>
      </c>
      <c r="AC52" s="17">
        <v>12007.08</v>
      </c>
      <c r="AD52" s="17">
        <v>8226.32</v>
      </c>
      <c r="AE52" s="17">
        <v>5095.71</v>
      </c>
      <c r="AF52" s="17">
        <v>5853.13</v>
      </c>
      <c r="AG52" s="17">
        <v>8042.74</v>
      </c>
      <c r="AH52" s="17">
        <v>8422.58</v>
      </c>
      <c r="AI52" s="17">
        <v>34130.67</v>
      </c>
      <c r="AJ52" s="17">
        <v>18011.88</v>
      </c>
      <c r="AK52" s="17">
        <v>21444.09</v>
      </c>
      <c r="AL52" s="17">
        <v>36184.519999999997</v>
      </c>
      <c r="AM52" s="17">
        <v>24621.82</v>
      </c>
      <c r="AN52" s="17">
        <v>19848.560000000001</v>
      </c>
      <c r="AO52" s="20">
        <v>37819.879999999997</v>
      </c>
      <c r="AP52" s="20">
        <v>26074.190000000002</v>
      </c>
      <c r="AQ52" s="20">
        <v>16244.160000000007</v>
      </c>
      <c r="AR52" s="20">
        <v>18784.530000000013</v>
      </c>
      <c r="AS52" s="20">
        <v>25990.149999999987</v>
      </c>
      <c r="AT52" s="20">
        <v>27423.39</v>
      </c>
      <c r="AU52" s="20">
        <v>111951.86000000007</v>
      </c>
      <c r="AV52" s="20">
        <v>59540.219999999987</v>
      </c>
      <c r="AW52" s="20">
        <v>71445.260000000009</v>
      </c>
      <c r="AX52" s="20">
        <v>121490.15999999997</v>
      </c>
      <c r="AY52" s="20">
        <v>83340.030000000028</v>
      </c>
      <c r="AZ52" s="20">
        <v>67719.66</v>
      </c>
      <c r="BA52" s="17">
        <f t="shared" si="1"/>
        <v>443747.03000000009</v>
      </c>
      <c r="BB52" s="17">
        <f t="shared" si="2"/>
        <v>22187.360000000001</v>
      </c>
      <c r="BC52" s="17">
        <f t="shared" si="3"/>
        <v>201889.1</v>
      </c>
      <c r="BD52" s="17">
        <f t="shared" si="4"/>
        <v>667823.49000000011</v>
      </c>
    </row>
    <row r="53" spans="1:56" x14ac:dyDescent="0.25">
      <c r="A53" t="str">
        <f t="shared" si="5"/>
        <v>ENCR.BCHIMP</v>
      </c>
      <c r="B53" s="1" t="s">
        <v>86</v>
      </c>
      <c r="C53" s="1" t="s">
        <v>87</v>
      </c>
      <c r="D53" s="1" t="s">
        <v>21</v>
      </c>
      <c r="E53" s="17">
        <v>-1622.2400000000002</v>
      </c>
      <c r="F53" s="17">
        <v>-1798.44</v>
      </c>
      <c r="G53" s="17">
        <v>-1020.83</v>
      </c>
      <c r="H53" s="17">
        <v>-12751.279999999999</v>
      </c>
      <c r="I53" s="17">
        <v>-12373.82</v>
      </c>
      <c r="J53" s="17">
        <v>-3127.17</v>
      </c>
      <c r="K53" s="17">
        <v>-19702.599999999999</v>
      </c>
      <c r="L53" s="17">
        <v>-3634.5699999999997</v>
      </c>
      <c r="M53" s="17">
        <v>-4303.72</v>
      </c>
      <c r="N53" s="17">
        <v>-22940.53</v>
      </c>
      <c r="O53" s="17">
        <v>-4597.76</v>
      </c>
      <c r="P53" s="17">
        <v>-8279.11</v>
      </c>
      <c r="Q53" s="20">
        <v>-81.11</v>
      </c>
      <c r="R53" s="20">
        <v>-89.92</v>
      </c>
      <c r="S53" s="20">
        <v>-51.04</v>
      </c>
      <c r="T53" s="20">
        <v>-637.55999999999995</v>
      </c>
      <c r="U53" s="20">
        <v>-618.69000000000005</v>
      </c>
      <c r="V53" s="20">
        <v>-156.36000000000001</v>
      </c>
      <c r="W53" s="20">
        <v>-985.13</v>
      </c>
      <c r="X53" s="20">
        <v>-181.73</v>
      </c>
      <c r="Y53" s="20">
        <v>-215.19</v>
      </c>
      <c r="Z53" s="20">
        <v>-1147.03</v>
      </c>
      <c r="AA53" s="20">
        <v>-229.89</v>
      </c>
      <c r="AB53" s="20">
        <v>-413.96</v>
      </c>
      <c r="AC53" s="17">
        <v>-792.33</v>
      </c>
      <c r="AD53" s="17">
        <v>-870.37</v>
      </c>
      <c r="AE53" s="17">
        <v>-489.93</v>
      </c>
      <c r="AF53" s="17">
        <v>-6060.18</v>
      </c>
      <c r="AG53" s="17">
        <v>-5822.31</v>
      </c>
      <c r="AH53" s="17">
        <v>-1455.51</v>
      </c>
      <c r="AI53" s="17">
        <v>-9073.19</v>
      </c>
      <c r="AJ53" s="17">
        <v>-1655.22</v>
      </c>
      <c r="AK53" s="17">
        <v>-1938.03</v>
      </c>
      <c r="AL53" s="17">
        <v>-10217.34</v>
      </c>
      <c r="AM53" s="17">
        <v>-2024.34</v>
      </c>
      <c r="AN53" s="17">
        <v>-3604.36</v>
      </c>
      <c r="AO53" s="20">
        <v>-2495.6800000000003</v>
      </c>
      <c r="AP53" s="20">
        <v>-2758.73</v>
      </c>
      <c r="AQ53" s="20">
        <v>-1561.8000000000002</v>
      </c>
      <c r="AR53" s="20">
        <v>-19449.019999999997</v>
      </c>
      <c r="AS53" s="20">
        <v>-18814.82</v>
      </c>
      <c r="AT53" s="20">
        <v>-4739.04</v>
      </c>
      <c r="AU53" s="20">
        <v>-29760.92</v>
      </c>
      <c r="AV53" s="20">
        <v>-5471.5199999999995</v>
      </c>
      <c r="AW53" s="20">
        <v>-6456.94</v>
      </c>
      <c r="AX53" s="20">
        <v>-34304.899999999994</v>
      </c>
      <c r="AY53" s="20">
        <v>-6851.9900000000007</v>
      </c>
      <c r="AZ53" s="20">
        <v>-12297.43</v>
      </c>
      <c r="BA53" s="17">
        <f t="shared" si="1"/>
        <v>-96152.069999999992</v>
      </c>
      <c r="BB53" s="17">
        <f t="shared" si="2"/>
        <v>-4807.6100000000006</v>
      </c>
      <c r="BC53" s="17">
        <f t="shared" si="3"/>
        <v>-44003.11</v>
      </c>
      <c r="BD53" s="17">
        <f t="shared" si="4"/>
        <v>-144962.78999999998</v>
      </c>
    </row>
    <row r="54" spans="1:56" x14ac:dyDescent="0.25">
      <c r="A54" t="str">
        <f t="shared" si="5"/>
        <v>ENCR.SPCIMP</v>
      </c>
      <c r="B54" s="1" t="s">
        <v>86</v>
      </c>
      <c r="C54" s="1" t="s">
        <v>88</v>
      </c>
      <c r="D54" s="1" t="s">
        <v>73</v>
      </c>
      <c r="E54" s="17">
        <v>-577.67999999999995</v>
      </c>
      <c r="F54" s="17">
        <v>0</v>
      </c>
      <c r="G54" s="17">
        <v>0</v>
      </c>
      <c r="H54" s="17">
        <v>0</v>
      </c>
      <c r="I54" s="17">
        <v>0</v>
      </c>
      <c r="J54" s="17">
        <v>-46.800000000000004</v>
      </c>
      <c r="K54" s="17">
        <v>-6.9499999999999957</v>
      </c>
      <c r="L54" s="17">
        <v>-1.9800000000000004</v>
      </c>
      <c r="M54" s="17">
        <v>-16.150000000000006</v>
      </c>
      <c r="N54" s="17">
        <v>0</v>
      </c>
      <c r="O54" s="17">
        <v>-2.13</v>
      </c>
      <c r="P54" s="17">
        <v>-14.879999999999999</v>
      </c>
      <c r="Q54" s="20">
        <v>-28.88</v>
      </c>
      <c r="R54" s="20">
        <v>0</v>
      </c>
      <c r="S54" s="20">
        <v>0</v>
      </c>
      <c r="T54" s="20">
        <v>0</v>
      </c>
      <c r="U54" s="20">
        <v>0</v>
      </c>
      <c r="V54" s="20">
        <v>-2.34</v>
      </c>
      <c r="W54" s="20">
        <v>-0.35</v>
      </c>
      <c r="X54" s="20">
        <v>-0.1</v>
      </c>
      <c r="Y54" s="20">
        <v>-0.81</v>
      </c>
      <c r="Z54" s="20">
        <v>0</v>
      </c>
      <c r="AA54" s="20">
        <v>-0.11</v>
      </c>
      <c r="AB54" s="20">
        <v>-0.74</v>
      </c>
      <c r="AC54" s="17">
        <v>-282.14999999999998</v>
      </c>
      <c r="AD54" s="17">
        <v>0</v>
      </c>
      <c r="AE54" s="17">
        <v>0</v>
      </c>
      <c r="AF54" s="17">
        <v>0</v>
      </c>
      <c r="AG54" s="17">
        <v>0</v>
      </c>
      <c r="AH54" s="17">
        <v>-21.78</v>
      </c>
      <c r="AI54" s="17">
        <v>-3.2</v>
      </c>
      <c r="AJ54" s="17">
        <v>-0.9</v>
      </c>
      <c r="AK54" s="17">
        <v>-7.27</v>
      </c>
      <c r="AL54" s="17">
        <v>0</v>
      </c>
      <c r="AM54" s="17">
        <v>-0.94</v>
      </c>
      <c r="AN54" s="17">
        <v>-6.48</v>
      </c>
      <c r="AO54" s="20">
        <v>-888.70999999999992</v>
      </c>
      <c r="AP54" s="20">
        <v>0</v>
      </c>
      <c r="AQ54" s="20">
        <v>0</v>
      </c>
      <c r="AR54" s="20">
        <v>0</v>
      </c>
      <c r="AS54" s="20">
        <v>0</v>
      </c>
      <c r="AT54" s="20">
        <v>-70.92</v>
      </c>
      <c r="AU54" s="20">
        <v>-10.499999999999996</v>
      </c>
      <c r="AV54" s="20">
        <v>-2.9800000000000004</v>
      </c>
      <c r="AW54" s="20">
        <v>-24.230000000000004</v>
      </c>
      <c r="AX54" s="20">
        <v>0</v>
      </c>
      <c r="AY54" s="20">
        <v>-3.1799999999999997</v>
      </c>
      <c r="AZ54" s="20">
        <v>-22.1</v>
      </c>
      <c r="BA54" s="17">
        <f t="shared" si="1"/>
        <v>-666.56999999999994</v>
      </c>
      <c r="BB54" s="17">
        <f t="shared" si="2"/>
        <v>-33.330000000000005</v>
      </c>
      <c r="BC54" s="17">
        <f t="shared" si="3"/>
        <v>-322.71999999999991</v>
      </c>
      <c r="BD54" s="17">
        <f t="shared" si="4"/>
        <v>-1022.6199999999999</v>
      </c>
    </row>
    <row r="55" spans="1:56" x14ac:dyDescent="0.25">
      <c r="A55" t="str">
        <f t="shared" si="5"/>
        <v>EEMI.BCHIMP</v>
      </c>
      <c r="B55" s="1" t="s">
        <v>89</v>
      </c>
      <c r="C55" s="1" t="s">
        <v>90</v>
      </c>
      <c r="D55" s="1" t="s">
        <v>21</v>
      </c>
      <c r="E55" s="17">
        <v>-11692.189999999999</v>
      </c>
      <c r="F55" s="17">
        <v>-2604.5500000000002</v>
      </c>
      <c r="G55" s="17">
        <v>-7410.2800000000007</v>
      </c>
      <c r="H55" s="17">
        <v>-9390.4000000000015</v>
      </c>
      <c r="I55" s="17">
        <v>-8942.06</v>
      </c>
      <c r="J55" s="17">
        <v>-4177.12</v>
      </c>
      <c r="K55" s="17">
        <v>-22325.13</v>
      </c>
      <c r="L55" s="17">
        <v>-6574.67</v>
      </c>
      <c r="M55" s="17">
        <v>-9001.6000000000022</v>
      </c>
      <c r="N55" s="17">
        <v>-30933.8</v>
      </c>
      <c r="O55" s="17">
        <v>-17485.62</v>
      </c>
      <c r="P55" s="17">
        <v>-10028.200000000001</v>
      </c>
      <c r="Q55" s="20">
        <v>-584.61</v>
      </c>
      <c r="R55" s="20">
        <v>-130.22999999999999</v>
      </c>
      <c r="S55" s="20">
        <v>-370.51</v>
      </c>
      <c r="T55" s="20">
        <v>-469.52</v>
      </c>
      <c r="U55" s="20">
        <v>-447.1</v>
      </c>
      <c r="V55" s="20">
        <v>-208.86</v>
      </c>
      <c r="W55" s="20">
        <v>-1116.26</v>
      </c>
      <c r="X55" s="20">
        <v>-328.73</v>
      </c>
      <c r="Y55" s="20">
        <v>-450.08</v>
      </c>
      <c r="Z55" s="20">
        <v>-1546.69</v>
      </c>
      <c r="AA55" s="20">
        <v>-874.28</v>
      </c>
      <c r="AB55" s="20">
        <v>-501.41</v>
      </c>
      <c r="AC55" s="17">
        <v>-5710.68</v>
      </c>
      <c r="AD55" s="17">
        <v>-1260.5</v>
      </c>
      <c r="AE55" s="17">
        <v>-3556.43</v>
      </c>
      <c r="AF55" s="17">
        <v>-4462.8900000000003</v>
      </c>
      <c r="AG55" s="17">
        <v>-4207.55</v>
      </c>
      <c r="AH55" s="17">
        <v>-1944.19</v>
      </c>
      <c r="AI55" s="17">
        <v>-10280.879999999999</v>
      </c>
      <c r="AJ55" s="17">
        <v>-2994.18</v>
      </c>
      <c r="AK55" s="17">
        <v>-4053.56</v>
      </c>
      <c r="AL55" s="17">
        <v>-13777.41</v>
      </c>
      <c r="AM55" s="17">
        <v>-7698.71</v>
      </c>
      <c r="AN55" s="17">
        <v>-4365.84</v>
      </c>
      <c r="AO55" s="20">
        <v>-17987.48</v>
      </c>
      <c r="AP55" s="20">
        <v>-3995.28</v>
      </c>
      <c r="AQ55" s="20">
        <v>-11337.220000000001</v>
      </c>
      <c r="AR55" s="20">
        <v>-14322.810000000001</v>
      </c>
      <c r="AS55" s="20">
        <v>-13596.71</v>
      </c>
      <c r="AT55" s="20">
        <v>-6330.17</v>
      </c>
      <c r="AU55" s="20">
        <v>-33722.269999999997</v>
      </c>
      <c r="AV55" s="20">
        <v>-9897.58</v>
      </c>
      <c r="AW55" s="20">
        <v>-13505.240000000002</v>
      </c>
      <c r="AX55" s="20">
        <v>-46257.899999999994</v>
      </c>
      <c r="AY55" s="20">
        <v>-26058.609999999997</v>
      </c>
      <c r="AZ55" s="20">
        <v>-14895.45</v>
      </c>
      <c r="BA55" s="17">
        <f t="shared" si="1"/>
        <v>-140565.62</v>
      </c>
      <c r="BB55" s="17">
        <f t="shared" si="2"/>
        <v>-7028.28</v>
      </c>
      <c r="BC55" s="17">
        <f t="shared" si="3"/>
        <v>-64312.819999999992</v>
      </c>
      <c r="BD55" s="17">
        <f t="shared" si="4"/>
        <v>-211906.72</v>
      </c>
    </row>
    <row r="56" spans="1:56" x14ac:dyDescent="0.25">
      <c r="A56" t="str">
        <f t="shared" si="5"/>
        <v>EEMI.BCHEXP</v>
      </c>
      <c r="B56" s="1" t="s">
        <v>89</v>
      </c>
      <c r="C56" s="1" t="s">
        <v>91</v>
      </c>
      <c r="D56" s="1" t="s">
        <v>28</v>
      </c>
      <c r="E56" s="17">
        <v>0</v>
      </c>
      <c r="F56" s="17">
        <v>0</v>
      </c>
      <c r="G56" s="17">
        <v>-9.61</v>
      </c>
      <c r="H56" s="17">
        <v>0</v>
      </c>
      <c r="I56" s="17">
        <v>0</v>
      </c>
      <c r="J56" s="17">
        <v>0</v>
      </c>
      <c r="K56" s="17">
        <v>0</v>
      </c>
      <c r="L56" s="17">
        <v>-23.5</v>
      </c>
      <c r="M56" s="17">
        <v>-422.85</v>
      </c>
      <c r="N56" s="17">
        <v>-960.32</v>
      </c>
      <c r="O56" s="17">
        <v>0</v>
      </c>
      <c r="P56" s="17">
        <v>-137.27000000000001</v>
      </c>
      <c r="Q56" s="20">
        <v>0</v>
      </c>
      <c r="R56" s="20">
        <v>0</v>
      </c>
      <c r="S56" s="20">
        <v>-0.48</v>
      </c>
      <c r="T56" s="20">
        <v>0</v>
      </c>
      <c r="U56" s="20">
        <v>0</v>
      </c>
      <c r="V56" s="20">
        <v>0</v>
      </c>
      <c r="W56" s="20">
        <v>0</v>
      </c>
      <c r="X56" s="20">
        <v>-1.18</v>
      </c>
      <c r="Y56" s="20">
        <v>-21.14</v>
      </c>
      <c r="Z56" s="20">
        <v>-48.02</v>
      </c>
      <c r="AA56" s="20">
        <v>0</v>
      </c>
      <c r="AB56" s="20">
        <v>-6.86</v>
      </c>
      <c r="AC56" s="17">
        <v>0</v>
      </c>
      <c r="AD56" s="17">
        <v>0</v>
      </c>
      <c r="AE56" s="17">
        <v>-4.6100000000000003</v>
      </c>
      <c r="AF56" s="17">
        <v>0</v>
      </c>
      <c r="AG56" s="17">
        <v>0</v>
      </c>
      <c r="AH56" s="17">
        <v>0</v>
      </c>
      <c r="AI56" s="17">
        <v>0</v>
      </c>
      <c r="AJ56" s="17">
        <v>-10.7</v>
      </c>
      <c r="AK56" s="17">
        <v>-190.42</v>
      </c>
      <c r="AL56" s="17">
        <v>-427.71</v>
      </c>
      <c r="AM56" s="17">
        <v>0</v>
      </c>
      <c r="AN56" s="17">
        <v>-59.76</v>
      </c>
      <c r="AO56" s="20">
        <v>0</v>
      </c>
      <c r="AP56" s="20">
        <v>0</v>
      </c>
      <c r="AQ56" s="20">
        <v>-14.7</v>
      </c>
      <c r="AR56" s="20">
        <v>0</v>
      </c>
      <c r="AS56" s="20">
        <v>0</v>
      </c>
      <c r="AT56" s="20">
        <v>0</v>
      </c>
      <c r="AU56" s="20">
        <v>0</v>
      </c>
      <c r="AV56" s="20">
        <v>-35.379999999999995</v>
      </c>
      <c r="AW56" s="20">
        <v>-634.41</v>
      </c>
      <c r="AX56" s="20">
        <v>-1436.05</v>
      </c>
      <c r="AY56" s="20">
        <v>0</v>
      </c>
      <c r="AZ56" s="20">
        <v>-203.89000000000001</v>
      </c>
      <c r="BA56" s="17">
        <f t="shared" si="1"/>
        <v>-1553.5500000000002</v>
      </c>
      <c r="BB56" s="17">
        <f t="shared" si="2"/>
        <v>-77.680000000000007</v>
      </c>
      <c r="BC56" s="17">
        <f t="shared" si="3"/>
        <v>-693.19999999999993</v>
      </c>
      <c r="BD56" s="17">
        <f t="shared" si="4"/>
        <v>-2324.4299999999998</v>
      </c>
    </row>
    <row r="57" spans="1:56" x14ac:dyDescent="0.25">
      <c r="A57" t="str">
        <f t="shared" si="5"/>
        <v>ENCR.BCHEXP</v>
      </c>
      <c r="B57" s="1" t="s">
        <v>86</v>
      </c>
      <c r="C57" s="1" t="s">
        <v>94</v>
      </c>
      <c r="D57" s="1" t="s">
        <v>28</v>
      </c>
      <c r="E57" s="17">
        <v>-693.03</v>
      </c>
      <c r="F57" s="17">
        <v>-149.48999999999998</v>
      </c>
      <c r="G57" s="17">
        <v>-270.19</v>
      </c>
      <c r="H57" s="17">
        <v>0</v>
      </c>
      <c r="I57" s="17">
        <v>-48.3</v>
      </c>
      <c r="J57" s="17">
        <v>-81.8</v>
      </c>
      <c r="K57" s="17">
        <v>-1376.48</v>
      </c>
      <c r="L57" s="17">
        <v>-14622.640000000003</v>
      </c>
      <c r="M57" s="17">
        <v>-6953.869999999999</v>
      </c>
      <c r="N57" s="17">
        <v>-3965.38</v>
      </c>
      <c r="O57" s="17">
        <v>-4249.82</v>
      </c>
      <c r="P57" s="17">
        <v>-2270.08</v>
      </c>
      <c r="Q57" s="20">
        <v>-34.65</v>
      </c>
      <c r="R57" s="20">
        <v>-7.47</v>
      </c>
      <c r="S57" s="20">
        <v>-13.51</v>
      </c>
      <c r="T57" s="20">
        <v>0</v>
      </c>
      <c r="U57" s="20">
        <v>-2.42</v>
      </c>
      <c r="V57" s="20">
        <v>-4.09</v>
      </c>
      <c r="W57" s="20">
        <v>-68.819999999999993</v>
      </c>
      <c r="X57" s="20">
        <v>-731.13</v>
      </c>
      <c r="Y57" s="20">
        <v>-347.69</v>
      </c>
      <c r="Z57" s="20">
        <v>-198.27</v>
      </c>
      <c r="AA57" s="20">
        <v>-212.49</v>
      </c>
      <c r="AB57" s="20">
        <v>-113.5</v>
      </c>
      <c r="AC57" s="17">
        <v>-338.49</v>
      </c>
      <c r="AD57" s="17">
        <v>-72.349999999999994</v>
      </c>
      <c r="AE57" s="17">
        <v>-129.66999999999999</v>
      </c>
      <c r="AF57" s="17">
        <v>0</v>
      </c>
      <c r="AG57" s="17">
        <v>-22.73</v>
      </c>
      <c r="AH57" s="17">
        <v>-38.07</v>
      </c>
      <c r="AI57" s="17">
        <v>-633.88</v>
      </c>
      <c r="AJ57" s="17">
        <v>-6659.31</v>
      </c>
      <c r="AK57" s="17">
        <v>-3131.43</v>
      </c>
      <c r="AL57" s="17">
        <v>-1766.12</v>
      </c>
      <c r="AM57" s="17">
        <v>-1871.14</v>
      </c>
      <c r="AN57" s="17">
        <v>-988.29</v>
      </c>
      <c r="AO57" s="20">
        <v>-1066.17</v>
      </c>
      <c r="AP57" s="20">
        <v>-229.30999999999997</v>
      </c>
      <c r="AQ57" s="20">
        <v>-413.37</v>
      </c>
      <c r="AR57" s="20">
        <v>0</v>
      </c>
      <c r="AS57" s="20">
        <v>-73.45</v>
      </c>
      <c r="AT57" s="20">
        <v>-123.96000000000001</v>
      </c>
      <c r="AU57" s="20">
        <v>-2079.1799999999998</v>
      </c>
      <c r="AV57" s="20">
        <v>-22013.08</v>
      </c>
      <c r="AW57" s="20">
        <v>-10432.989999999998</v>
      </c>
      <c r="AX57" s="20">
        <v>-5929.77</v>
      </c>
      <c r="AY57" s="20">
        <v>-6333.45</v>
      </c>
      <c r="AZ57" s="20">
        <v>-3371.87</v>
      </c>
      <c r="BA57" s="17">
        <f t="shared" si="1"/>
        <v>-34681.08</v>
      </c>
      <c r="BB57" s="17">
        <f t="shared" si="2"/>
        <v>-1734.04</v>
      </c>
      <c r="BC57" s="17">
        <f t="shared" si="3"/>
        <v>-15651.48</v>
      </c>
      <c r="BD57" s="17">
        <f t="shared" si="4"/>
        <v>-52066.6</v>
      </c>
    </row>
    <row r="58" spans="1:56" x14ac:dyDescent="0.25">
      <c r="A58" t="str">
        <f t="shared" si="5"/>
        <v>ENCR.SPCEXP</v>
      </c>
      <c r="B58" s="1" t="s">
        <v>86</v>
      </c>
      <c r="C58" s="1" t="s">
        <v>726</v>
      </c>
      <c r="D58" s="1" t="s">
        <v>74</v>
      </c>
      <c r="E58" s="17">
        <v>0</v>
      </c>
      <c r="F58" s="17">
        <v>0</v>
      </c>
      <c r="G58" s="17">
        <v>0</v>
      </c>
      <c r="H58" s="17">
        <v>0</v>
      </c>
      <c r="I58" s="17">
        <v>0</v>
      </c>
      <c r="J58" s="17">
        <v>-6.57</v>
      </c>
      <c r="K58" s="17">
        <v>-30.039999999999996</v>
      </c>
      <c r="L58" s="17">
        <v>-88.97999999999999</v>
      </c>
      <c r="M58" s="17">
        <v>0</v>
      </c>
      <c r="N58" s="17">
        <v>0</v>
      </c>
      <c r="O58" s="17">
        <v>0</v>
      </c>
      <c r="P58" s="17">
        <v>-77.279999999999987</v>
      </c>
      <c r="Q58" s="20">
        <v>0</v>
      </c>
      <c r="R58" s="20">
        <v>0</v>
      </c>
      <c r="S58" s="20">
        <v>0</v>
      </c>
      <c r="T58" s="20">
        <v>0</v>
      </c>
      <c r="U58" s="20">
        <v>0</v>
      </c>
      <c r="V58" s="20">
        <v>-0.33</v>
      </c>
      <c r="W58" s="20">
        <v>-1.5</v>
      </c>
      <c r="X58" s="20">
        <v>-4.45</v>
      </c>
      <c r="Y58" s="20">
        <v>0</v>
      </c>
      <c r="Z58" s="20">
        <v>0</v>
      </c>
      <c r="AA58" s="20">
        <v>0</v>
      </c>
      <c r="AB58" s="20">
        <v>-3.86</v>
      </c>
      <c r="AC58" s="17">
        <v>0</v>
      </c>
      <c r="AD58" s="17">
        <v>0</v>
      </c>
      <c r="AE58" s="17">
        <v>0</v>
      </c>
      <c r="AF58" s="17">
        <v>0</v>
      </c>
      <c r="AG58" s="17">
        <v>0</v>
      </c>
      <c r="AH58" s="17">
        <v>-3.06</v>
      </c>
      <c r="AI58" s="17">
        <v>-13.83</v>
      </c>
      <c r="AJ58" s="17">
        <v>-40.520000000000003</v>
      </c>
      <c r="AK58" s="17">
        <v>0</v>
      </c>
      <c r="AL58" s="17">
        <v>0</v>
      </c>
      <c r="AM58" s="17">
        <v>0</v>
      </c>
      <c r="AN58" s="17">
        <v>-33.64</v>
      </c>
      <c r="AO58" s="20">
        <v>0</v>
      </c>
      <c r="AP58" s="20">
        <v>0</v>
      </c>
      <c r="AQ58" s="20">
        <v>0</v>
      </c>
      <c r="AR58" s="20">
        <v>0</v>
      </c>
      <c r="AS58" s="20">
        <v>0</v>
      </c>
      <c r="AT58" s="20">
        <v>-9.9600000000000009</v>
      </c>
      <c r="AU58" s="20">
        <v>-45.37</v>
      </c>
      <c r="AV58" s="20">
        <v>-133.94999999999999</v>
      </c>
      <c r="AW58" s="20">
        <v>0</v>
      </c>
      <c r="AX58" s="20">
        <v>0</v>
      </c>
      <c r="AY58" s="20">
        <v>0</v>
      </c>
      <c r="AZ58" s="20">
        <v>-114.77999999999999</v>
      </c>
      <c r="BA58" s="17">
        <f t="shared" si="1"/>
        <v>-202.86999999999998</v>
      </c>
      <c r="BB58" s="17">
        <f t="shared" si="2"/>
        <v>-10.14</v>
      </c>
      <c r="BC58" s="17">
        <f t="shared" si="3"/>
        <v>-91.050000000000011</v>
      </c>
      <c r="BD58" s="17">
        <f t="shared" si="4"/>
        <v>-304.05999999999995</v>
      </c>
    </row>
    <row r="59" spans="1:56" x14ac:dyDescent="0.25">
      <c r="A59" t="str">
        <f t="shared" si="5"/>
        <v>PWX.FNG1</v>
      </c>
      <c r="B59" s="1" t="s">
        <v>101</v>
      </c>
      <c r="C59" s="1" t="s">
        <v>102</v>
      </c>
      <c r="D59" s="1" t="s">
        <v>102</v>
      </c>
      <c r="E59" s="17">
        <v>-32310.699999999997</v>
      </c>
      <c r="F59" s="17">
        <v>-22063.800000000003</v>
      </c>
      <c r="G59" s="17">
        <v>-20192.32</v>
      </c>
      <c r="H59" s="17">
        <v>-21084.959999999995</v>
      </c>
      <c r="I59" s="17">
        <v>-18291.09</v>
      </c>
      <c r="J59" s="17">
        <v>-38418.959999999999</v>
      </c>
      <c r="K59" s="17">
        <v>-53473.5</v>
      </c>
      <c r="L59" s="17">
        <v>-32791.199999999997</v>
      </c>
      <c r="M59" s="17">
        <v>-29299.32</v>
      </c>
      <c r="N59" s="17">
        <v>-73455.510000000009</v>
      </c>
      <c r="O59" s="17">
        <v>-41548.239999999998</v>
      </c>
      <c r="P59" s="17">
        <v>-29526.47</v>
      </c>
      <c r="Q59" s="20">
        <v>-1615.54</v>
      </c>
      <c r="R59" s="20">
        <v>-1103.19</v>
      </c>
      <c r="S59" s="20">
        <v>-1009.62</v>
      </c>
      <c r="T59" s="20">
        <v>-1054.25</v>
      </c>
      <c r="U59" s="20">
        <v>-914.55</v>
      </c>
      <c r="V59" s="20">
        <v>-1920.95</v>
      </c>
      <c r="W59" s="20">
        <v>-2673.68</v>
      </c>
      <c r="X59" s="20">
        <v>-1639.56</v>
      </c>
      <c r="Y59" s="20">
        <v>-1464.97</v>
      </c>
      <c r="Z59" s="20">
        <v>-3672.78</v>
      </c>
      <c r="AA59" s="20">
        <v>-2077.41</v>
      </c>
      <c r="AB59" s="20">
        <v>-1476.32</v>
      </c>
      <c r="AC59" s="17">
        <v>-15781.13</v>
      </c>
      <c r="AD59" s="17">
        <v>-10677.98</v>
      </c>
      <c r="AE59" s="17">
        <v>-9690.93</v>
      </c>
      <c r="AF59" s="17">
        <v>-10020.85</v>
      </c>
      <c r="AG59" s="17">
        <v>-8606.59</v>
      </c>
      <c r="AH59" s="17">
        <v>-17881.669999999998</v>
      </c>
      <c r="AI59" s="17">
        <v>-24624.92</v>
      </c>
      <c r="AJ59" s="17">
        <v>-14933.48</v>
      </c>
      <c r="AK59" s="17">
        <v>-13193.93</v>
      </c>
      <c r="AL59" s="17">
        <v>-32715.89</v>
      </c>
      <c r="AM59" s="17">
        <v>-18293.189999999999</v>
      </c>
      <c r="AN59" s="17">
        <v>-12854.54</v>
      </c>
      <c r="AO59" s="20">
        <v>-49707.369999999995</v>
      </c>
      <c r="AP59" s="20">
        <v>-33844.97</v>
      </c>
      <c r="AQ59" s="20">
        <v>-30892.87</v>
      </c>
      <c r="AR59" s="20">
        <v>-32160.059999999998</v>
      </c>
      <c r="AS59" s="20">
        <v>-27812.23</v>
      </c>
      <c r="AT59" s="20">
        <v>-58221.579999999994</v>
      </c>
      <c r="AU59" s="20">
        <v>-80772.100000000006</v>
      </c>
      <c r="AV59" s="20">
        <v>-49364.239999999991</v>
      </c>
      <c r="AW59" s="20">
        <v>-43958.22</v>
      </c>
      <c r="AX59" s="20">
        <v>-109844.18000000001</v>
      </c>
      <c r="AY59" s="20">
        <v>-61918.84</v>
      </c>
      <c r="AZ59" s="20">
        <v>-43857.33</v>
      </c>
      <c r="BA59" s="17">
        <f t="shared" si="1"/>
        <v>-412456.06999999995</v>
      </c>
      <c r="BB59" s="17">
        <f t="shared" si="2"/>
        <v>-20622.82</v>
      </c>
      <c r="BC59" s="17">
        <f t="shared" si="3"/>
        <v>-189275.1</v>
      </c>
      <c r="BD59" s="17">
        <f t="shared" si="4"/>
        <v>-622353.99</v>
      </c>
    </row>
    <row r="60" spans="1:56" x14ac:dyDescent="0.25">
      <c r="A60" t="str">
        <f t="shared" si="5"/>
        <v>TAU.GHO</v>
      </c>
      <c r="B60" s="1" t="s">
        <v>31</v>
      </c>
      <c r="C60" s="1" t="s">
        <v>103</v>
      </c>
      <c r="D60" s="1" t="s">
        <v>103</v>
      </c>
      <c r="E60" s="17">
        <v>-55457.32</v>
      </c>
      <c r="F60" s="17">
        <v>-32437.510000000002</v>
      </c>
      <c r="G60" s="17">
        <v>-25603.99</v>
      </c>
      <c r="H60" s="17">
        <v>-26271.110000000004</v>
      </c>
      <c r="I60" s="17">
        <v>-60241.799999999996</v>
      </c>
      <c r="J60" s="17">
        <v>-85241.32</v>
      </c>
      <c r="K60" s="17">
        <v>-126304.49999999997</v>
      </c>
      <c r="L60" s="17">
        <v>-49076.37000000001</v>
      </c>
      <c r="M60" s="17">
        <v>-52135.01</v>
      </c>
      <c r="N60" s="17">
        <v>-107711.13</v>
      </c>
      <c r="O60" s="17">
        <v>-58261.270000000011</v>
      </c>
      <c r="P60" s="17">
        <v>-34095.979999999996</v>
      </c>
      <c r="Q60" s="20">
        <v>-2772.87</v>
      </c>
      <c r="R60" s="20">
        <v>-1621.88</v>
      </c>
      <c r="S60" s="20">
        <v>-1280.2</v>
      </c>
      <c r="T60" s="20">
        <v>-1313.56</v>
      </c>
      <c r="U60" s="20">
        <v>-3012.09</v>
      </c>
      <c r="V60" s="20">
        <v>-4262.07</v>
      </c>
      <c r="W60" s="20">
        <v>-6315.23</v>
      </c>
      <c r="X60" s="20">
        <v>-2453.8200000000002</v>
      </c>
      <c r="Y60" s="20">
        <v>-2606.75</v>
      </c>
      <c r="Z60" s="20">
        <v>-5385.56</v>
      </c>
      <c r="AA60" s="20">
        <v>-2913.06</v>
      </c>
      <c r="AB60" s="20">
        <v>-1704.8</v>
      </c>
      <c r="AC60" s="17">
        <v>-27086.35</v>
      </c>
      <c r="AD60" s="17">
        <v>-15698.43</v>
      </c>
      <c r="AE60" s="17">
        <v>-12288.17</v>
      </c>
      <c r="AF60" s="17">
        <v>-12485.62</v>
      </c>
      <c r="AG60" s="17">
        <v>-28345.84</v>
      </c>
      <c r="AH60" s="17">
        <v>-39674.6</v>
      </c>
      <c r="AI60" s="17">
        <v>-58164.11</v>
      </c>
      <c r="AJ60" s="17">
        <v>-22349.93</v>
      </c>
      <c r="AK60" s="17">
        <v>-23477.19</v>
      </c>
      <c r="AL60" s="17">
        <v>-47972.79</v>
      </c>
      <c r="AM60" s="17">
        <v>-25651.73</v>
      </c>
      <c r="AN60" s="17">
        <v>-14843.9</v>
      </c>
      <c r="AO60" s="20">
        <v>-85316.540000000008</v>
      </c>
      <c r="AP60" s="20">
        <v>-49757.82</v>
      </c>
      <c r="AQ60" s="20">
        <v>-39172.36</v>
      </c>
      <c r="AR60" s="20">
        <v>-40070.290000000008</v>
      </c>
      <c r="AS60" s="20">
        <v>-91599.73</v>
      </c>
      <c r="AT60" s="20">
        <v>-129177.99000000002</v>
      </c>
      <c r="AU60" s="20">
        <v>-190783.83999999997</v>
      </c>
      <c r="AV60" s="20">
        <v>-73880.12000000001</v>
      </c>
      <c r="AW60" s="20">
        <v>-78218.95</v>
      </c>
      <c r="AX60" s="20">
        <v>-161069.48000000001</v>
      </c>
      <c r="AY60" s="20">
        <v>-86826.060000000012</v>
      </c>
      <c r="AZ60" s="20">
        <v>-50644.68</v>
      </c>
      <c r="BA60" s="17">
        <f t="shared" si="1"/>
        <v>-712837.31</v>
      </c>
      <c r="BB60" s="17">
        <f t="shared" si="2"/>
        <v>-35641.890000000007</v>
      </c>
      <c r="BC60" s="17">
        <f t="shared" si="3"/>
        <v>-328038.65999999997</v>
      </c>
      <c r="BD60" s="17">
        <f t="shared" si="4"/>
        <v>-1076517.8600000001</v>
      </c>
    </row>
    <row r="61" spans="1:56" x14ac:dyDescent="0.25">
      <c r="A61" t="str">
        <f t="shared" si="5"/>
        <v>EPDC.GN1</v>
      </c>
      <c r="B61" s="1" t="s">
        <v>710</v>
      </c>
      <c r="C61" s="1" t="s">
        <v>105</v>
      </c>
      <c r="D61" s="1" t="s">
        <v>105</v>
      </c>
      <c r="E61" s="17">
        <v>0</v>
      </c>
      <c r="F61" s="17">
        <v>0</v>
      </c>
      <c r="G61" s="17">
        <v>0</v>
      </c>
      <c r="H61" s="17">
        <v>0</v>
      </c>
      <c r="I61" s="17">
        <v>0</v>
      </c>
      <c r="J61" s="17">
        <v>0</v>
      </c>
      <c r="K61" s="17">
        <v>0</v>
      </c>
      <c r="L61" s="17">
        <v>0</v>
      </c>
      <c r="M61" s="17">
        <v>0</v>
      </c>
      <c r="N61" s="17">
        <v>0</v>
      </c>
      <c r="O61" s="17">
        <v>356979.16999999969</v>
      </c>
      <c r="P61" s="17">
        <v>241259.41999999998</v>
      </c>
      <c r="Q61" s="20">
        <v>0</v>
      </c>
      <c r="R61" s="20">
        <v>0</v>
      </c>
      <c r="S61" s="20">
        <v>0</v>
      </c>
      <c r="T61" s="20">
        <v>0</v>
      </c>
      <c r="U61" s="20">
        <v>0</v>
      </c>
      <c r="V61" s="20">
        <v>0</v>
      </c>
      <c r="W61" s="20">
        <v>0</v>
      </c>
      <c r="X61" s="20">
        <v>0</v>
      </c>
      <c r="Y61" s="20">
        <v>0</v>
      </c>
      <c r="Z61" s="20">
        <v>0</v>
      </c>
      <c r="AA61" s="20">
        <v>17848.96</v>
      </c>
      <c r="AB61" s="20">
        <v>12062.97</v>
      </c>
      <c r="AC61" s="17">
        <v>0</v>
      </c>
      <c r="AD61" s="17">
        <v>0</v>
      </c>
      <c r="AE61" s="17">
        <v>0</v>
      </c>
      <c r="AF61" s="17">
        <v>0</v>
      </c>
      <c r="AG61" s="17">
        <v>0</v>
      </c>
      <c r="AH61" s="17">
        <v>0</v>
      </c>
      <c r="AI61" s="17">
        <v>0</v>
      </c>
      <c r="AJ61" s="17">
        <v>0</v>
      </c>
      <c r="AK61" s="17">
        <v>0</v>
      </c>
      <c r="AL61" s="17">
        <v>0</v>
      </c>
      <c r="AM61" s="17">
        <v>157173.6</v>
      </c>
      <c r="AN61" s="17">
        <v>105033.83</v>
      </c>
      <c r="AO61" s="20">
        <v>0</v>
      </c>
      <c r="AP61" s="20">
        <v>0</v>
      </c>
      <c r="AQ61" s="20">
        <v>0</v>
      </c>
      <c r="AR61" s="20">
        <v>0</v>
      </c>
      <c r="AS61" s="20">
        <v>0</v>
      </c>
      <c r="AT61" s="20">
        <v>0</v>
      </c>
      <c r="AU61" s="20">
        <v>0</v>
      </c>
      <c r="AV61" s="20">
        <v>0</v>
      </c>
      <c r="AW61" s="20">
        <v>0</v>
      </c>
      <c r="AX61" s="20">
        <v>0</v>
      </c>
      <c r="AY61" s="20">
        <v>532001.72999999975</v>
      </c>
      <c r="AZ61" s="20">
        <v>358356.22</v>
      </c>
      <c r="BA61" s="17">
        <f t="shared" si="1"/>
        <v>598238.58999999962</v>
      </c>
      <c r="BB61" s="17">
        <f t="shared" si="2"/>
        <v>29911.93</v>
      </c>
      <c r="BC61" s="17">
        <f t="shared" si="3"/>
        <v>262207.43</v>
      </c>
      <c r="BD61" s="17">
        <f t="shared" si="4"/>
        <v>890357.94999999972</v>
      </c>
    </row>
    <row r="62" spans="1:56" x14ac:dyDescent="0.25">
      <c r="A62" t="str">
        <f t="shared" si="5"/>
        <v>EPGI1.GN1</v>
      </c>
      <c r="B62" s="1" t="s">
        <v>754</v>
      </c>
      <c r="C62" s="1" t="s">
        <v>105</v>
      </c>
      <c r="D62" s="1" t="s">
        <v>105</v>
      </c>
      <c r="E62" s="17">
        <v>124700.46999999997</v>
      </c>
      <c r="F62" s="17">
        <v>84418.479999999981</v>
      </c>
      <c r="G62" s="17">
        <v>75798.479999999865</v>
      </c>
      <c r="H62" s="17">
        <v>76959.030000000028</v>
      </c>
      <c r="I62" s="17">
        <v>93815.230000000025</v>
      </c>
      <c r="J62" s="17">
        <v>112468.62999999998</v>
      </c>
      <c r="K62" s="17">
        <v>487781.84</v>
      </c>
      <c r="L62" s="17">
        <v>287593.50999999989</v>
      </c>
      <c r="M62" s="17">
        <v>265876.0900000002</v>
      </c>
      <c r="N62" s="17">
        <v>433684.75000000017</v>
      </c>
      <c r="O62" s="17">
        <v>0</v>
      </c>
      <c r="P62" s="17">
        <v>0</v>
      </c>
      <c r="Q62" s="20">
        <v>6235.02</v>
      </c>
      <c r="R62" s="20">
        <v>4220.92</v>
      </c>
      <c r="S62" s="20">
        <v>3789.92</v>
      </c>
      <c r="T62" s="20">
        <v>3847.95</v>
      </c>
      <c r="U62" s="20">
        <v>4690.76</v>
      </c>
      <c r="V62" s="20">
        <v>5623.43</v>
      </c>
      <c r="W62" s="20">
        <v>24389.09</v>
      </c>
      <c r="X62" s="20">
        <v>14379.68</v>
      </c>
      <c r="Y62" s="20">
        <v>13293.8</v>
      </c>
      <c r="Z62" s="20">
        <v>21684.240000000002</v>
      </c>
      <c r="AA62" s="20">
        <v>0</v>
      </c>
      <c r="AB62" s="20">
        <v>0</v>
      </c>
      <c r="AC62" s="17">
        <v>60905.96</v>
      </c>
      <c r="AD62" s="17">
        <v>40855.089999999997</v>
      </c>
      <c r="AE62" s="17">
        <v>36378.089999999997</v>
      </c>
      <c r="AF62" s="17">
        <v>36575.589999999997</v>
      </c>
      <c r="AG62" s="17">
        <v>44143.3</v>
      </c>
      <c r="AH62" s="17">
        <v>52347.24</v>
      </c>
      <c r="AI62" s="17">
        <v>224626.98</v>
      </c>
      <c r="AJ62" s="17">
        <v>130973.3</v>
      </c>
      <c r="AK62" s="17">
        <v>119728.06</v>
      </c>
      <c r="AL62" s="17">
        <v>193156.15</v>
      </c>
      <c r="AM62" s="17">
        <v>0</v>
      </c>
      <c r="AN62" s="17">
        <v>0</v>
      </c>
      <c r="AO62" s="20">
        <v>191841.44999999998</v>
      </c>
      <c r="AP62" s="20">
        <v>129494.48999999998</v>
      </c>
      <c r="AQ62" s="20">
        <v>115966.48999999986</v>
      </c>
      <c r="AR62" s="20">
        <v>117382.57000000002</v>
      </c>
      <c r="AS62" s="20">
        <v>142649.29000000004</v>
      </c>
      <c r="AT62" s="20">
        <v>170439.29999999996</v>
      </c>
      <c r="AU62" s="20">
        <v>736797.91</v>
      </c>
      <c r="AV62" s="20">
        <v>432946.48999999987</v>
      </c>
      <c r="AW62" s="20">
        <v>398897.95000000019</v>
      </c>
      <c r="AX62" s="20">
        <v>648525.14000000013</v>
      </c>
      <c r="AY62" s="20">
        <v>0</v>
      </c>
      <c r="AZ62" s="20">
        <v>0</v>
      </c>
      <c r="BA62" s="17">
        <f t="shared" si="1"/>
        <v>2043096.5100000005</v>
      </c>
      <c r="BB62" s="17">
        <f t="shared" si="2"/>
        <v>102154.81</v>
      </c>
      <c r="BC62" s="17">
        <f t="shared" si="3"/>
        <v>939689.76000000013</v>
      </c>
      <c r="BD62" s="17">
        <f t="shared" si="4"/>
        <v>3084941.08</v>
      </c>
    </row>
    <row r="63" spans="1:56" x14ac:dyDescent="0.25">
      <c r="A63" t="str">
        <f t="shared" si="5"/>
        <v>EPDC.GN2</v>
      </c>
      <c r="B63" s="1" t="s">
        <v>710</v>
      </c>
      <c r="C63" s="1" t="s">
        <v>106</v>
      </c>
      <c r="D63" s="1" t="s">
        <v>106</v>
      </c>
      <c r="E63" s="17">
        <v>0</v>
      </c>
      <c r="F63" s="17">
        <v>0</v>
      </c>
      <c r="G63" s="17">
        <v>0</v>
      </c>
      <c r="H63" s="17">
        <v>0</v>
      </c>
      <c r="I63" s="17">
        <v>0</v>
      </c>
      <c r="J63" s="17">
        <v>0</v>
      </c>
      <c r="K63" s="17">
        <v>0</v>
      </c>
      <c r="L63" s="17">
        <v>0</v>
      </c>
      <c r="M63" s="17">
        <v>0</v>
      </c>
      <c r="N63" s="17">
        <v>0</v>
      </c>
      <c r="O63" s="17">
        <v>286188.30000000005</v>
      </c>
      <c r="P63" s="17">
        <v>248874.67000000004</v>
      </c>
      <c r="Q63" s="20">
        <v>0</v>
      </c>
      <c r="R63" s="20">
        <v>0</v>
      </c>
      <c r="S63" s="20">
        <v>0</v>
      </c>
      <c r="T63" s="20">
        <v>0</v>
      </c>
      <c r="U63" s="20">
        <v>0</v>
      </c>
      <c r="V63" s="20">
        <v>0</v>
      </c>
      <c r="W63" s="20">
        <v>0</v>
      </c>
      <c r="X63" s="20">
        <v>0</v>
      </c>
      <c r="Y63" s="20">
        <v>0</v>
      </c>
      <c r="Z63" s="20">
        <v>0</v>
      </c>
      <c r="AA63" s="20">
        <v>14309.42</v>
      </c>
      <c r="AB63" s="20">
        <v>12443.73</v>
      </c>
      <c r="AC63" s="17">
        <v>0</v>
      </c>
      <c r="AD63" s="17">
        <v>0</v>
      </c>
      <c r="AE63" s="17">
        <v>0</v>
      </c>
      <c r="AF63" s="17">
        <v>0</v>
      </c>
      <c r="AG63" s="17">
        <v>0</v>
      </c>
      <c r="AH63" s="17">
        <v>0</v>
      </c>
      <c r="AI63" s="17">
        <v>0</v>
      </c>
      <c r="AJ63" s="17">
        <v>0</v>
      </c>
      <c r="AK63" s="17">
        <v>0</v>
      </c>
      <c r="AL63" s="17">
        <v>0</v>
      </c>
      <c r="AM63" s="17">
        <v>126005.24</v>
      </c>
      <c r="AN63" s="17">
        <v>108349.17</v>
      </c>
      <c r="AO63" s="20">
        <v>0</v>
      </c>
      <c r="AP63" s="20">
        <v>0</v>
      </c>
      <c r="AQ63" s="20">
        <v>0</v>
      </c>
      <c r="AR63" s="20">
        <v>0</v>
      </c>
      <c r="AS63" s="20">
        <v>0</v>
      </c>
      <c r="AT63" s="20">
        <v>0</v>
      </c>
      <c r="AU63" s="20">
        <v>0</v>
      </c>
      <c r="AV63" s="20">
        <v>0</v>
      </c>
      <c r="AW63" s="20">
        <v>0</v>
      </c>
      <c r="AX63" s="20">
        <v>0</v>
      </c>
      <c r="AY63" s="20">
        <v>426502.96</v>
      </c>
      <c r="AZ63" s="20">
        <v>369667.57000000007</v>
      </c>
      <c r="BA63" s="17">
        <f t="shared" si="1"/>
        <v>535062.97000000009</v>
      </c>
      <c r="BB63" s="17">
        <f t="shared" si="2"/>
        <v>26753.15</v>
      </c>
      <c r="BC63" s="17">
        <f t="shared" si="3"/>
        <v>234354.41</v>
      </c>
      <c r="BD63" s="17">
        <f t="shared" si="4"/>
        <v>796170.53</v>
      </c>
    </row>
    <row r="64" spans="1:56" x14ac:dyDescent="0.25">
      <c r="A64" t="str">
        <f t="shared" si="5"/>
        <v>EPGI1.GN2</v>
      </c>
      <c r="B64" s="1" t="s">
        <v>754</v>
      </c>
      <c r="C64" s="1" t="s">
        <v>106</v>
      </c>
      <c r="D64" s="1" t="s">
        <v>106</v>
      </c>
      <c r="E64" s="17">
        <v>121157.29999999981</v>
      </c>
      <c r="F64" s="17">
        <v>90488.159999999916</v>
      </c>
      <c r="G64" s="17">
        <v>81439.520000000019</v>
      </c>
      <c r="H64" s="17">
        <v>84761.03</v>
      </c>
      <c r="I64" s="17">
        <v>111664.07999999986</v>
      </c>
      <c r="J64" s="17">
        <v>121567.13000000009</v>
      </c>
      <c r="K64" s="17">
        <v>494162.77999999974</v>
      </c>
      <c r="L64" s="17">
        <v>284901.80000000028</v>
      </c>
      <c r="M64" s="17">
        <v>321612.95000000019</v>
      </c>
      <c r="N64" s="17">
        <v>272848.61999999994</v>
      </c>
      <c r="O64" s="17">
        <v>0</v>
      </c>
      <c r="P64" s="17">
        <v>0</v>
      </c>
      <c r="Q64" s="20">
        <v>6057.86</v>
      </c>
      <c r="R64" s="20">
        <v>4524.41</v>
      </c>
      <c r="S64" s="20">
        <v>4071.98</v>
      </c>
      <c r="T64" s="20">
        <v>4238.05</v>
      </c>
      <c r="U64" s="20">
        <v>5583.2</v>
      </c>
      <c r="V64" s="20">
        <v>6078.36</v>
      </c>
      <c r="W64" s="20">
        <v>24708.14</v>
      </c>
      <c r="X64" s="20">
        <v>14245.09</v>
      </c>
      <c r="Y64" s="20">
        <v>16080.65</v>
      </c>
      <c r="Z64" s="20">
        <v>13642.43</v>
      </c>
      <c r="AA64" s="20">
        <v>0</v>
      </c>
      <c r="AB64" s="20">
        <v>0</v>
      </c>
      <c r="AC64" s="17">
        <v>59175.41</v>
      </c>
      <c r="AD64" s="17">
        <v>43792.57</v>
      </c>
      <c r="AE64" s="17">
        <v>39085.410000000003</v>
      </c>
      <c r="AF64" s="17">
        <v>40283.57</v>
      </c>
      <c r="AG64" s="17">
        <v>52541.8</v>
      </c>
      <c r="AH64" s="17">
        <v>56582.03</v>
      </c>
      <c r="AI64" s="17">
        <v>227565.45</v>
      </c>
      <c r="AJ64" s="17">
        <v>129747.46</v>
      </c>
      <c r="AK64" s="17">
        <v>144827.22</v>
      </c>
      <c r="AL64" s="17">
        <v>121522.35</v>
      </c>
      <c r="AM64" s="17">
        <v>0</v>
      </c>
      <c r="AN64" s="17">
        <v>0</v>
      </c>
      <c r="AO64" s="20">
        <v>186390.56999999983</v>
      </c>
      <c r="AP64" s="20">
        <v>138805.13999999993</v>
      </c>
      <c r="AQ64" s="20">
        <v>124596.91000000002</v>
      </c>
      <c r="AR64" s="20">
        <v>129282.65</v>
      </c>
      <c r="AS64" s="20">
        <v>169789.07999999984</v>
      </c>
      <c r="AT64" s="20">
        <v>184227.52000000008</v>
      </c>
      <c r="AU64" s="20">
        <v>746436.36999999976</v>
      </c>
      <c r="AV64" s="20">
        <v>428894.35000000033</v>
      </c>
      <c r="AW64" s="20">
        <v>482520.82000000018</v>
      </c>
      <c r="AX64" s="20">
        <v>408013.39999999991</v>
      </c>
      <c r="AY64" s="20">
        <v>0</v>
      </c>
      <c r="AZ64" s="20">
        <v>0</v>
      </c>
      <c r="BA64" s="17">
        <f t="shared" si="1"/>
        <v>1984603.3699999999</v>
      </c>
      <c r="BB64" s="17">
        <f t="shared" si="2"/>
        <v>99230.169999999984</v>
      </c>
      <c r="BC64" s="17">
        <f t="shared" si="3"/>
        <v>915123.27</v>
      </c>
      <c r="BD64" s="17">
        <f t="shared" si="4"/>
        <v>2998956.81</v>
      </c>
    </row>
    <row r="65" spans="1:56" x14ac:dyDescent="0.25">
      <c r="A65" t="str">
        <f t="shared" si="5"/>
        <v>EPDC.GN3</v>
      </c>
      <c r="B65" s="1" t="s">
        <v>710</v>
      </c>
      <c r="C65" s="1" t="s">
        <v>108</v>
      </c>
      <c r="D65" s="1" t="s">
        <v>108</v>
      </c>
      <c r="E65" s="17">
        <v>137633.41999999993</v>
      </c>
      <c r="F65" s="17">
        <v>90798.799999999814</v>
      </c>
      <c r="G65" s="17">
        <v>86072.819999999832</v>
      </c>
      <c r="H65" s="17">
        <v>91318.22</v>
      </c>
      <c r="I65" s="17">
        <v>123613.33</v>
      </c>
      <c r="J65" s="17">
        <v>131099.34999999992</v>
      </c>
      <c r="K65" s="17">
        <v>571354.53999999957</v>
      </c>
      <c r="L65" s="17">
        <v>327597.31999999989</v>
      </c>
      <c r="M65" s="17">
        <v>347581.56999999995</v>
      </c>
      <c r="N65" s="17">
        <v>607057.94999999984</v>
      </c>
      <c r="O65" s="17">
        <v>341030.64999999979</v>
      </c>
      <c r="P65" s="17">
        <v>259003.33000000016</v>
      </c>
      <c r="Q65" s="20">
        <v>6881.67</v>
      </c>
      <c r="R65" s="20">
        <v>4539.9399999999996</v>
      </c>
      <c r="S65" s="20">
        <v>4303.6400000000003</v>
      </c>
      <c r="T65" s="20">
        <v>4565.91</v>
      </c>
      <c r="U65" s="20">
        <v>6180.67</v>
      </c>
      <c r="V65" s="20">
        <v>6554.97</v>
      </c>
      <c r="W65" s="20">
        <v>28567.73</v>
      </c>
      <c r="X65" s="20">
        <v>16379.87</v>
      </c>
      <c r="Y65" s="20">
        <v>17379.080000000002</v>
      </c>
      <c r="Z65" s="20">
        <v>30352.9</v>
      </c>
      <c r="AA65" s="20">
        <v>17051.53</v>
      </c>
      <c r="AB65" s="20">
        <v>12950.17</v>
      </c>
      <c r="AC65" s="17">
        <v>67222.64</v>
      </c>
      <c r="AD65" s="17">
        <v>43942.91</v>
      </c>
      <c r="AE65" s="17">
        <v>41309.08</v>
      </c>
      <c r="AF65" s="17">
        <v>43399.94</v>
      </c>
      <c r="AG65" s="17">
        <v>58164.33</v>
      </c>
      <c r="AH65" s="17">
        <v>61018.69</v>
      </c>
      <c r="AI65" s="17">
        <v>263112.8</v>
      </c>
      <c r="AJ65" s="17">
        <v>149191.48000000001</v>
      </c>
      <c r="AK65" s="17">
        <v>156521.29</v>
      </c>
      <c r="AL65" s="17">
        <v>270373.76000000001</v>
      </c>
      <c r="AM65" s="17">
        <v>150151.66</v>
      </c>
      <c r="AN65" s="17">
        <v>112758.75</v>
      </c>
      <c r="AO65" s="20">
        <v>211737.72999999992</v>
      </c>
      <c r="AP65" s="20">
        <v>139281.64999999982</v>
      </c>
      <c r="AQ65" s="20">
        <v>131685.53999999983</v>
      </c>
      <c r="AR65" s="20">
        <v>139284.07</v>
      </c>
      <c r="AS65" s="20">
        <v>187958.33000000002</v>
      </c>
      <c r="AT65" s="20">
        <v>198673.00999999992</v>
      </c>
      <c r="AU65" s="20">
        <v>863035.0699999996</v>
      </c>
      <c r="AV65" s="20">
        <v>493168.66999999993</v>
      </c>
      <c r="AW65" s="20">
        <v>521481.93999999994</v>
      </c>
      <c r="AX65" s="20">
        <v>907784.60999999987</v>
      </c>
      <c r="AY65" s="20">
        <v>508233.83999999985</v>
      </c>
      <c r="AZ65" s="20">
        <v>384712.25000000017</v>
      </c>
      <c r="BA65" s="17">
        <f t="shared" si="1"/>
        <v>3114161.2999999984</v>
      </c>
      <c r="BB65" s="17">
        <f t="shared" si="2"/>
        <v>155708.08000000002</v>
      </c>
      <c r="BC65" s="17">
        <f t="shared" si="3"/>
        <v>1417167.3299999998</v>
      </c>
      <c r="BD65" s="17">
        <f t="shared" si="4"/>
        <v>4687036.709999999</v>
      </c>
    </row>
    <row r="66" spans="1:56" x14ac:dyDescent="0.25">
      <c r="A66" t="str">
        <f t="shared" si="5"/>
        <v>CGEI.GPEC</v>
      </c>
      <c r="B66" s="1" t="s">
        <v>672</v>
      </c>
      <c r="C66" s="1" t="s">
        <v>110</v>
      </c>
      <c r="D66" s="1" t="s">
        <v>110</v>
      </c>
      <c r="E66" s="17">
        <v>-727.13000000000102</v>
      </c>
      <c r="F66" s="17">
        <v>-704.36000000000422</v>
      </c>
      <c r="G66" s="17">
        <v>-432.0099999999984</v>
      </c>
      <c r="H66" s="17">
        <v>-190.30000000000055</v>
      </c>
      <c r="I66" s="17">
        <v>-229.45999999999955</v>
      </c>
      <c r="J66" s="17">
        <v>-223.16000000000008</v>
      </c>
      <c r="K66" s="17">
        <v>7878.5599999999977</v>
      </c>
      <c r="L66" s="17">
        <v>1630.8600000000001</v>
      </c>
      <c r="M66" s="17">
        <v>4512.9999999999982</v>
      </c>
      <c r="N66" s="17">
        <v>8206.429999999993</v>
      </c>
      <c r="O66" s="17">
        <v>2841.5200000000013</v>
      </c>
      <c r="P66" s="17">
        <v>2237.2499999999982</v>
      </c>
      <c r="Q66" s="20">
        <v>-36.36</v>
      </c>
      <c r="R66" s="20">
        <v>-35.22</v>
      </c>
      <c r="S66" s="20">
        <v>-21.6</v>
      </c>
      <c r="T66" s="20">
        <v>-9.52</v>
      </c>
      <c r="U66" s="20">
        <v>-11.47</v>
      </c>
      <c r="V66" s="20">
        <v>-11.16</v>
      </c>
      <c r="W66" s="20">
        <v>393.93</v>
      </c>
      <c r="X66" s="20">
        <v>81.540000000000006</v>
      </c>
      <c r="Y66" s="20">
        <v>225.65</v>
      </c>
      <c r="Z66" s="20">
        <v>410.32</v>
      </c>
      <c r="AA66" s="20">
        <v>142.08000000000001</v>
      </c>
      <c r="AB66" s="20">
        <v>111.86</v>
      </c>
      <c r="AC66" s="17">
        <v>-355.14</v>
      </c>
      <c r="AD66" s="17">
        <v>-340.88</v>
      </c>
      <c r="AE66" s="17">
        <v>-207.34</v>
      </c>
      <c r="AF66" s="17">
        <v>-90.44</v>
      </c>
      <c r="AG66" s="17">
        <v>-107.97</v>
      </c>
      <c r="AH66" s="17">
        <v>-103.87</v>
      </c>
      <c r="AI66" s="17">
        <v>3628.13</v>
      </c>
      <c r="AJ66" s="17">
        <v>742.71</v>
      </c>
      <c r="AK66" s="17">
        <v>2032.27</v>
      </c>
      <c r="AL66" s="17">
        <v>3655.01</v>
      </c>
      <c r="AM66" s="17">
        <v>1251.0899999999999</v>
      </c>
      <c r="AN66" s="17">
        <v>974</v>
      </c>
      <c r="AO66" s="20">
        <v>-1118.630000000001</v>
      </c>
      <c r="AP66" s="20">
        <v>-1080.4600000000041</v>
      </c>
      <c r="AQ66" s="20">
        <v>-660.94999999999845</v>
      </c>
      <c r="AR66" s="20">
        <v>-290.26000000000056</v>
      </c>
      <c r="AS66" s="20">
        <v>-348.89999999999952</v>
      </c>
      <c r="AT66" s="20">
        <v>-338.19000000000005</v>
      </c>
      <c r="AU66" s="20">
        <v>11900.619999999999</v>
      </c>
      <c r="AV66" s="20">
        <v>2455.11</v>
      </c>
      <c r="AW66" s="20">
        <v>6770.9199999999983</v>
      </c>
      <c r="AX66" s="20">
        <v>12271.759999999993</v>
      </c>
      <c r="AY66" s="20">
        <v>4234.6900000000014</v>
      </c>
      <c r="AZ66" s="20">
        <v>3323.1099999999983</v>
      </c>
      <c r="BA66" s="17">
        <f t="shared" si="1"/>
        <v>24801.199999999983</v>
      </c>
      <c r="BB66" s="17">
        <f t="shared" si="2"/>
        <v>1240.05</v>
      </c>
      <c r="BC66" s="17">
        <f t="shared" si="3"/>
        <v>11077.57</v>
      </c>
      <c r="BD66" s="17">
        <f t="shared" si="4"/>
        <v>37118.819999999992</v>
      </c>
    </row>
    <row r="67" spans="1:56" x14ac:dyDescent="0.25">
      <c r="A67" t="str">
        <f t="shared" si="5"/>
        <v>NXI.GWW1</v>
      </c>
      <c r="B67" s="1" t="s">
        <v>153</v>
      </c>
      <c r="C67" s="1" t="s">
        <v>112</v>
      </c>
      <c r="D67" s="1" t="s">
        <v>112</v>
      </c>
      <c r="E67" s="17">
        <v>0</v>
      </c>
      <c r="F67" s="17">
        <v>0</v>
      </c>
      <c r="G67" s="17">
        <v>0</v>
      </c>
      <c r="H67" s="17">
        <v>0</v>
      </c>
      <c r="I67" s="17">
        <v>0</v>
      </c>
      <c r="J67" s="17">
        <v>0</v>
      </c>
      <c r="K67" s="17">
        <v>0</v>
      </c>
      <c r="L67" s="17">
        <v>-1987.05</v>
      </c>
      <c r="M67" s="17">
        <v>-13501.32</v>
      </c>
      <c r="N67" s="17">
        <v>-33054.020000000004</v>
      </c>
      <c r="O67" s="17">
        <v>-30637.71</v>
      </c>
      <c r="P67" s="17">
        <v>-30890.489999999998</v>
      </c>
      <c r="Q67" s="20">
        <v>0</v>
      </c>
      <c r="R67" s="20">
        <v>0</v>
      </c>
      <c r="S67" s="20">
        <v>0</v>
      </c>
      <c r="T67" s="20">
        <v>0</v>
      </c>
      <c r="U67" s="20">
        <v>0</v>
      </c>
      <c r="V67" s="20">
        <v>0</v>
      </c>
      <c r="W67" s="20">
        <v>0</v>
      </c>
      <c r="X67" s="20">
        <v>-99.35</v>
      </c>
      <c r="Y67" s="20">
        <v>-675.07</v>
      </c>
      <c r="Z67" s="20">
        <v>-1652.7</v>
      </c>
      <c r="AA67" s="20">
        <v>-1531.89</v>
      </c>
      <c r="AB67" s="20">
        <v>-1544.52</v>
      </c>
      <c r="AC67" s="17">
        <v>0</v>
      </c>
      <c r="AD67" s="17">
        <v>0</v>
      </c>
      <c r="AE67" s="17">
        <v>0</v>
      </c>
      <c r="AF67" s="17">
        <v>0</v>
      </c>
      <c r="AG67" s="17">
        <v>0</v>
      </c>
      <c r="AH67" s="17">
        <v>0</v>
      </c>
      <c r="AI67" s="17">
        <v>0</v>
      </c>
      <c r="AJ67" s="17">
        <v>-904.92</v>
      </c>
      <c r="AK67" s="17">
        <v>-6079.85</v>
      </c>
      <c r="AL67" s="17">
        <v>-14721.72</v>
      </c>
      <c r="AM67" s="17">
        <v>-13489.41</v>
      </c>
      <c r="AN67" s="17">
        <v>-13448.37</v>
      </c>
      <c r="AO67" s="20">
        <v>0</v>
      </c>
      <c r="AP67" s="20">
        <v>0</v>
      </c>
      <c r="AQ67" s="20">
        <v>0</v>
      </c>
      <c r="AR67" s="20">
        <v>0</v>
      </c>
      <c r="AS67" s="20">
        <v>0</v>
      </c>
      <c r="AT67" s="20">
        <v>0</v>
      </c>
      <c r="AU67" s="20">
        <v>0</v>
      </c>
      <c r="AV67" s="20">
        <v>-2991.32</v>
      </c>
      <c r="AW67" s="20">
        <v>-20256.239999999998</v>
      </c>
      <c r="AX67" s="20">
        <v>-49428.44</v>
      </c>
      <c r="AY67" s="20">
        <v>-45659.009999999995</v>
      </c>
      <c r="AZ67" s="20">
        <v>-45883.38</v>
      </c>
      <c r="BA67" s="17">
        <f t="shared" si="1"/>
        <v>-110070.59</v>
      </c>
      <c r="BB67" s="17">
        <f t="shared" si="2"/>
        <v>-5503.5300000000007</v>
      </c>
      <c r="BC67" s="17">
        <f t="shared" si="3"/>
        <v>-48644.27</v>
      </c>
      <c r="BD67" s="17">
        <f t="shared" si="4"/>
        <v>-164218.38999999998</v>
      </c>
    </row>
    <row r="68" spans="1:56" x14ac:dyDescent="0.25">
      <c r="A68" t="str">
        <f t="shared" si="5"/>
        <v>MPI.HRM</v>
      </c>
      <c r="B68" s="1" t="s">
        <v>741</v>
      </c>
      <c r="C68" s="1" t="s">
        <v>116</v>
      </c>
      <c r="D68" s="1" t="s">
        <v>116</v>
      </c>
      <c r="E68" s="17">
        <v>-162093.35999999999</v>
      </c>
      <c r="F68" s="17">
        <v>-144300.78000000003</v>
      </c>
      <c r="G68" s="17">
        <v>-131617.96</v>
      </c>
      <c r="H68" s="17">
        <v>-106852.38000000003</v>
      </c>
      <c r="I68" s="17">
        <v>-6360.2200000000012</v>
      </c>
      <c r="J68" s="17">
        <v>-100532.40000000001</v>
      </c>
      <c r="K68" s="17">
        <v>-322927.75</v>
      </c>
      <c r="L68" s="17">
        <v>-167806.8</v>
      </c>
      <c r="M68" s="17">
        <v>-202817.39999999997</v>
      </c>
      <c r="N68" s="17">
        <v>-366033.25</v>
      </c>
      <c r="O68" s="17">
        <v>-262475.49000000005</v>
      </c>
      <c r="P68" s="17">
        <v>-166782.99000000002</v>
      </c>
      <c r="Q68" s="20">
        <v>-8104.67</v>
      </c>
      <c r="R68" s="20">
        <v>-7215.04</v>
      </c>
      <c r="S68" s="20">
        <v>-6580.9</v>
      </c>
      <c r="T68" s="20">
        <v>-5342.62</v>
      </c>
      <c r="U68" s="20">
        <v>-318.01</v>
      </c>
      <c r="V68" s="20">
        <v>-5026.62</v>
      </c>
      <c r="W68" s="20">
        <v>-16146.39</v>
      </c>
      <c r="X68" s="20">
        <v>-8390.34</v>
      </c>
      <c r="Y68" s="20">
        <v>-10140.870000000001</v>
      </c>
      <c r="Z68" s="20">
        <v>-18301.66</v>
      </c>
      <c r="AA68" s="20">
        <v>-13123.77</v>
      </c>
      <c r="AB68" s="20">
        <v>-8339.15</v>
      </c>
      <c r="AC68" s="17">
        <v>-79169.320000000007</v>
      </c>
      <c r="AD68" s="17">
        <v>-69835.679999999993</v>
      </c>
      <c r="AE68" s="17">
        <v>-63167.63</v>
      </c>
      <c r="AF68" s="17">
        <v>-50782.71</v>
      </c>
      <c r="AG68" s="17">
        <v>-2992.7</v>
      </c>
      <c r="AH68" s="17">
        <v>-46791.66</v>
      </c>
      <c r="AI68" s="17">
        <v>-148710.51</v>
      </c>
      <c r="AJ68" s="17">
        <v>-76421.09</v>
      </c>
      <c r="AK68" s="17">
        <v>-91331.77</v>
      </c>
      <c r="AL68" s="17">
        <v>-163025.26999999999</v>
      </c>
      <c r="AM68" s="17">
        <v>-115564.78</v>
      </c>
      <c r="AN68" s="17">
        <v>-72610.039999999994</v>
      </c>
      <c r="AO68" s="20">
        <v>-249367.35</v>
      </c>
      <c r="AP68" s="20">
        <v>-221351.50000000003</v>
      </c>
      <c r="AQ68" s="20">
        <v>-201366.49</v>
      </c>
      <c r="AR68" s="20">
        <v>-162977.71000000002</v>
      </c>
      <c r="AS68" s="20">
        <v>-9670.93</v>
      </c>
      <c r="AT68" s="20">
        <v>-152350.68</v>
      </c>
      <c r="AU68" s="20">
        <v>-487784.65</v>
      </c>
      <c r="AV68" s="20">
        <v>-252618.22999999998</v>
      </c>
      <c r="AW68" s="20">
        <v>-304290.03999999998</v>
      </c>
      <c r="AX68" s="20">
        <v>-547360.17999999993</v>
      </c>
      <c r="AY68" s="20">
        <v>-391164.04000000004</v>
      </c>
      <c r="AZ68" s="20">
        <v>-247732.18</v>
      </c>
      <c r="BA68" s="17">
        <f t="shared" si="1"/>
        <v>-2140600.7799999998</v>
      </c>
      <c r="BB68" s="17">
        <f t="shared" si="2"/>
        <v>-107030.04</v>
      </c>
      <c r="BC68" s="17">
        <f t="shared" si="3"/>
        <v>-980403.16000000015</v>
      </c>
      <c r="BD68" s="17">
        <f t="shared" si="4"/>
        <v>-3228033.98</v>
      </c>
    </row>
    <row r="69" spans="1:56" x14ac:dyDescent="0.25">
      <c r="A69" t="str">
        <f t="shared" si="5"/>
        <v>TAU.HSH</v>
      </c>
      <c r="B69" s="1" t="s">
        <v>31</v>
      </c>
      <c r="C69" s="1" t="s">
        <v>117</v>
      </c>
      <c r="D69" s="1" t="s">
        <v>117</v>
      </c>
      <c r="E69" s="17">
        <v>-23526.39</v>
      </c>
      <c r="F69" s="17">
        <v>-15050.779999999999</v>
      </c>
      <c r="G69" s="17">
        <v>-13397.65</v>
      </c>
      <c r="H69" s="17">
        <v>-12512.090000000002</v>
      </c>
      <c r="I69" s="17">
        <v>-24155.35</v>
      </c>
      <c r="J69" s="17">
        <v>-24780.920000000002</v>
      </c>
      <c r="K69" s="17">
        <v>-52572.62000000001</v>
      </c>
      <c r="L69" s="17">
        <v>-23107.9</v>
      </c>
      <c r="M69" s="17">
        <v>-22926.300000000003</v>
      </c>
      <c r="N69" s="17">
        <v>-47343.05</v>
      </c>
      <c r="O69" s="17">
        <v>-26570.87</v>
      </c>
      <c r="P69" s="17">
        <v>-18440.29</v>
      </c>
      <c r="Q69" s="20">
        <v>-1176.32</v>
      </c>
      <c r="R69" s="20">
        <v>-752.54</v>
      </c>
      <c r="S69" s="20">
        <v>-669.88</v>
      </c>
      <c r="T69" s="20">
        <v>-625.6</v>
      </c>
      <c r="U69" s="20">
        <v>-1207.77</v>
      </c>
      <c r="V69" s="20">
        <v>-1239.05</v>
      </c>
      <c r="W69" s="20">
        <v>-2628.63</v>
      </c>
      <c r="X69" s="20">
        <v>-1155.4000000000001</v>
      </c>
      <c r="Y69" s="20">
        <v>-1146.32</v>
      </c>
      <c r="Z69" s="20">
        <v>-2367.15</v>
      </c>
      <c r="AA69" s="20">
        <v>-1328.54</v>
      </c>
      <c r="AB69" s="20">
        <v>-922.01</v>
      </c>
      <c r="AC69" s="17">
        <v>-11490.71</v>
      </c>
      <c r="AD69" s="17">
        <v>-7283.96</v>
      </c>
      <c r="AE69" s="17">
        <v>-6429.96</v>
      </c>
      <c r="AF69" s="17">
        <v>-5946.5</v>
      </c>
      <c r="AG69" s="17">
        <v>-11365.92</v>
      </c>
      <c r="AH69" s="17">
        <v>-11534</v>
      </c>
      <c r="AI69" s="17">
        <v>-24210.06</v>
      </c>
      <c r="AJ69" s="17">
        <v>-10523.6</v>
      </c>
      <c r="AK69" s="17">
        <v>-10324.06</v>
      </c>
      <c r="AL69" s="17">
        <v>-21085.83</v>
      </c>
      <c r="AM69" s="17">
        <v>-11698.83</v>
      </c>
      <c r="AN69" s="17">
        <v>-8028.1</v>
      </c>
      <c r="AO69" s="20">
        <v>-36193.42</v>
      </c>
      <c r="AP69" s="20">
        <v>-23087.279999999999</v>
      </c>
      <c r="AQ69" s="20">
        <v>-20497.489999999998</v>
      </c>
      <c r="AR69" s="20">
        <v>-19084.190000000002</v>
      </c>
      <c r="AS69" s="20">
        <v>-36729.040000000001</v>
      </c>
      <c r="AT69" s="20">
        <v>-37553.97</v>
      </c>
      <c r="AU69" s="20">
        <v>-79411.310000000012</v>
      </c>
      <c r="AV69" s="20">
        <v>-34786.9</v>
      </c>
      <c r="AW69" s="20">
        <v>-34396.68</v>
      </c>
      <c r="AX69" s="20">
        <v>-70796.03</v>
      </c>
      <c r="AY69" s="20">
        <v>-39598.239999999998</v>
      </c>
      <c r="AZ69" s="20">
        <v>-27390.400000000001</v>
      </c>
      <c r="BA69" s="17">
        <f t="shared" ref="BA69:BA132" si="6">SUM(E69:P69)</f>
        <v>-304384.20999999996</v>
      </c>
      <c r="BB69" s="17">
        <f t="shared" ref="BB69:BB132" si="7">SUM(Q69:AB69)</f>
        <v>-15219.210000000001</v>
      </c>
      <c r="BC69" s="17">
        <f t="shared" si="3"/>
        <v>-139921.53</v>
      </c>
      <c r="BD69" s="17">
        <f t="shared" si="4"/>
        <v>-459524.95000000007</v>
      </c>
    </row>
    <row r="70" spans="1:56" x14ac:dyDescent="0.25">
      <c r="A70" t="str">
        <f t="shared" si="5"/>
        <v>VQW.IEW1</v>
      </c>
      <c r="B70" s="1" t="s">
        <v>29</v>
      </c>
      <c r="C70" s="1" t="s">
        <v>118</v>
      </c>
      <c r="D70" s="1" t="s">
        <v>118</v>
      </c>
      <c r="E70" s="17">
        <v>-45527.48</v>
      </c>
      <c r="F70" s="17">
        <v>-19881.79</v>
      </c>
      <c r="G70" s="17">
        <v>-8487.39</v>
      </c>
      <c r="H70" s="17">
        <v>-10943.33</v>
      </c>
      <c r="I70" s="17">
        <v>-15203.760000000002</v>
      </c>
      <c r="J70" s="17">
        <v>-12231.41</v>
      </c>
      <c r="K70" s="17">
        <v>-12121.24</v>
      </c>
      <c r="L70" s="17">
        <v>-5948.27</v>
      </c>
      <c r="M70" s="17">
        <v>-9298.16</v>
      </c>
      <c r="N70" s="17">
        <v>-28068.18</v>
      </c>
      <c r="O70" s="17">
        <v>-26751.489999999998</v>
      </c>
      <c r="P70" s="17">
        <v>-29300.309999999998</v>
      </c>
      <c r="Q70" s="20">
        <v>-2276.37</v>
      </c>
      <c r="R70" s="20">
        <v>-994.09</v>
      </c>
      <c r="S70" s="20">
        <v>-424.37</v>
      </c>
      <c r="T70" s="20">
        <v>-547.16999999999996</v>
      </c>
      <c r="U70" s="20">
        <v>-760.19</v>
      </c>
      <c r="V70" s="20">
        <v>-611.57000000000005</v>
      </c>
      <c r="W70" s="20">
        <v>-606.05999999999995</v>
      </c>
      <c r="X70" s="20">
        <v>-297.41000000000003</v>
      </c>
      <c r="Y70" s="20">
        <v>-464.91</v>
      </c>
      <c r="Z70" s="20">
        <v>-1403.41</v>
      </c>
      <c r="AA70" s="20">
        <v>-1337.57</v>
      </c>
      <c r="AB70" s="20">
        <v>-1465.02</v>
      </c>
      <c r="AC70" s="17">
        <v>-22236.44</v>
      </c>
      <c r="AD70" s="17">
        <v>-9621.9699999999993</v>
      </c>
      <c r="AE70" s="17">
        <v>-4073.37</v>
      </c>
      <c r="AF70" s="17">
        <v>-5200.93</v>
      </c>
      <c r="AG70" s="17">
        <v>-7153.89</v>
      </c>
      <c r="AH70" s="17">
        <v>-5692.97</v>
      </c>
      <c r="AI70" s="17">
        <v>-5581.92</v>
      </c>
      <c r="AJ70" s="17">
        <v>-2708.91</v>
      </c>
      <c r="AK70" s="17">
        <v>-4187.1000000000004</v>
      </c>
      <c r="AL70" s="17">
        <v>-12501.11</v>
      </c>
      <c r="AM70" s="17">
        <v>-11778.36</v>
      </c>
      <c r="AN70" s="17">
        <v>-12756.08</v>
      </c>
      <c r="AO70" s="20">
        <v>-70040.290000000008</v>
      </c>
      <c r="AP70" s="20">
        <v>-30497.85</v>
      </c>
      <c r="AQ70" s="20">
        <v>-12985.130000000001</v>
      </c>
      <c r="AR70" s="20">
        <v>-16691.43</v>
      </c>
      <c r="AS70" s="20">
        <v>-23117.840000000004</v>
      </c>
      <c r="AT70" s="20">
        <v>-18535.95</v>
      </c>
      <c r="AU70" s="20">
        <v>-18309.22</v>
      </c>
      <c r="AV70" s="20">
        <v>-8954.59</v>
      </c>
      <c r="AW70" s="20">
        <v>-13950.17</v>
      </c>
      <c r="AX70" s="20">
        <v>-41972.7</v>
      </c>
      <c r="AY70" s="20">
        <v>-39867.42</v>
      </c>
      <c r="AZ70" s="20">
        <v>-43521.409999999996</v>
      </c>
      <c r="BA70" s="17">
        <f t="shared" si="6"/>
        <v>-223762.81</v>
      </c>
      <c r="BB70" s="17">
        <f t="shared" si="7"/>
        <v>-11188.14</v>
      </c>
      <c r="BC70" s="17">
        <f t="shared" ref="BC70:BC133" si="8">SUM(AC70:AN70)</f>
        <v>-103493.05</v>
      </c>
      <c r="BD70" s="17">
        <f t="shared" ref="BD70:BD133" si="9">SUM(AO70:AZ70)</f>
        <v>-338444</v>
      </c>
    </row>
    <row r="71" spans="1:56" x14ac:dyDescent="0.25">
      <c r="A71" t="str">
        <f t="shared" si="5"/>
        <v>TAU.INT</v>
      </c>
      <c r="B71" s="1" t="s">
        <v>31</v>
      </c>
      <c r="C71" s="1" t="s">
        <v>120</v>
      </c>
      <c r="D71" s="1" t="s">
        <v>120</v>
      </c>
      <c r="E71" s="17">
        <v>-4073.73</v>
      </c>
      <c r="F71" s="17">
        <v>-2554.13</v>
      </c>
      <c r="G71" s="17">
        <v>-1730.81</v>
      </c>
      <c r="H71" s="17">
        <v>0</v>
      </c>
      <c r="I71" s="17">
        <v>-911.76</v>
      </c>
      <c r="J71" s="17">
        <v>-681.62000000000012</v>
      </c>
      <c r="K71" s="17">
        <v>-8057.33</v>
      </c>
      <c r="L71" s="17">
        <v>-2543.39</v>
      </c>
      <c r="M71" s="17">
        <v>-3750.6700000000005</v>
      </c>
      <c r="N71" s="17">
        <v>-7487.7299999999987</v>
      </c>
      <c r="O71" s="17">
        <v>-6667.64</v>
      </c>
      <c r="P71" s="17">
        <v>-3633.68</v>
      </c>
      <c r="Q71" s="20">
        <v>-203.69</v>
      </c>
      <c r="R71" s="20">
        <v>-127.71</v>
      </c>
      <c r="S71" s="20">
        <v>-86.54</v>
      </c>
      <c r="T71" s="20">
        <v>0</v>
      </c>
      <c r="U71" s="20">
        <v>-45.59</v>
      </c>
      <c r="V71" s="20">
        <v>-34.08</v>
      </c>
      <c r="W71" s="20">
        <v>-402.87</v>
      </c>
      <c r="X71" s="20">
        <v>-127.17</v>
      </c>
      <c r="Y71" s="20">
        <v>-187.53</v>
      </c>
      <c r="Z71" s="20">
        <v>-374.39</v>
      </c>
      <c r="AA71" s="20">
        <v>-333.38</v>
      </c>
      <c r="AB71" s="20">
        <v>-181.68</v>
      </c>
      <c r="AC71" s="17">
        <v>-1989.68</v>
      </c>
      <c r="AD71" s="17">
        <v>-1236.0899999999999</v>
      </c>
      <c r="AE71" s="17">
        <v>-830.67</v>
      </c>
      <c r="AF71" s="17">
        <v>0</v>
      </c>
      <c r="AG71" s="17">
        <v>-429.01</v>
      </c>
      <c r="AH71" s="17">
        <v>-317.25</v>
      </c>
      <c r="AI71" s="17">
        <v>-3710.46</v>
      </c>
      <c r="AJ71" s="17">
        <v>-1158.29</v>
      </c>
      <c r="AK71" s="17">
        <v>-1688.98</v>
      </c>
      <c r="AL71" s="17">
        <v>-3334.91</v>
      </c>
      <c r="AM71" s="17">
        <v>-2935.68</v>
      </c>
      <c r="AN71" s="17">
        <v>-1581.95</v>
      </c>
      <c r="AO71" s="20">
        <v>-6267.1</v>
      </c>
      <c r="AP71" s="20">
        <v>-3917.9300000000003</v>
      </c>
      <c r="AQ71" s="20">
        <v>-2648.02</v>
      </c>
      <c r="AR71" s="20">
        <v>0</v>
      </c>
      <c r="AS71" s="20">
        <v>-1386.3600000000001</v>
      </c>
      <c r="AT71" s="20">
        <v>-1032.9500000000003</v>
      </c>
      <c r="AU71" s="20">
        <v>-12170.66</v>
      </c>
      <c r="AV71" s="20">
        <v>-3828.85</v>
      </c>
      <c r="AW71" s="20">
        <v>-5627.18</v>
      </c>
      <c r="AX71" s="20">
        <v>-11197.029999999999</v>
      </c>
      <c r="AY71" s="20">
        <v>-9936.7000000000007</v>
      </c>
      <c r="AZ71" s="20">
        <v>-5397.3099999999995</v>
      </c>
      <c r="BA71" s="17">
        <f t="shared" si="6"/>
        <v>-42092.490000000005</v>
      </c>
      <c r="BB71" s="17">
        <f t="shared" si="7"/>
        <v>-2104.63</v>
      </c>
      <c r="BC71" s="17">
        <f t="shared" si="8"/>
        <v>-19212.97</v>
      </c>
      <c r="BD71" s="17">
        <f t="shared" si="9"/>
        <v>-63410.09</v>
      </c>
    </row>
    <row r="72" spans="1:56" x14ac:dyDescent="0.25">
      <c r="A72" t="str">
        <f t="shared" si="5"/>
        <v>ESSO.IOR1</v>
      </c>
      <c r="B72" s="1" t="s">
        <v>121</v>
      </c>
      <c r="C72" s="1" t="s">
        <v>122</v>
      </c>
      <c r="D72" s="1" t="s">
        <v>122</v>
      </c>
      <c r="E72" s="17">
        <v>47056.770000000004</v>
      </c>
      <c r="F72" s="17">
        <v>36520.089999999997</v>
      </c>
      <c r="G72" s="17">
        <v>31038.87000000001</v>
      </c>
      <c r="H72" s="17">
        <v>25616.639999999992</v>
      </c>
      <c r="I72" s="17">
        <v>23895.39000000001</v>
      </c>
      <c r="J72" s="17">
        <v>29695.739999999994</v>
      </c>
      <c r="K72" s="17">
        <v>88728.950000000012</v>
      </c>
      <c r="L72" s="17">
        <v>55555.320000000007</v>
      </c>
      <c r="M72" s="17">
        <v>52844.44</v>
      </c>
      <c r="N72" s="17">
        <v>117907.66999999998</v>
      </c>
      <c r="O72" s="17">
        <v>109495.02000000003</v>
      </c>
      <c r="P72" s="17">
        <v>77455.01999999999</v>
      </c>
      <c r="Q72" s="20">
        <v>2352.84</v>
      </c>
      <c r="R72" s="20">
        <v>1826</v>
      </c>
      <c r="S72" s="20">
        <v>1551.94</v>
      </c>
      <c r="T72" s="20">
        <v>1280.83</v>
      </c>
      <c r="U72" s="20">
        <v>1194.77</v>
      </c>
      <c r="V72" s="20">
        <v>1484.79</v>
      </c>
      <c r="W72" s="20">
        <v>4436.45</v>
      </c>
      <c r="X72" s="20">
        <v>2777.77</v>
      </c>
      <c r="Y72" s="20">
        <v>2642.22</v>
      </c>
      <c r="Z72" s="20">
        <v>5895.38</v>
      </c>
      <c r="AA72" s="20">
        <v>5474.75</v>
      </c>
      <c r="AB72" s="20">
        <v>3872.75</v>
      </c>
      <c r="AC72" s="17">
        <v>22983.37</v>
      </c>
      <c r="AD72" s="17">
        <v>17674.23</v>
      </c>
      <c r="AE72" s="17">
        <v>14896.54</v>
      </c>
      <c r="AF72" s="17">
        <v>12174.58</v>
      </c>
      <c r="AG72" s="17">
        <v>11243.6</v>
      </c>
      <c r="AH72" s="17">
        <v>13821.54</v>
      </c>
      <c r="AI72" s="17">
        <v>40860.31</v>
      </c>
      <c r="AJ72" s="17">
        <v>25300.51</v>
      </c>
      <c r="AK72" s="17">
        <v>23796.66</v>
      </c>
      <c r="AL72" s="17">
        <v>52514.16</v>
      </c>
      <c r="AM72" s="17">
        <v>48209.33</v>
      </c>
      <c r="AN72" s="17">
        <v>33720.54</v>
      </c>
      <c r="AO72" s="20">
        <v>72392.98</v>
      </c>
      <c r="AP72" s="20">
        <v>56020.319999999992</v>
      </c>
      <c r="AQ72" s="20">
        <v>47487.350000000006</v>
      </c>
      <c r="AR72" s="20">
        <v>39072.049999999996</v>
      </c>
      <c r="AS72" s="20">
        <v>36333.760000000009</v>
      </c>
      <c r="AT72" s="20">
        <v>45002.069999999992</v>
      </c>
      <c r="AU72" s="20">
        <v>134025.71000000002</v>
      </c>
      <c r="AV72" s="20">
        <v>83633.600000000006</v>
      </c>
      <c r="AW72" s="20">
        <v>79283.320000000007</v>
      </c>
      <c r="AX72" s="20">
        <v>176317.21</v>
      </c>
      <c r="AY72" s="20">
        <v>163179.10000000003</v>
      </c>
      <c r="AZ72" s="20">
        <v>115048.31</v>
      </c>
      <c r="BA72" s="17">
        <f t="shared" si="6"/>
        <v>695809.92</v>
      </c>
      <c r="BB72" s="17">
        <f t="shared" si="7"/>
        <v>34790.490000000005</v>
      </c>
      <c r="BC72" s="17">
        <f t="shared" si="8"/>
        <v>317195.37</v>
      </c>
      <c r="BD72" s="17">
        <f t="shared" si="9"/>
        <v>1047795.78</v>
      </c>
    </row>
    <row r="73" spans="1:56" x14ac:dyDescent="0.25">
      <c r="A73" t="str">
        <f t="shared" si="5"/>
        <v>TAU.KAN</v>
      </c>
      <c r="B73" s="1" t="s">
        <v>31</v>
      </c>
      <c r="C73" s="1" t="s">
        <v>125</v>
      </c>
      <c r="D73" s="1" t="s">
        <v>125</v>
      </c>
      <c r="E73" s="17">
        <v>-24822.22</v>
      </c>
      <c r="F73" s="17">
        <v>-14480.480000000001</v>
      </c>
      <c r="G73" s="17">
        <v>-13750.84</v>
      </c>
      <c r="H73" s="17">
        <v>-9585.9699999999993</v>
      </c>
      <c r="I73" s="17">
        <v>-29293.05</v>
      </c>
      <c r="J73" s="17">
        <v>-38244.000000000007</v>
      </c>
      <c r="K73" s="17">
        <v>-61071.530000000006</v>
      </c>
      <c r="L73" s="17">
        <v>-24395.15</v>
      </c>
      <c r="M73" s="17">
        <v>-23983.089999999997</v>
      </c>
      <c r="N73" s="17">
        <v>-49000.719999999994</v>
      </c>
      <c r="O73" s="17">
        <v>-26583.960000000003</v>
      </c>
      <c r="P73" s="17">
        <v>-18908.539999999997</v>
      </c>
      <c r="Q73" s="20">
        <v>-1241.1099999999999</v>
      </c>
      <c r="R73" s="20">
        <v>-724.02</v>
      </c>
      <c r="S73" s="20">
        <v>-687.54</v>
      </c>
      <c r="T73" s="20">
        <v>-479.3</v>
      </c>
      <c r="U73" s="20">
        <v>-1464.65</v>
      </c>
      <c r="V73" s="20">
        <v>-1912.2</v>
      </c>
      <c r="W73" s="20">
        <v>-3053.58</v>
      </c>
      <c r="X73" s="20">
        <v>-1219.76</v>
      </c>
      <c r="Y73" s="20">
        <v>-1199.1500000000001</v>
      </c>
      <c r="Z73" s="20">
        <v>-2450.04</v>
      </c>
      <c r="AA73" s="20">
        <v>-1329.2</v>
      </c>
      <c r="AB73" s="20">
        <v>-945.43</v>
      </c>
      <c r="AC73" s="17">
        <v>-12123.62</v>
      </c>
      <c r="AD73" s="17">
        <v>-7007.96</v>
      </c>
      <c r="AE73" s="17">
        <v>-6599.46</v>
      </c>
      <c r="AF73" s="17">
        <v>-4555.83</v>
      </c>
      <c r="AG73" s="17">
        <v>-13783.39</v>
      </c>
      <c r="AH73" s="17">
        <v>-17800.23</v>
      </c>
      <c r="AI73" s="17">
        <v>-28123.87</v>
      </c>
      <c r="AJ73" s="17">
        <v>-11109.82</v>
      </c>
      <c r="AK73" s="17">
        <v>-10799.95</v>
      </c>
      <c r="AL73" s="17">
        <v>-21824.13</v>
      </c>
      <c r="AM73" s="17">
        <v>-11704.6</v>
      </c>
      <c r="AN73" s="17">
        <v>-8231.9500000000007</v>
      </c>
      <c r="AO73" s="20">
        <v>-38186.950000000004</v>
      </c>
      <c r="AP73" s="20">
        <v>-22212.460000000003</v>
      </c>
      <c r="AQ73" s="20">
        <v>-21037.84</v>
      </c>
      <c r="AR73" s="20">
        <v>-14621.099999999999</v>
      </c>
      <c r="AS73" s="20">
        <v>-44541.09</v>
      </c>
      <c r="AT73" s="20">
        <v>-57956.430000000008</v>
      </c>
      <c r="AU73" s="20">
        <v>-92248.98000000001</v>
      </c>
      <c r="AV73" s="20">
        <v>-36724.729999999996</v>
      </c>
      <c r="AW73" s="20">
        <v>-35982.19</v>
      </c>
      <c r="AX73" s="20">
        <v>-73274.89</v>
      </c>
      <c r="AY73" s="20">
        <v>-39617.760000000002</v>
      </c>
      <c r="AZ73" s="20">
        <v>-28085.919999999998</v>
      </c>
      <c r="BA73" s="17">
        <f t="shared" si="6"/>
        <v>-334119.55</v>
      </c>
      <c r="BB73" s="17">
        <f t="shared" si="7"/>
        <v>-16705.980000000003</v>
      </c>
      <c r="BC73" s="17">
        <f t="shared" si="8"/>
        <v>-153664.81</v>
      </c>
      <c r="BD73" s="17">
        <f t="shared" si="9"/>
        <v>-504490.33999999997</v>
      </c>
    </row>
    <row r="74" spans="1:56" x14ac:dyDescent="0.25">
      <c r="A74" t="str">
        <f t="shared" si="5"/>
        <v>EEC.KH1</v>
      </c>
      <c r="B74" s="1" t="s">
        <v>24</v>
      </c>
      <c r="C74" s="1" t="s">
        <v>126</v>
      </c>
      <c r="D74" s="1" t="s">
        <v>126</v>
      </c>
      <c r="E74" s="17">
        <v>111955.82000000007</v>
      </c>
      <c r="F74" s="17">
        <v>75697.249999999884</v>
      </c>
      <c r="G74" s="17">
        <v>68488.209999999963</v>
      </c>
      <c r="H74" s="17">
        <v>72600.200000000026</v>
      </c>
      <c r="I74" s="17">
        <v>94483.600000000093</v>
      </c>
      <c r="J74" s="17">
        <v>98681.830000000075</v>
      </c>
      <c r="K74" s="17">
        <v>482026.42</v>
      </c>
      <c r="L74" s="17">
        <v>275169.53999999992</v>
      </c>
      <c r="M74" s="17">
        <v>271649.36</v>
      </c>
      <c r="N74" s="17">
        <v>425258.30999999953</v>
      </c>
      <c r="O74" s="17">
        <v>328920.17999999959</v>
      </c>
      <c r="P74" s="17">
        <v>185559.81999999998</v>
      </c>
      <c r="Q74" s="20">
        <v>5597.79</v>
      </c>
      <c r="R74" s="20">
        <v>3784.86</v>
      </c>
      <c r="S74" s="20">
        <v>3424.41</v>
      </c>
      <c r="T74" s="20">
        <v>3630.01</v>
      </c>
      <c r="U74" s="20">
        <v>4724.18</v>
      </c>
      <c r="V74" s="20">
        <v>4934.09</v>
      </c>
      <c r="W74" s="20">
        <v>24101.32</v>
      </c>
      <c r="X74" s="20">
        <v>13758.48</v>
      </c>
      <c r="Y74" s="20">
        <v>13582.47</v>
      </c>
      <c r="Z74" s="20">
        <v>21262.92</v>
      </c>
      <c r="AA74" s="20">
        <v>16446.009999999998</v>
      </c>
      <c r="AB74" s="20">
        <v>9277.99</v>
      </c>
      <c r="AC74" s="17">
        <v>54681.24</v>
      </c>
      <c r="AD74" s="17">
        <v>36634.370000000003</v>
      </c>
      <c r="AE74" s="17">
        <v>32869.660000000003</v>
      </c>
      <c r="AF74" s="17">
        <v>34504.01</v>
      </c>
      <c r="AG74" s="17">
        <v>44457.79</v>
      </c>
      <c r="AH74" s="17">
        <v>45930.33</v>
      </c>
      <c r="AI74" s="17">
        <v>221976.57</v>
      </c>
      <c r="AJ74" s="17">
        <v>125315.28</v>
      </c>
      <c r="AK74" s="17">
        <v>122327.86</v>
      </c>
      <c r="AL74" s="17">
        <v>189403.15</v>
      </c>
      <c r="AM74" s="17">
        <v>144819.57</v>
      </c>
      <c r="AN74" s="17">
        <v>80784.649999999994</v>
      </c>
      <c r="AO74" s="20">
        <v>172234.85000000006</v>
      </c>
      <c r="AP74" s="20">
        <v>116116.47999999989</v>
      </c>
      <c r="AQ74" s="20">
        <v>104782.27999999997</v>
      </c>
      <c r="AR74" s="20">
        <v>110734.22000000003</v>
      </c>
      <c r="AS74" s="20">
        <v>143665.57000000009</v>
      </c>
      <c r="AT74" s="20">
        <v>149546.25000000006</v>
      </c>
      <c r="AU74" s="20">
        <v>728104.31</v>
      </c>
      <c r="AV74" s="20">
        <v>414243.29999999993</v>
      </c>
      <c r="AW74" s="20">
        <v>407559.68999999994</v>
      </c>
      <c r="AX74" s="20">
        <v>635924.37999999954</v>
      </c>
      <c r="AY74" s="20">
        <v>490185.7599999996</v>
      </c>
      <c r="AZ74" s="20">
        <v>275622.45999999996</v>
      </c>
      <c r="BA74" s="17">
        <f t="shared" si="6"/>
        <v>2490490.5399999991</v>
      </c>
      <c r="BB74" s="17">
        <f t="shared" si="7"/>
        <v>124524.53</v>
      </c>
      <c r="BC74" s="17">
        <f t="shared" si="8"/>
        <v>1133704.48</v>
      </c>
      <c r="BD74" s="17">
        <f t="shared" si="9"/>
        <v>3748719.5499999993</v>
      </c>
    </row>
    <row r="75" spans="1:56" x14ac:dyDescent="0.25">
      <c r="A75" t="str">
        <f t="shared" si="5"/>
        <v>EEC.KH2</v>
      </c>
      <c r="B75" s="1" t="s">
        <v>24</v>
      </c>
      <c r="C75" s="1" t="s">
        <v>127</v>
      </c>
      <c r="D75" s="1" t="s">
        <v>127</v>
      </c>
      <c r="E75" s="17">
        <v>134305.06000000006</v>
      </c>
      <c r="F75" s="17">
        <v>90725.929999999935</v>
      </c>
      <c r="G75" s="17">
        <v>79371.959999999963</v>
      </c>
      <c r="H75" s="17">
        <v>0</v>
      </c>
      <c r="I75" s="17">
        <v>69736.93000000008</v>
      </c>
      <c r="J75" s="17">
        <v>128732.66999999998</v>
      </c>
      <c r="K75" s="17">
        <v>543984.67000000016</v>
      </c>
      <c r="L75" s="17">
        <v>311208.18999999971</v>
      </c>
      <c r="M75" s="17">
        <v>268543.85000000003</v>
      </c>
      <c r="N75" s="17">
        <v>651395.16999999946</v>
      </c>
      <c r="O75" s="17">
        <v>376099.89999999979</v>
      </c>
      <c r="P75" s="17">
        <v>248920.58999999988</v>
      </c>
      <c r="Q75" s="20">
        <v>6715.25</v>
      </c>
      <c r="R75" s="20">
        <v>4536.3</v>
      </c>
      <c r="S75" s="20">
        <v>3968.6</v>
      </c>
      <c r="T75" s="20">
        <v>0</v>
      </c>
      <c r="U75" s="20">
        <v>3486.85</v>
      </c>
      <c r="V75" s="20">
        <v>6436.63</v>
      </c>
      <c r="W75" s="20">
        <v>27199.23</v>
      </c>
      <c r="X75" s="20">
        <v>15560.41</v>
      </c>
      <c r="Y75" s="20">
        <v>13427.19</v>
      </c>
      <c r="Z75" s="20">
        <v>32569.759999999998</v>
      </c>
      <c r="AA75" s="20">
        <v>18805</v>
      </c>
      <c r="AB75" s="20">
        <v>12446.03</v>
      </c>
      <c r="AC75" s="17">
        <v>65597.009999999995</v>
      </c>
      <c r="AD75" s="17">
        <v>43907.64</v>
      </c>
      <c r="AE75" s="17">
        <v>38093.120000000003</v>
      </c>
      <c r="AF75" s="17">
        <v>0</v>
      </c>
      <c r="AG75" s="17">
        <v>32813.629999999997</v>
      </c>
      <c r="AH75" s="17">
        <v>59917.15</v>
      </c>
      <c r="AI75" s="17">
        <v>250508.78</v>
      </c>
      <c r="AJ75" s="17">
        <v>141727.67999999999</v>
      </c>
      <c r="AK75" s="17">
        <v>120929.4</v>
      </c>
      <c r="AL75" s="17">
        <v>290120.83</v>
      </c>
      <c r="AM75" s="17">
        <v>165592.23000000001</v>
      </c>
      <c r="AN75" s="17">
        <v>108369.16</v>
      </c>
      <c r="AO75" s="20">
        <v>206617.32000000007</v>
      </c>
      <c r="AP75" s="20">
        <v>139169.86999999994</v>
      </c>
      <c r="AQ75" s="20">
        <v>121433.67999999996</v>
      </c>
      <c r="AR75" s="20">
        <v>0</v>
      </c>
      <c r="AS75" s="20">
        <v>106037.41000000009</v>
      </c>
      <c r="AT75" s="20">
        <v>195086.44999999998</v>
      </c>
      <c r="AU75" s="20">
        <v>821692.68000000017</v>
      </c>
      <c r="AV75" s="20">
        <v>468496.27999999968</v>
      </c>
      <c r="AW75" s="20">
        <v>402900.44000000006</v>
      </c>
      <c r="AX75" s="20">
        <v>974085.75999999954</v>
      </c>
      <c r="AY75" s="20">
        <v>560497.12999999977</v>
      </c>
      <c r="AZ75" s="20">
        <v>369735.77999999991</v>
      </c>
      <c r="BA75" s="17">
        <f t="shared" si="6"/>
        <v>2903024.9199999995</v>
      </c>
      <c r="BB75" s="17">
        <f t="shared" si="7"/>
        <v>145151.25</v>
      </c>
      <c r="BC75" s="17">
        <f t="shared" si="8"/>
        <v>1317576.6299999999</v>
      </c>
      <c r="BD75" s="17">
        <f t="shared" si="9"/>
        <v>4365752.8</v>
      </c>
    </row>
    <row r="76" spans="1:56" x14ac:dyDescent="0.25">
      <c r="A76" t="str">
        <f t="shared" si="5"/>
        <v>KHW.KHW1</v>
      </c>
      <c r="B76" s="1" t="s">
        <v>130</v>
      </c>
      <c r="C76" s="1" t="s">
        <v>131</v>
      </c>
      <c r="D76" s="1" t="s">
        <v>131</v>
      </c>
      <c r="E76" s="17">
        <v>0</v>
      </c>
      <c r="F76" s="17">
        <v>-30.46</v>
      </c>
      <c r="G76" s="17">
        <v>-972.14</v>
      </c>
      <c r="H76" s="17">
        <v>-1361.38</v>
      </c>
      <c r="I76" s="17">
        <v>-2314.2600000000002</v>
      </c>
      <c r="J76" s="17">
        <v>-1974.77</v>
      </c>
      <c r="K76" s="17">
        <v>-1726.07</v>
      </c>
      <c r="L76" s="17">
        <v>-824.47000000000014</v>
      </c>
      <c r="M76" s="17">
        <v>-1455.67</v>
      </c>
      <c r="N76" s="17">
        <v>-4230.1500000000005</v>
      </c>
      <c r="O76" s="17">
        <v>-3412.3099999999995</v>
      </c>
      <c r="P76" s="17">
        <v>-3798.1199999999994</v>
      </c>
      <c r="Q76" s="20">
        <v>0</v>
      </c>
      <c r="R76" s="20">
        <v>-1.52</v>
      </c>
      <c r="S76" s="20">
        <v>-48.61</v>
      </c>
      <c r="T76" s="20">
        <v>-68.069999999999993</v>
      </c>
      <c r="U76" s="20">
        <v>-115.71</v>
      </c>
      <c r="V76" s="20">
        <v>-98.74</v>
      </c>
      <c r="W76" s="20">
        <v>-86.3</v>
      </c>
      <c r="X76" s="20">
        <v>-41.22</v>
      </c>
      <c r="Y76" s="20">
        <v>-72.78</v>
      </c>
      <c r="Z76" s="20">
        <v>-211.51</v>
      </c>
      <c r="AA76" s="20">
        <v>-170.62</v>
      </c>
      <c r="AB76" s="20">
        <v>-189.91</v>
      </c>
      <c r="AC76" s="17">
        <v>0</v>
      </c>
      <c r="AD76" s="17">
        <v>-14.74</v>
      </c>
      <c r="AE76" s="17">
        <v>-466.56</v>
      </c>
      <c r="AF76" s="17">
        <v>-647.01</v>
      </c>
      <c r="AG76" s="17">
        <v>-1088.94</v>
      </c>
      <c r="AH76" s="17">
        <v>-919.13</v>
      </c>
      <c r="AI76" s="17">
        <v>-794.87</v>
      </c>
      <c r="AJ76" s="17">
        <v>-375.47</v>
      </c>
      <c r="AK76" s="17">
        <v>-655.51</v>
      </c>
      <c r="AL76" s="17">
        <v>-1884.04</v>
      </c>
      <c r="AM76" s="17">
        <v>-1502.4</v>
      </c>
      <c r="AN76" s="17">
        <v>-1653.54</v>
      </c>
      <c r="AO76" s="20">
        <v>0</v>
      </c>
      <c r="AP76" s="20">
        <v>-46.72</v>
      </c>
      <c r="AQ76" s="20">
        <v>-1487.31</v>
      </c>
      <c r="AR76" s="20">
        <v>-2076.46</v>
      </c>
      <c r="AS76" s="20">
        <v>-3518.9100000000003</v>
      </c>
      <c r="AT76" s="20">
        <v>-2992.64</v>
      </c>
      <c r="AU76" s="20">
        <v>-2607.2399999999998</v>
      </c>
      <c r="AV76" s="20">
        <v>-1241.1600000000003</v>
      </c>
      <c r="AW76" s="20">
        <v>-2183.96</v>
      </c>
      <c r="AX76" s="20">
        <v>-6325.7000000000007</v>
      </c>
      <c r="AY76" s="20">
        <v>-5085.33</v>
      </c>
      <c r="AZ76" s="20">
        <v>-5641.57</v>
      </c>
      <c r="BA76" s="17">
        <f t="shared" si="6"/>
        <v>-22099.8</v>
      </c>
      <c r="BB76" s="17">
        <f t="shared" si="7"/>
        <v>-1104.99</v>
      </c>
      <c r="BC76" s="17">
        <f t="shared" si="8"/>
        <v>-10002.209999999999</v>
      </c>
      <c r="BD76" s="17">
        <f t="shared" si="9"/>
        <v>-33207</v>
      </c>
    </row>
    <row r="77" spans="1:56" x14ac:dyDescent="0.25">
      <c r="A77" t="str">
        <f t="shared" si="5"/>
        <v>MANH.SPCIMP</v>
      </c>
      <c r="B77" s="1" t="s">
        <v>132</v>
      </c>
      <c r="C77" s="1" t="s">
        <v>133</v>
      </c>
      <c r="D77" s="1" t="s">
        <v>73</v>
      </c>
      <c r="E77" s="17">
        <v>-4176.82</v>
      </c>
      <c r="F77" s="17">
        <v>-1938.9399999999998</v>
      </c>
      <c r="G77" s="17">
        <v>-2850.5999999999995</v>
      </c>
      <c r="H77" s="17">
        <v>-4696.7999999999993</v>
      </c>
      <c r="I77" s="17">
        <v>-1561.3500000000001</v>
      </c>
      <c r="J77" s="17">
        <v>-1467.26</v>
      </c>
      <c r="K77" s="17">
        <v>-637.95999999999958</v>
      </c>
      <c r="L77" s="17">
        <v>-184.04999999999973</v>
      </c>
      <c r="M77" s="17">
        <v>-137.76999999999987</v>
      </c>
      <c r="N77" s="17">
        <v>-948.36000000000013</v>
      </c>
      <c r="O77" s="17">
        <v>-585.7800000000002</v>
      </c>
      <c r="P77" s="17">
        <v>-869.20000000000027</v>
      </c>
      <c r="Q77" s="20">
        <v>-208.84</v>
      </c>
      <c r="R77" s="20">
        <v>-96.95</v>
      </c>
      <c r="S77" s="20">
        <v>-142.53</v>
      </c>
      <c r="T77" s="20">
        <v>-234.84</v>
      </c>
      <c r="U77" s="20">
        <v>-78.069999999999993</v>
      </c>
      <c r="V77" s="20">
        <v>-73.36</v>
      </c>
      <c r="W77" s="20">
        <v>-31.9</v>
      </c>
      <c r="X77" s="20">
        <v>-9.1999999999999993</v>
      </c>
      <c r="Y77" s="20">
        <v>-6.89</v>
      </c>
      <c r="Z77" s="20">
        <v>-47.42</v>
      </c>
      <c r="AA77" s="20">
        <v>-29.29</v>
      </c>
      <c r="AB77" s="20">
        <v>-43.46</v>
      </c>
      <c r="AC77" s="17">
        <v>-2040.03</v>
      </c>
      <c r="AD77" s="17">
        <v>-938.37</v>
      </c>
      <c r="AE77" s="17">
        <v>-1368.09</v>
      </c>
      <c r="AF77" s="17">
        <v>-2232.1999999999998</v>
      </c>
      <c r="AG77" s="17">
        <v>-734.67</v>
      </c>
      <c r="AH77" s="17">
        <v>-682.92</v>
      </c>
      <c r="AI77" s="17">
        <v>-293.79000000000002</v>
      </c>
      <c r="AJ77" s="17">
        <v>-83.82</v>
      </c>
      <c r="AK77" s="17">
        <v>-62.04</v>
      </c>
      <c r="AL77" s="17">
        <v>-422.38</v>
      </c>
      <c r="AM77" s="17">
        <v>-257.91000000000003</v>
      </c>
      <c r="AN77" s="17">
        <v>-378.41</v>
      </c>
      <c r="AO77" s="20">
        <v>-6425.69</v>
      </c>
      <c r="AP77" s="20">
        <v>-2974.2599999999998</v>
      </c>
      <c r="AQ77" s="20">
        <v>-4361.2199999999993</v>
      </c>
      <c r="AR77" s="20">
        <v>-7163.8399999999992</v>
      </c>
      <c r="AS77" s="20">
        <v>-2374.09</v>
      </c>
      <c r="AT77" s="20">
        <v>-2223.54</v>
      </c>
      <c r="AU77" s="20">
        <v>-963.64999999999964</v>
      </c>
      <c r="AV77" s="20">
        <v>-277.06999999999971</v>
      </c>
      <c r="AW77" s="20">
        <v>-206.69999999999985</v>
      </c>
      <c r="AX77" s="20">
        <v>-1418.16</v>
      </c>
      <c r="AY77" s="20">
        <v>-872.98000000000025</v>
      </c>
      <c r="AZ77" s="20">
        <v>-1291.0700000000004</v>
      </c>
      <c r="BA77" s="17">
        <f t="shared" si="6"/>
        <v>-20054.889999999996</v>
      </c>
      <c r="BB77" s="17">
        <f t="shared" si="7"/>
        <v>-1002.75</v>
      </c>
      <c r="BC77" s="17">
        <f t="shared" si="8"/>
        <v>-9494.6299999999992</v>
      </c>
      <c r="BD77" s="17">
        <f t="shared" si="9"/>
        <v>-30552.27</v>
      </c>
    </row>
    <row r="78" spans="1:56" x14ac:dyDescent="0.25">
      <c r="A78" t="str">
        <f t="shared" si="5"/>
        <v>ASEI.MKR1</v>
      </c>
      <c r="B78" s="1" t="s">
        <v>711</v>
      </c>
      <c r="C78" s="1" t="s">
        <v>138</v>
      </c>
      <c r="D78" s="1" t="s">
        <v>138</v>
      </c>
      <c r="E78" s="17">
        <v>86847.9</v>
      </c>
      <c r="F78" s="17">
        <v>62456.070000000007</v>
      </c>
      <c r="G78" s="17">
        <v>67690.149999999994</v>
      </c>
      <c r="H78" s="17">
        <v>51231.590000000011</v>
      </c>
      <c r="I78" s="17">
        <v>74484.549999999988</v>
      </c>
      <c r="J78" s="17">
        <v>85464.449999999983</v>
      </c>
      <c r="K78" s="17">
        <v>216833.54999999993</v>
      </c>
      <c r="L78" s="17">
        <v>88525.58</v>
      </c>
      <c r="M78" s="17">
        <v>137584.38000000003</v>
      </c>
      <c r="N78" s="17">
        <v>348605.63</v>
      </c>
      <c r="O78" s="17">
        <v>195499.45000000004</v>
      </c>
      <c r="P78" s="17">
        <v>127240.34999999999</v>
      </c>
      <c r="Q78" s="20">
        <v>4342.3999999999996</v>
      </c>
      <c r="R78" s="20">
        <v>3122.8</v>
      </c>
      <c r="S78" s="20">
        <v>3384.51</v>
      </c>
      <c r="T78" s="20">
        <v>2561.58</v>
      </c>
      <c r="U78" s="20">
        <v>3724.23</v>
      </c>
      <c r="V78" s="20">
        <v>4273.22</v>
      </c>
      <c r="W78" s="20">
        <v>10841.68</v>
      </c>
      <c r="X78" s="20">
        <v>4426.28</v>
      </c>
      <c r="Y78" s="20">
        <v>6879.22</v>
      </c>
      <c r="Z78" s="20">
        <v>17430.28</v>
      </c>
      <c r="AA78" s="20">
        <v>9774.9699999999993</v>
      </c>
      <c r="AB78" s="20">
        <v>6362.02</v>
      </c>
      <c r="AC78" s="17">
        <v>42418.080000000002</v>
      </c>
      <c r="AD78" s="17">
        <v>30226.18</v>
      </c>
      <c r="AE78" s="17">
        <v>32486.65</v>
      </c>
      <c r="AF78" s="17">
        <v>24348.35</v>
      </c>
      <c r="AG78" s="17">
        <v>35047.550000000003</v>
      </c>
      <c r="AH78" s="17">
        <v>39778.449999999997</v>
      </c>
      <c r="AI78" s="17">
        <v>99853.38</v>
      </c>
      <c r="AJ78" s="17">
        <v>40315.54</v>
      </c>
      <c r="AK78" s="17">
        <v>61956.35</v>
      </c>
      <c r="AL78" s="17">
        <v>155263.29</v>
      </c>
      <c r="AM78" s="17">
        <v>86076.04</v>
      </c>
      <c r="AN78" s="17">
        <v>55394.9</v>
      </c>
      <c r="AO78" s="20">
        <v>133608.38</v>
      </c>
      <c r="AP78" s="20">
        <v>95805.050000000017</v>
      </c>
      <c r="AQ78" s="20">
        <v>103561.31</v>
      </c>
      <c r="AR78" s="20">
        <v>78141.520000000019</v>
      </c>
      <c r="AS78" s="20">
        <v>113256.32999999999</v>
      </c>
      <c r="AT78" s="20">
        <v>129516.11999999998</v>
      </c>
      <c r="AU78" s="20">
        <v>327528.60999999993</v>
      </c>
      <c r="AV78" s="20">
        <v>133267.4</v>
      </c>
      <c r="AW78" s="20">
        <v>206419.95000000004</v>
      </c>
      <c r="AX78" s="20">
        <v>521299.20000000007</v>
      </c>
      <c r="AY78" s="20">
        <v>291350.46000000002</v>
      </c>
      <c r="AZ78" s="20">
        <v>188997.27</v>
      </c>
      <c r="BA78" s="17">
        <f t="shared" si="6"/>
        <v>1542463.65</v>
      </c>
      <c r="BB78" s="17">
        <f t="shared" si="7"/>
        <v>77123.19</v>
      </c>
      <c r="BC78" s="17">
        <f t="shared" si="8"/>
        <v>703164.76</v>
      </c>
      <c r="BD78" s="17">
        <f t="shared" si="9"/>
        <v>2322751.5999999996</v>
      </c>
    </row>
    <row r="79" spans="1:56" x14ac:dyDescent="0.25">
      <c r="A79" t="str">
        <f t="shared" si="5"/>
        <v>TCN.MKRC</v>
      </c>
      <c r="B79" s="1" t="s">
        <v>33</v>
      </c>
      <c r="C79" s="1" t="s">
        <v>139</v>
      </c>
      <c r="D79" s="1" t="s">
        <v>139</v>
      </c>
      <c r="E79" s="17">
        <v>0</v>
      </c>
      <c r="F79" s="17">
        <v>0</v>
      </c>
      <c r="G79" s="17">
        <v>0</v>
      </c>
      <c r="H79" s="17">
        <v>0</v>
      </c>
      <c r="I79" s="17">
        <v>41778.780000000013</v>
      </c>
      <c r="J79" s="17">
        <v>97211.300000000032</v>
      </c>
      <c r="K79" s="17">
        <v>322580.85000000009</v>
      </c>
      <c r="L79" s="17">
        <v>173654.13</v>
      </c>
      <c r="M79" s="17">
        <v>175545.33000000002</v>
      </c>
      <c r="N79" s="17">
        <v>230186.01</v>
      </c>
      <c r="O79" s="17">
        <v>264279.51999999996</v>
      </c>
      <c r="P79" s="17">
        <v>151099.29</v>
      </c>
      <c r="Q79" s="20">
        <v>0</v>
      </c>
      <c r="R79" s="20">
        <v>0</v>
      </c>
      <c r="S79" s="20">
        <v>0</v>
      </c>
      <c r="T79" s="20">
        <v>0</v>
      </c>
      <c r="U79" s="20">
        <v>2088.94</v>
      </c>
      <c r="V79" s="20">
        <v>4860.57</v>
      </c>
      <c r="W79" s="20">
        <v>16129.04</v>
      </c>
      <c r="X79" s="20">
        <v>8682.7099999999991</v>
      </c>
      <c r="Y79" s="20">
        <v>8777.27</v>
      </c>
      <c r="Z79" s="20">
        <v>11509.3</v>
      </c>
      <c r="AA79" s="20">
        <v>13213.98</v>
      </c>
      <c r="AB79" s="20">
        <v>7554.96</v>
      </c>
      <c r="AC79" s="17">
        <v>0</v>
      </c>
      <c r="AD79" s="17">
        <v>0</v>
      </c>
      <c r="AE79" s="17">
        <v>0</v>
      </c>
      <c r="AF79" s="17">
        <v>0</v>
      </c>
      <c r="AG79" s="17">
        <v>19658.36</v>
      </c>
      <c r="AH79" s="17">
        <v>45245.89</v>
      </c>
      <c r="AI79" s="17">
        <v>148550.76</v>
      </c>
      <c r="AJ79" s="17">
        <v>79084.03</v>
      </c>
      <c r="AK79" s="17">
        <v>79050.740000000005</v>
      </c>
      <c r="AL79" s="17">
        <v>102521.11</v>
      </c>
      <c r="AM79" s="17">
        <v>116359.07</v>
      </c>
      <c r="AN79" s="17">
        <v>65782.039999999994</v>
      </c>
      <c r="AO79" s="20">
        <v>0</v>
      </c>
      <c r="AP79" s="20">
        <v>0</v>
      </c>
      <c r="AQ79" s="20">
        <v>0</v>
      </c>
      <c r="AR79" s="20">
        <v>0</v>
      </c>
      <c r="AS79" s="20">
        <v>63526.080000000016</v>
      </c>
      <c r="AT79" s="20">
        <v>147317.76000000001</v>
      </c>
      <c r="AU79" s="20">
        <v>487260.65000000008</v>
      </c>
      <c r="AV79" s="20">
        <v>261420.87</v>
      </c>
      <c r="AW79" s="20">
        <v>263373.34000000003</v>
      </c>
      <c r="AX79" s="20">
        <v>344216.42</v>
      </c>
      <c r="AY79" s="20">
        <v>393852.56999999995</v>
      </c>
      <c r="AZ79" s="20">
        <v>224436.28999999998</v>
      </c>
      <c r="BA79" s="17">
        <f t="shared" si="6"/>
        <v>1456335.2100000002</v>
      </c>
      <c r="BB79" s="17">
        <f t="shared" si="7"/>
        <v>72816.77</v>
      </c>
      <c r="BC79" s="17">
        <f t="shared" si="8"/>
        <v>656252</v>
      </c>
      <c r="BD79" s="17">
        <f t="shared" si="9"/>
        <v>2185403.98</v>
      </c>
    </row>
    <row r="80" spans="1:56" x14ac:dyDescent="0.25">
      <c r="A80" t="str">
        <f t="shared" si="5"/>
        <v>TCPL.MKRC</v>
      </c>
      <c r="B80" s="1" t="s">
        <v>750</v>
      </c>
      <c r="C80" s="1" t="s">
        <v>139</v>
      </c>
      <c r="D80" s="1" t="s">
        <v>139</v>
      </c>
      <c r="E80" s="17">
        <v>129199.99999999994</v>
      </c>
      <c r="F80" s="17">
        <v>88019.149999999965</v>
      </c>
      <c r="G80" s="17">
        <v>72452.729999999981</v>
      </c>
      <c r="H80" s="17">
        <v>49954.369999999995</v>
      </c>
      <c r="I80" s="17">
        <v>0</v>
      </c>
      <c r="J80" s="17">
        <v>0</v>
      </c>
      <c r="K80" s="17">
        <v>0</v>
      </c>
      <c r="L80" s="17">
        <v>0</v>
      </c>
      <c r="M80" s="17">
        <v>0</v>
      </c>
      <c r="N80" s="17">
        <v>0</v>
      </c>
      <c r="O80" s="17">
        <v>0</v>
      </c>
      <c r="P80" s="17">
        <v>0</v>
      </c>
      <c r="Q80" s="20">
        <v>6460</v>
      </c>
      <c r="R80" s="20">
        <v>4400.96</v>
      </c>
      <c r="S80" s="20">
        <v>3622.64</v>
      </c>
      <c r="T80" s="20">
        <v>2497.7199999999998</v>
      </c>
      <c r="U80" s="20">
        <v>0</v>
      </c>
      <c r="V80" s="20">
        <v>0</v>
      </c>
      <c r="W80" s="20">
        <v>0</v>
      </c>
      <c r="X80" s="20">
        <v>0</v>
      </c>
      <c r="Y80" s="20">
        <v>0</v>
      </c>
      <c r="Z80" s="20">
        <v>0</v>
      </c>
      <c r="AA80" s="20">
        <v>0</v>
      </c>
      <c r="AB80" s="20">
        <v>0</v>
      </c>
      <c r="AC80" s="17">
        <v>63103.61</v>
      </c>
      <c r="AD80" s="17">
        <v>42597.67</v>
      </c>
      <c r="AE80" s="17">
        <v>34772.36</v>
      </c>
      <c r="AF80" s="17">
        <v>23741.34</v>
      </c>
      <c r="AG80" s="17">
        <v>0</v>
      </c>
      <c r="AH80" s="17">
        <v>0</v>
      </c>
      <c r="AI80" s="17">
        <v>0</v>
      </c>
      <c r="AJ80" s="17">
        <v>0</v>
      </c>
      <c r="AK80" s="17">
        <v>0</v>
      </c>
      <c r="AL80" s="17">
        <v>0</v>
      </c>
      <c r="AM80" s="17">
        <v>0</v>
      </c>
      <c r="AN80" s="17">
        <v>0</v>
      </c>
      <c r="AO80" s="20">
        <v>198763.60999999993</v>
      </c>
      <c r="AP80" s="20">
        <v>135017.77999999997</v>
      </c>
      <c r="AQ80" s="20">
        <v>110847.72999999998</v>
      </c>
      <c r="AR80" s="20">
        <v>76193.429999999993</v>
      </c>
      <c r="AS80" s="20">
        <v>0</v>
      </c>
      <c r="AT80" s="20">
        <v>0</v>
      </c>
      <c r="AU80" s="20">
        <v>0</v>
      </c>
      <c r="AV80" s="20">
        <v>0</v>
      </c>
      <c r="AW80" s="20">
        <v>0</v>
      </c>
      <c r="AX80" s="20">
        <v>0</v>
      </c>
      <c r="AY80" s="20">
        <v>0</v>
      </c>
      <c r="AZ80" s="20">
        <v>0</v>
      </c>
      <c r="BA80" s="17">
        <f t="shared" si="6"/>
        <v>339626.24999999988</v>
      </c>
      <c r="BB80" s="17">
        <f t="shared" si="7"/>
        <v>16981.32</v>
      </c>
      <c r="BC80" s="17">
        <f t="shared" si="8"/>
        <v>164214.98000000001</v>
      </c>
      <c r="BD80" s="17">
        <f t="shared" si="9"/>
        <v>520822.54999999987</v>
      </c>
    </row>
    <row r="81" spans="1:56" x14ac:dyDescent="0.25">
      <c r="A81" t="str">
        <f t="shared" si="5"/>
        <v>MLCC.BCHIMP</v>
      </c>
      <c r="B81" s="1" t="s">
        <v>743</v>
      </c>
      <c r="C81" s="1" t="s">
        <v>744</v>
      </c>
      <c r="D81" s="1" t="s">
        <v>21</v>
      </c>
      <c r="E81" s="17">
        <v>0</v>
      </c>
      <c r="F81" s="17">
        <v>0</v>
      </c>
      <c r="G81" s="17">
        <v>0</v>
      </c>
      <c r="H81" s="17">
        <v>0</v>
      </c>
      <c r="I81" s="17">
        <v>0</v>
      </c>
      <c r="J81" s="17">
        <v>0</v>
      </c>
      <c r="K81" s="17">
        <v>0</v>
      </c>
      <c r="L81" s="17">
        <v>0</v>
      </c>
      <c r="M81" s="17">
        <v>0</v>
      </c>
      <c r="N81" s="17">
        <v>0</v>
      </c>
      <c r="O81" s="17">
        <v>0</v>
      </c>
      <c r="P81" s="17">
        <v>-1208.07</v>
      </c>
      <c r="Q81" s="20">
        <v>0</v>
      </c>
      <c r="R81" s="20">
        <v>0</v>
      </c>
      <c r="S81" s="20">
        <v>0</v>
      </c>
      <c r="T81" s="20">
        <v>0</v>
      </c>
      <c r="U81" s="20">
        <v>0</v>
      </c>
      <c r="V81" s="20">
        <v>0</v>
      </c>
      <c r="W81" s="20">
        <v>0</v>
      </c>
      <c r="X81" s="20">
        <v>0</v>
      </c>
      <c r="Y81" s="20">
        <v>0</v>
      </c>
      <c r="Z81" s="20">
        <v>0</v>
      </c>
      <c r="AA81" s="20">
        <v>0</v>
      </c>
      <c r="AB81" s="20">
        <v>-60.4</v>
      </c>
      <c r="AC81" s="17">
        <v>0</v>
      </c>
      <c r="AD81" s="17">
        <v>0</v>
      </c>
      <c r="AE81" s="17">
        <v>0</v>
      </c>
      <c r="AF81" s="17">
        <v>0</v>
      </c>
      <c r="AG81" s="17">
        <v>0</v>
      </c>
      <c r="AH81" s="17">
        <v>0</v>
      </c>
      <c r="AI81" s="17">
        <v>0</v>
      </c>
      <c r="AJ81" s="17">
        <v>0</v>
      </c>
      <c r="AK81" s="17">
        <v>0</v>
      </c>
      <c r="AL81" s="17">
        <v>0</v>
      </c>
      <c r="AM81" s="17">
        <v>0</v>
      </c>
      <c r="AN81" s="17">
        <v>-525.94000000000005</v>
      </c>
      <c r="AO81" s="20">
        <v>0</v>
      </c>
      <c r="AP81" s="20">
        <v>0</v>
      </c>
      <c r="AQ81" s="20">
        <v>0</v>
      </c>
      <c r="AR81" s="20">
        <v>0</v>
      </c>
      <c r="AS81" s="20">
        <v>0</v>
      </c>
      <c r="AT81" s="20">
        <v>0</v>
      </c>
      <c r="AU81" s="20">
        <v>0</v>
      </c>
      <c r="AV81" s="20">
        <v>0</v>
      </c>
      <c r="AW81" s="20">
        <v>0</v>
      </c>
      <c r="AX81" s="20">
        <v>0</v>
      </c>
      <c r="AY81" s="20">
        <v>0</v>
      </c>
      <c r="AZ81" s="20">
        <v>-1794.41</v>
      </c>
      <c r="BA81" s="17">
        <f t="shared" si="6"/>
        <v>-1208.07</v>
      </c>
      <c r="BB81" s="17">
        <f t="shared" si="7"/>
        <v>-60.4</v>
      </c>
      <c r="BC81" s="17">
        <f t="shared" si="8"/>
        <v>-525.94000000000005</v>
      </c>
      <c r="BD81" s="17">
        <f t="shared" si="9"/>
        <v>-1794.41</v>
      </c>
    </row>
    <row r="82" spans="1:56" x14ac:dyDescent="0.25">
      <c r="A82" t="str">
        <f t="shared" si="5"/>
        <v>MLCC.SPCIMP</v>
      </c>
      <c r="B82" s="1" t="s">
        <v>743</v>
      </c>
      <c r="C82" s="1" t="s">
        <v>745</v>
      </c>
      <c r="D82" s="1" t="s">
        <v>73</v>
      </c>
      <c r="E82" s="17">
        <v>-261.68000000000006</v>
      </c>
      <c r="F82" s="17">
        <v>-1003.86</v>
      </c>
      <c r="G82" s="17">
        <v>-144.27000000000001</v>
      </c>
      <c r="H82" s="17">
        <v>0</v>
      </c>
      <c r="I82" s="17">
        <v>-151.99</v>
      </c>
      <c r="J82" s="17">
        <v>0</v>
      </c>
      <c r="K82" s="17">
        <v>0</v>
      </c>
      <c r="L82" s="17">
        <v>0</v>
      </c>
      <c r="M82" s="17">
        <v>0</v>
      </c>
      <c r="N82" s="17">
        <v>0</v>
      </c>
      <c r="O82" s="17">
        <v>0</v>
      </c>
      <c r="P82" s="17">
        <v>0</v>
      </c>
      <c r="Q82" s="20">
        <v>-13.08</v>
      </c>
      <c r="R82" s="20">
        <v>-50.19</v>
      </c>
      <c r="S82" s="20">
        <v>-7.21</v>
      </c>
      <c r="T82" s="20">
        <v>0</v>
      </c>
      <c r="U82" s="20">
        <v>-7.6</v>
      </c>
      <c r="V82" s="20">
        <v>0</v>
      </c>
      <c r="W82" s="20">
        <v>0</v>
      </c>
      <c r="X82" s="20">
        <v>0</v>
      </c>
      <c r="Y82" s="20">
        <v>0</v>
      </c>
      <c r="Z82" s="20">
        <v>0</v>
      </c>
      <c r="AA82" s="20">
        <v>0</v>
      </c>
      <c r="AB82" s="20">
        <v>0</v>
      </c>
      <c r="AC82" s="17">
        <v>-127.81</v>
      </c>
      <c r="AD82" s="17">
        <v>-485.83</v>
      </c>
      <c r="AE82" s="17">
        <v>-69.239999999999995</v>
      </c>
      <c r="AF82" s="17">
        <v>0</v>
      </c>
      <c r="AG82" s="17">
        <v>-71.52</v>
      </c>
      <c r="AH82" s="17">
        <v>0</v>
      </c>
      <c r="AI82" s="17">
        <v>0</v>
      </c>
      <c r="AJ82" s="17">
        <v>0</v>
      </c>
      <c r="AK82" s="17">
        <v>0</v>
      </c>
      <c r="AL82" s="17">
        <v>0</v>
      </c>
      <c r="AM82" s="17">
        <v>0</v>
      </c>
      <c r="AN82" s="17">
        <v>0</v>
      </c>
      <c r="AO82" s="20">
        <v>-402.57000000000005</v>
      </c>
      <c r="AP82" s="20">
        <v>-1539.8799999999999</v>
      </c>
      <c r="AQ82" s="20">
        <v>-220.72000000000003</v>
      </c>
      <c r="AR82" s="20">
        <v>0</v>
      </c>
      <c r="AS82" s="20">
        <v>-231.11</v>
      </c>
      <c r="AT82" s="20">
        <v>0</v>
      </c>
      <c r="AU82" s="20">
        <v>0</v>
      </c>
      <c r="AV82" s="20">
        <v>0</v>
      </c>
      <c r="AW82" s="20">
        <v>0</v>
      </c>
      <c r="AX82" s="20">
        <v>0</v>
      </c>
      <c r="AY82" s="20">
        <v>0</v>
      </c>
      <c r="AZ82" s="20">
        <v>0</v>
      </c>
      <c r="BA82" s="17">
        <f t="shared" si="6"/>
        <v>-1561.8</v>
      </c>
      <c r="BB82" s="17">
        <f t="shared" si="7"/>
        <v>-78.079999999999984</v>
      </c>
      <c r="BC82" s="17">
        <f t="shared" si="8"/>
        <v>-754.4</v>
      </c>
      <c r="BD82" s="17">
        <f t="shared" si="9"/>
        <v>-2394.2800000000002</v>
      </c>
    </row>
    <row r="83" spans="1:56" x14ac:dyDescent="0.25">
      <c r="A83" t="str">
        <f t="shared" si="5"/>
        <v>MLCC.SPCEXP</v>
      </c>
      <c r="B83" s="1" t="s">
        <v>743</v>
      </c>
      <c r="C83" s="1" t="s">
        <v>746</v>
      </c>
      <c r="D83" s="1" t="s">
        <v>74</v>
      </c>
      <c r="E83" s="17">
        <v>-72.09</v>
      </c>
      <c r="F83" s="17">
        <v>-241.99</v>
      </c>
      <c r="G83" s="17">
        <v>-80.889999999999986</v>
      </c>
      <c r="H83" s="17">
        <v>-36.329999999999991</v>
      </c>
      <c r="I83" s="17">
        <v>-112.02</v>
      </c>
      <c r="J83" s="17">
        <v>-58.96</v>
      </c>
      <c r="K83" s="17">
        <v>0</v>
      </c>
      <c r="L83" s="17">
        <v>-208.86</v>
      </c>
      <c r="M83" s="17">
        <v>0</v>
      </c>
      <c r="N83" s="17">
        <v>0</v>
      </c>
      <c r="O83" s="17">
        <v>0</v>
      </c>
      <c r="P83" s="17">
        <v>0</v>
      </c>
      <c r="Q83" s="20">
        <v>-3.6</v>
      </c>
      <c r="R83" s="20">
        <v>-12.1</v>
      </c>
      <c r="S83" s="20">
        <v>-4.04</v>
      </c>
      <c r="T83" s="20">
        <v>-1.82</v>
      </c>
      <c r="U83" s="20">
        <v>-5.6</v>
      </c>
      <c r="V83" s="20">
        <v>-2.95</v>
      </c>
      <c r="W83" s="20">
        <v>0</v>
      </c>
      <c r="X83" s="20">
        <v>-10.44</v>
      </c>
      <c r="Y83" s="20">
        <v>0</v>
      </c>
      <c r="Z83" s="20">
        <v>0</v>
      </c>
      <c r="AA83" s="20">
        <v>0</v>
      </c>
      <c r="AB83" s="20">
        <v>0</v>
      </c>
      <c r="AC83" s="17">
        <v>-35.21</v>
      </c>
      <c r="AD83" s="17">
        <v>-117.11</v>
      </c>
      <c r="AE83" s="17">
        <v>-38.82</v>
      </c>
      <c r="AF83" s="17">
        <v>-17.27</v>
      </c>
      <c r="AG83" s="17">
        <v>-52.71</v>
      </c>
      <c r="AH83" s="17">
        <v>-27.44</v>
      </c>
      <c r="AI83" s="17">
        <v>0</v>
      </c>
      <c r="AJ83" s="17">
        <v>-95.12</v>
      </c>
      <c r="AK83" s="17">
        <v>0</v>
      </c>
      <c r="AL83" s="17">
        <v>0</v>
      </c>
      <c r="AM83" s="17">
        <v>0</v>
      </c>
      <c r="AN83" s="17">
        <v>0</v>
      </c>
      <c r="AO83" s="20">
        <v>-110.9</v>
      </c>
      <c r="AP83" s="20">
        <v>-371.2</v>
      </c>
      <c r="AQ83" s="20">
        <v>-123.75</v>
      </c>
      <c r="AR83" s="20">
        <v>-55.419999999999987</v>
      </c>
      <c r="AS83" s="20">
        <v>-170.32999999999998</v>
      </c>
      <c r="AT83" s="20">
        <v>-89.350000000000009</v>
      </c>
      <c r="AU83" s="20">
        <v>0</v>
      </c>
      <c r="AV83" s="20">
        <v>-314.42</v>
      </c>
      <c r="AW83" s="20">
        <v>0</v>
      </c>
      <c r="AX83" s="20">
        <v>0</v>
      </c>
      <c r="AY83" s="20">
        <v>0</v>
      </c>
      <c r="AZ83" s="20">
        <v>0</v>
      </c>
      <c r="BA83" s="17">
        <f t="shared" si="6"/>
        <v>-811.1400000000001</v>
      </c>
      <c r="BB83" s="17">
        <f t="shared" si="7"/>
        <v>-40.549999999999997</v>
      </c>
      <c r="BC83" s="17">
        <f t="shared" si="8"/>
        <v>-383.68</v>
      </c>
      <c r="BD83" s="17">
        <f t="shared" si="9"/>
        <v>-1235.3699999999999</v>
      </c>
    </row>
    <row r="84" spans="1:56" x14ac:dyDescent="0.25">
      <c r="A84" t="str">
        <f t="shared" si="5"/>
        <v>MSCG.BCHIMP</v>
      </c>
      <c r="B84" s="1" t="s">
        <v>140</v>
      </c>
      <c r="C84" s="1" t="s">
        <v>141</v>
      </c>
      <c r="D84" s="1" t="s">
        <v>21</v>
      </c>
      <c r="E84" s="17">
        <v>0</v>
      </c>
      <c r="F84" s="17">
        <v>0</v>
      </c>
      <c r="G84" s="17">
        <v>0</v>
      </c>
      <c r="H84" s="17">
        <v>0</v>
      </c>
      <c r="I84" s="17">
        <v>0</v>
      </c>
      <c r="J84" s="17">
        <v>0</v>
      </c>
      <c r="K84" s="17">
        <v>0</v>
      </c>
      <c r="L84" s="17">
        <v>0</v>
      </c>
      <c r="M84" s="17">
        <v>0</v>
      </c>
      <c r="N84" s="17">
        <v>0</v>
      </c>
      <c r="O84" s="17">
        <v>-9913.130000000001</v>
      </c>
      <c r="P84" s="17">
        <v>-4839.4799999999987</v>
      </c>
      <c r="Q84" s="20">
        <v>0</v>
      </c>
      <c r="R84" s="20">
        <v>0</v>
      </c>
      <c r="S84" s="20">
        <v>0</v>
      </c>
      <c r="T84" s="20">
        <v>0</v>
      </c>
      <c r="U84" s="20">
        <v>0</v>
      </c>
      <c r="V84" s="20">
        <v>0</v>
      </c>
      <c r="W84" s="20">
        <v>0</v>
      </c>
      <c r="X84" s="20">
        <v>0</v>
      </c>
      <c r="Y84" s="20">
        <v>0</v>
      </c>
      <c r="Z84" s="20">
        <v>0</v>
      </c>
      <c r="AA84" s="20">
        <v>-495.66</v>
      </c>
      <c r="AB84" s="20">
        <v>-241.97</v>
      </c>
      <c r="AC84" s="17">
        <v>0</v>
      </c>
      <c r="AD84" s="17">
        <v>0</v>
      </c>
      <c r="AE84" s="17">
        <v>0</v>
      </c>
      <c r="AF84" s="17">
        <v>0</v>
      </c>
      <c r="AG84" s="17">
        <v>0</v>
      </c>
      <c r="AH84" s="17">
        <v>0</v>
      </c>
      <c r="AI84" s="17">
        <v>0</v>
      </c>
      <c r="AJ84" s="17">
        <v>0</v>
      </c>
      <c r="AK84" s="17">
        <v>0</v>
      </c>
      <c r="AL84" s="17">
        <v>0</v>
      </c>
      <c r="AM84" s="17">
        <v>-4364.63</v>
      </c>
      <c r="AN84" s="17">
        <v>-2106.9</v>
      </c>
      <c r="AO84" s="20">
        <v>0</v>
      </c>
      <c r="AP84" s="20">
        <v>0</v>
      </c>
      <c r="AQ84" s="20">
        <v>0</v>
      </c>
      <c r="AR84" s="20">
        <v>0</v>
      </c>
      <c r="AS84" s="20">
        <v>0</v>
      </c>
      <c r="AT84" s="20">
        <v>0</v>
      </c>
      <c r="AU84" s="20">
        <v>0</v>
      </c>
      <c r="AV84" s="20">
        <v>0</v>
      </c>
      <c r="AW84" s="20">
        <v>0</v>
      </c>
      <c r="AX84" s="20">
        <v>0</v>
      </c>
      <c r="AY84" s="20">
        <v>-14773.420000000002</v>
      </c>
      <c r="AZ84" s="20">
        <v>-7188.3499999999985</v>
      </c>
      <c r="BA84" s="17">
        <f t="shared" si="6"/>
        <v>-14752.61</v>
      </c>
      <c r="BB84" s="17">
        <f t="shared" si="7"/>
        <v>-737.63</v>
      </c>
      <c r="BC84" s="17">
        <f t="shared" si="8"/>
        <v>-6471.5300000000007</v>
      </c>
      <c r="BD84" s="17">
        <f t="shared" si="9"/>
        <v>-21961.77</v>
      </c>
    </row>
    <row r="85" spans="1:56" x14ac:dyDescent="0.25">
      <c r="A85" t="str">
        <f t="shared" si="5"/>
        <v>APNC.NOVAGEN15M</v>
      </c>
      <c r="B85" s="1" t="s">
        <v>145</v>
      </c>
      <c r="C85" s="1" t="s">
        <v>146</v>
      </c>
      <c r="D85" s="1" t="s">
        <v>146</v>
      </c>
      <c r="E85" s="17">
        <v>-154099.60999999999</v>
      </c>
      <c r="F85" s="17">
        <v>-40708.43</v>
      </c>
      <c r="G85" s="17">
        <v>-23153.989999999998</v>
      </c>
      <c r="H85" s="17">
        <v>-18249.11</v>
      </c>
      <c r="I85" s="17">
        <v>-113743.43999999999</v>
      </c>
      <c r="J85" s="17">
        <v>-97984.62000000001</v>
      </c>
      <c r="K85" s="17">
        <v>-381248.74999999994</v>
      </c>
      <c r="L85" s="17">
        <v>-134563.12</v>
      </c>
      <c r="M85" s="17">
        <v>-229160.81</v>
      </c>
      <c r="N85" s="17">
        <v>-696873.88</v>
      </c>
      <c r="O85" s="17">
        <v>-273510.32</v>
      </c>
      <c r="P85" s="17">
        <v>-164287.41</v>
      </c>
      <c r="Q85" s="20">
        <v>-7704.98</v>
      </c>
      <c r="R85" s="20">
        <v>-2035.42</v>
      </c>
      <c r="S85" s="20">
        <v>-1157.7</v>
      </c>
      <c r="T85" s="20">
        <v>-912.46</v>
      </c>
      <c r="U85" s="20">
        <v>-5687.17</v>
      </c>
      <c r="V85" s="20">
        <v>-4899.2299999999996</v>
      </c>
      <c r="W85" s="20">
        <v>-19062.439999999999</v>
      </c>
      <c r="X85" s="20">
        <v>-6728.16</v>
      </c>
      <c r="Y85" s="20">
        <v>-11458.04</v>
      </c>
      <c r="Z85" s="20">
        <v>-34843.69</v>
      </c>
      <c r="AA85" s="20">
        <v>-13675.52</v>
      </c>
      <c r="AB85" s="20">
        <v>-8214.3700000000008</v>
      </c>
      <c r="AC85" s="17">
        <v>-75265.03</v>
      </c>
      <c r="AD85" s="17">
        <v>-19701.22</v>
      </c>
      <c r="AE85" s="17">
        <v>-11112.33</v>
      </c>
      <c r="AF85" s="17">
        <v>-8673.08</v>
      </c>
      <c r="AG85" s="17">
        <v>-53520.21</v>
      </c>
      <c r="AH85" s="17">
        <v>-45605.82</v>
      </c>
      <c r="AI85" s="17">
        <v>-175567.74</v>
      </c>
      <c r="AJ85" s="17">
        <v>-61281.55</v>
      </c>
      <c r="AK85" s="17">
        <v>-103194.61</v>
      </c>
      <c r="AL85" s="17">
        <v>-310376.31</v>
      </c>
      <c r="AM85" s="17">
        <v>-120423.28</v>
      </c>
      <c r="AN85" s="17">
        <v>-71523.570000000007</v>
      </c>
      <c r="AO85" s="20">
        <v>-237069.62</v>
      </c>
      <c r="AP85" s="20">
        <v>-62445.07</v>
      </c>
      <c r="AQ85" s="20">
        <v>-35424.019999999997</v>
      </c>
      <c r="AR85" s="20">
        <v>-27834.65</v>
      </c>
      <c r="AS85" s="20">
        <v>-172950.81999999998</v>
      </c>
      <c r="AT85" s="20">
        <v>-148489.67000000001</v>
      </c>
      <c r="AU85" s="20">
        <v>-575878.92999999993</v>
      </c>
      <c r="AV85" s="20">
        <v>-202572.83000000002</v>
      </c>
      <c r="AW85" s="20">
        <v>-343813.46</v>
      </c>
      <c r="AX85" s="20">
        <v>-1042093.8800000001</v>
      </c>
      <c r="AY85" s="20">
        <v>-407609.12</v>
      </c>
      <c r="AZ85" s="20">
        <v>-244025.35</v>
      </c>
      <c r="BA85" s="17">
        <f t="shared" si="6"/>
        <v>-2327583.4899999998</v>
      </c>
      <c r="BB85" s="17">
        <f t="shared" si="7"/>
        <v>-116379.18000000001</v>
      </c>
      <c r="BC85" s="17">
        <f t="shared" si="8"/>
        <v>-1056244.75</v>
      </c>
      <c r="BD85" s="17">
        <f t="shared" si="9"/>
        <v>-3500207.4200000004</v>
      </c>
    </row>
    <row r="86" spans="1:56" x14ac:dyDescent="0.25">
      <c r="A86" t="str">
        <f t="shared" si="5"/>
        <v>NPC.NPC1</v>
      </c>
      <c r="B86" s="1" t="s">
        <v>147</v>
      </c>
      <c r="C86" s="1" t="s">
        <v>148</v>
      </c>
      <c r="D86" s="1" t="s">
        <v>148</v>
      </c>
      <c r="E86" s="17">
        <v>638.68000000000029</v>
      </c>
      <c r="F86" s="17">
        <v>52.139999999999986</v>
      </c>
      <c r="G86" s="17">
        <v>74.590000000000032</v>
      </c>
      <c r="H86" s="17">
        <v>347.55</v>
      </c>
      <c r="I86" s="17">
        <v>1309.0500000000002</v>
      </c>
      <c r="J86" s="17">
        <v>1585.98</v>
      </c>
      <c r="K86" s="17">
        <v>8491.02</v>
      </c>
      <c r="L86" s="17">
        <v>2807.9700000000012</v>
      </c>
      <c r="M86" s="17">
        <v>4218</v>
      </c>
      <c r="N86" s="17">
        <v>13837.59</v>
      </c>
      <c r="O86" s="17">
        <v>4831.51</v>
      </c>
      <c r="P86" s="17">
        <v>2077.8199999999997</v>
      </c>
      <c r="Q86" s="20">
        <v>31.93</v>
      </c>
      <c r="R86" s="20">
        <v>2.61</v>
      </c>
      <c r="S86" s="20">
        <v>3.73</v>
      </c>
      <c r="T86" s="20">
        <v>17.38</v>
      </c>
      <c r="U86" s="20">
        <v>65.45</v>
      </c>
      <c r="V86" s="20">
        <v>79.3</v>
      </c>
      <c r="W86" s="20">
        <v>424.55</v>
      </c>
      <c r="X86" s="20">
        <v>140.4</v>
      </c>
      <c r="Y86" s="20">
        <v>210.9</v>
      </c>
      <c r="Z86" s="20">
        <v>691.88</v>
      </c>
      <c r="AA86" s="20">
        <v>241.58</v>
      </c>
      <c r="AB86" s="20">
        <v>103.89</v>
      </c>
      <c r="AC86" s="17">
        <v>311.94</v>
      </c>
      <c r="AD86" s="17">
        <v>25.23</v>
      </c>
      <c r="AE86" s="17">
        <v>35.799999999999997</v>
      </c>
      <c r="AF86" s="17">
        <v>165.18</v>
      </c>
      <c r="AG86" s="17">
        <v>615.95000000000005</v>
      </c>
      <c r="AH86" s="17">
        <v>738.18</v>
      </c>
      <c r="AI86" s="17">
        <v>3910.17</v>
      </c>
      <c r="AJ86" s="17">
        <v>1278.78</v>
      </c>
      <c r="AK86" s="17">
        <v>1899.43</v>
      </c>
      <c r="AL86" s="17">
        <v>6163.04</v>
      </c>
      <c r="AM86" s="17">
        <v>2127.2600000000002</v>
      </c>
      <c r="AN86" s="17">
        <v>904.59</v>
      </c>
      <c r="AO86" s="20">
        <v>982.55000000000018</v>
      </c>
      <c r="AP86" s="20">
        <v>79.97999999999999</v>
      </c>
      <c r="AQ86" s="20">
        <v>114.12000000000003</v>
      </c>
      <c r="AR86" s="20">
        <v>530.11</v>
      </c>
      <c r="AS86" s="20">
        <v>1990.4500000000003</v>
      </c>
      <c r="AT86" s="20">
        <v>2403.46</v>
      </c>
      <c r="AU86" s="20">
        <v>12825.74</v>
      </c>
      <c r="AV86" s="20">
        <v>4227.1500000000015</v>
      </c>
      <c r="AW86" s="20">
        <v>6328.33</v>
      </c>
      <c r="AX86" s="20">
        <v>20692.509999999998</v>
      </c>
      <c r="AY86" s="20">
        <v>7200.35</v>
      </c>
      <c r="AZ86" s="20">
        <v>3086.2999999999997</v>
      </c>
      <c r="BA86" s="17">
        <f t="shared" si="6"/>
        <v>40271.900000000009</v>
      </c>
      <c r="BB86" s="17">
        <f t="shared" si="7"/>
        <v>2013.6000000000001</v>
      </c>
      <c r="BC86" s="17">
        <f t="shared" si="8"/>
        <v>18175.55</v>
      </c>
      <c r="BD86" s="17">
        <f t="shared" si="9"/>
        <v>60461.049999999996</v>
      </c>
    </row>
    <row r="87" spans="1:56" x14ac:dyDescent="0.25">
      <c r="A87" t="str">
        <f t="shared" si="5"/>
        <v>NXI.NX01</v>
      </c>
      <c r="B87" s="1" t="s">
        <v>153</v>
      </c>
      <c r="C87" s="1" t="s">
        <v>154</v>
      </c>
      <c r="D87" s="1" t="s">
        <v>154</v>
      </c>
      <c r="E87" s="17">
        <v>-11463.21</v>
      </c>
      <c r="F87" s="17">
        <v>-31880.090000000004</v>
      </c>
      <c r="G87" s="17">
        <v>-1763.2</v>
      </c>
      <c r="H87" s="17">
        <v>-6494.5099999999993</v>
      </c>
      <c r="I87" s="17">
        <v>-35591.21</v>
      </c>
      <c r="J87" s="17">
        <v>-134588.03</v>
      </c>
      <c r="K87" s="17">
        <v>-279810.68000000005</v>
      </c>
      <c r="L87" s="17">
        <v>-66921.3</v>
      </c>
      <c r="M87" s="17">
        <v>-127207.5</v>
      </c>
      <c r="N87" s="17">
        <v>-452349.71</v>
      </c>
      <c r="O87" s="17">
        <v>-196975.11</v>
      </c>
      <c r="P87" s="17">
        <v>-58307.91</v>
      </c>
      <c r="Q87" s="20">
        <v>-573.16</v>
      </c>
      <c r="R87" s="20">
        <v>-1594</v>
      </c>
      <c r="S87" s="20">
        <v>-88.16</v>
      </c>
      <c r="T87" s="20">
        <v>-324.73</v>
      </c>
      <c r="U87" s="20">
        <v>-1779.56</v>
      </c>
      <c r="V87" s="20">
        <v>-6729.4</v>
      </c>
      <c r="W87" s="20">
        <v>-13990.53</v>
      </c>
      <c r="X87" s="20">
        <v>-3346.07</v>
      </c>
      <c r="Y87" s="20">
        <v>-6360.38</v>
      </c>
      <c r="Z87" s="20">
        <v>-22617.49</v>
      </c>
      <c r="AA87" s="20">
        <v>-9848.76</v>
      </c>
      <c r="AB87" s="20">
        <v>-2915.4</v>
      </c>
      <c r="AC87" s="17">
        <v>-5598.84</v>
      </c>
      <c r="AD87" s="17">
        <v>-15428.66</v>
      </c>
      <c r="AE87" s="17">
        <v>-846.22</v>
      </c>
      <c r="AF87" s="17">
        <v>-3086.58</v>
      </c>
      <c r="AG87" s="17">
        <v>-16746.89</v>
      </c>
      <c r="AH87" s="17">
        <v>-62642.46</v>
      </c>
      <c r="AI87" s="17">
        <v>-128854.79</v>
      </c>
      <c r="AJ87" s="17">
        <v>-30476.71</v>
      </c>
      <c r="AK87" s="17">
        <v>-57283.48</v>
      </c>
      <c r="AL87" s="17">
        <v>-201469.22</v>
      </c>
      <c r="AM87" s="17">
        <v>-86725.75</v>
      </c>
      <c r="AN87" s="17">
        <v>-25384.720000000001</v>
      </c>
      <c r="AO87" s="20">
        <v>-17635.21</v>
      </c>
      <c r="AP87" s="20">
        <v>-48902.75</v>
      </c>
      <c r="AQ87" s="20">
        <v>-2697.58</v>
      </c>
      <c r="AR87" s="20">
        <v>-9905.82</v>
      </c>
      <c r="AS87" s="20">
        <v>-54117.659999999996</v>
      </c>
      <c r="AT87" s="20">
        <v>-203959.88999999998</v>
      </c>
      <c r="AU87" s="20">
        <v>-422656.00000000006</v>
      </c>
      <c r="AV87" s="20">
        <v>-100744.08000000002</v>
      </c>
      <c r="AW87" s="20">
        <v>-190851.36000000002</v>
      </c>
      <c r="AX87" s="20">
        <v>-676436.42</v>
      </c>
      <c r="AY87" s="20">
        <v>-293549.62</v>
      </c>
      <c r="AZ87" s="20">
        <v>-86608.03</v>
      </c>
      <c r="BA87" s="17">
        <f t="shared" si="6"/>
        <v>-1403352.4600000002</v>
      </c>
      <c r="BB87" s="17">
        <f t="shared" si="7"/>
        <v>-70167.639999999985</v>
      </c>
      <c r="BC87" s="17">
        <f t="shared" si="8"/>
        <v>-634544.31999999995</v>
      </c>
      <c r="BD87" s="17">
        <f t="shared" si="9"/>
        <v>-2108064.42</v>
      </c>
    </row>
    <row r="88" spans="1:56" x14ac:dyDescent="0.25">
      <c r="A88" t="str">
        <f t="shared" si="5"/>
        <v>CUPC.OMRH</v>
      </c>
      <c r="B88" s="1" t="s">
        <v>156</v>
      </c>
      <c r="C88" s="1" t="s">
        <v>157</v>
      </c>
      <c r="D88" s="1" t="s">
        <v>157</v>
      </c>
      <c r="E88" s="17">
        <v>-18393.09</v>
      </c>
      <c r="F88" s="17">
        <v>-11954.400000000001</v>
      </c>
      <c r="G88" s="17">
        <v>-10895.93</v>
      </c>
      <c r="H88" s="17">
        <v>-15976.560000000001</v>
      </c>
      <c r="I88" s="17">
        <v>-51888.700000000004</v>
      </c>
      <c r="J88" s="17">
        <v>-54951.25</v>
      </c>
      <c r="K88" s="17">
        <v>-79658.19</v>
      </c>
      <c r="L88" s="17">
        <v>-26756.84</v>
      </c>
      <c r="M88" s="17">
        <v>-24036.469999999998</v>
      </c>
      <c r="N88" s="17">
        <v>-42737.51</v>
      </c>
      <c r="O88" s="17">
        <v>-29338.629999999997</v>
      </c>
      <c r="P88" s="17">
        <v>-6266.61</v>
      </c>
      <c r="Q88" s="20">
        <v>-919.65</v>
      </c>
      <c r="R88" s="20">
        <v>-597.72</v>
      </c>
      <c r="S88" s="20">
        <v>-544.79999999999995</v>
      </c>
      <c r="T88" s="20">
        <v>-798.83</v>
      </c>
      <c r="U88" s="20">
        <v>-2594.44</v>
      </c>
      <c r="V88" s="20">
        <v>-2747.56</v>
      </c>
      <c r="W88" s="20">
        <v>-3982.91</v>
      </c>
      <c r="X88" s="20">
        <v>-1337.84</v>
      </c>
      <c r="Y88" s="20">
        <v>-1201.82</v>
      </c>
      <c r="Z88" s="20">
        <v>-2136.88</v>
      </c>
      <c r="AA88" s="20">
        <v>-1466.93</v>
      </c>
      <c r="AB88" s="20">
        <v>-313.33</v>
      </c>
      <c r="AC88" s="17">
        <v>-8983.52</v>
      </c>
      <c r="AD88" s="17">
        <v>-5785.44</v>
      </c>
      <c r="AE88" s="17">
        <v>-5229.3</v>
      </c>
      <c r="AF88" s="17">
        <v>-7593.03</v>
      </c>
      <c r="AG88" s="17">
        <v>-24415.42</v>
      </c>
      <c r="AH88" s="17">
        <v>-25576.43</v>
      </c>
      <c r="AI88" s="17">
        <v>-36683.160000000003</v>
      </c>
      <c r="AJ88" s="17">
        <v>-12185.36</v>
      </c>
      <c r="AK88" s="17">
        <v>-10823.99</v>
      </c>
      <c r="AL88" s="17">
        <v>-19034.59</v>
      </c>
      <c r="AM88" s="17">
        <v>-12917.44</v>
      </c>
      <c r="AN88" s="17">
        <v>-2728.21</v>
      </c>
      <c r="AO88" s="20">
        <v>-28296.260000000002</v>
      </c>
      <c r="AP88" s="20">
        <v>-18337.560000000001</v>
      </c>
      <c r="AQ88" s="20">
        <v>-16670.03</v>
      </c>
      <c r="AR88" s="20">
        <v>-24368.420000000002</v>
      </c>
      <c r="AS88" s="20">
        <v>-78898.559999999998</v>
      </c>
      <c r="AT88" s="20">
        <v>-83275.239999999991</v>
      </c>
      <c r="AU88" s="20">
        <v>-120324.26000000001</v>
      </c>
      <c r="AV88" s="20">
        <v>-40280.04</v>
      </c>
      <c r="AW88" s="20">
        <v>-36062.28</v>
      </c>
      <c r="AX88" s="20">
        <v>-63908.979999999996</v>
      </c>
      <c r="AY88" s="20">
        <v>-43723</v>
      </c>
      <c r="AZ88" s="20">
        <v>-9308.15</v>
      </c>
      <c r="BA88" s="17">
        <f t="shared" si="6"/>
        <v>-372854.18</v>
      </c>
      <c r="BB88" s="17">
        <f t="shared" si="7"/>
        <v>-18642.710000000003</v>
      </c>
      <c r="BC88" s="17">
        <f t="shared" si="8"/>
        <v>-171955.88999999998</v>
      </c>
      <c r="BD88" s="17">
        <f t="shared" si="9"/>
        <v>-563452.78</v>
      </c>
    </row>
    <row r="89" spans="1:56" x14ac:dyDescent="0.25">
      <c r="A89" t="str">
        <f t="shared" si="5"/>
        <v>CUPC.PH1</v>
      </c>
      <c r="B89" s="1" t="s">
        <v>156</v>
      </c>
      <c r="C89" s="1" t="s">
        <v>160</v>
      </c>
      <c r="D89" s="1" t="s">
        <v>160</v>
      </c>
      <c r="E89" s="17">
        <v>4848.0099999999984</v>
      </c>
      <c r="F89" s="17">
        <v>1303.4300000000003</v>
      </c>
      <c r="G89" s="17">
        <v>285.11999999999989</v>
      </c>
      <c r="H89" s="17">
        <v>423.23000000000008</v>
      </c>
      <c r="I89" s="17">
        <v>1588.0399999999993</v>
      </c>
      <c r="J89" s="17">
        <v>3494.4699999999993</v>
      </c>
      <c r="K89" s="17">
        <v>8907.0700000000033</v>
      </c>
      <c r="L89" s="17">
        <v>259.70999999999992</v>
      </c>
      <c r="M89" s="17">
        <v>3876.7399999999989</v>
      </c>
      <c r="N89" s="17">
        <v>8435.6200000000008</v>
      </c>
      <c r="O89" s="17">
        <v>3957.45</v>
      </c>
      <c r="P89" s="17">
        <v>4168.9100000000008</v>
      </c>
      <c r="Q89" s="20">
        <v>242.4</v>
      </c>
      <c r="R89" s="20">
        <v>65.17</v>
      </c>
      <c r="S89" s="20">
        <v>14.26</v>
      </c>
      <c r="T89" s="20">
        <v>21.16</v>
      </c>
      <c r="U89" s="20">
        <v>79.400000000000006</v>
      </c>
      <c r="V89" s="20">
        <v>174.72</v>
      </c>
      <c r="W89" s="20">
        <v>445.35</v>
      </c>
      <c r="X89" s="20">
        <v>12.99</v>
      </c>
      <c r="Y89" s="20">
        <v>193.84</v>
      </c>
      <c r="Z89" s="20">
        <v>421.78</v>
      </c>
      <c r="AA89" s="20">
        <v>197.87</v>
      </c>
      <c r="AB89" s="20">
        <v>208.45</v>
      </c>
      <c r="AC89" s="17">
        <v>2367.86</v>
      </c>
      <c r="AD89" s="17">
        <v>630.80999999999995</v>
      </c>
      <c r="AE89" s="17">
        <v>136.84</v>
      </c>
      <c r="AF89" s="17">
        <v>201.14</v>
      </c>
      <c r="AG89" s="17">
        <v>747.23</v>
      </c>
      <c r="AH89" s="17">
        <v>1626.46</v>
      </c>
      <c r="AI89" s="17">
        <v>4101.7700000000004</v>
      </c>
      <c r="AJ89" s="17">
        <v>118.27</v>
      </c>
      <c r="AK89" s="17">
        <v>1745.76</v>
      </c>
      <c r="AL89" s="17">
        <v>3757.09</v>
      </c>
      <c r="AM89" s="17">
        <v>1742.42</v>
      </c>
      <c r="AN89" s="17">
        <v>1814.96</v>
      </c>
      <c r="AO89" s="20">
        <v>7458.2699999999986</v>
      </c>
      <c r="AP89" s="20">
        <v>1999.4100000000003</v>
      </c>
      <c r="AQ89" s="20">
        <v>436.21999999999991</v>
      </c>
      <c r="AR89" s="20">
        <v>645.53000000000009</v>
      </c>
      <c r="AS89" s="20">
        <v>2414.6699999999992</v>
      </c>
      <c r="AT89" s="20">
        <v>5295.65</v>
      </c>
      <c r="AU89" s="20">
        <v>13454.190000000004</v>
      </c>
      <c r="AV89" s="20">
        <v>390.96999999999991</v>
      </c>
      <c r="AW89" s="20">
        <v>5816.3399999999992</v>
      </c>
      <c r="AX89" s="20">
        <v>12614.490000000002</v>
      </c>
      <c r="AY89" s="20">
        <v>5897.74</v>
      </c>
      <c r="AZ89" s="20">
        <v>6192.3200000000006</v>
      </c>
      <c r="BA89" s="17">
        <f t="shared" si="6"/>
        <v>41547.800000000003</v>
      </c>
      <c r="BB89" s="17">
        <f t="shared" si="7"/>
        <v>2077.39</v>
      </c>
      <c r="BC89" s="17">
        <f t="shared" si="8"/>
        <v>18990.61</v>
      </c>
      <c r="BD89" s="17">
        <f t="shared" si="9"/>
        <v>62615.8</v>
      </c>
    </row>
    <row r="90" spans="1:56" x14ac:dyDescent="0.25">
      <c r="A90" t="str">
        <f t="shared" si="5"/>
        <v>TAU.POC</v>
      </c>
      <c r="B90" s="1" t="s">
        <v>31</v>
      </c>
      <c r="C90" s="1" t="s">
        <v>162</v>
      </c>
      <c r="D90" s="1" t="s">
        <v>162</v>
      </c>
      <c r="E90" s="17">
        <v>-19520.989999999998</v>
      </c>
      <c r="F90" s="17">
        <v>-11090.730000000001</v>
      </c>
      <c r="G90" s="17">
        <v>-10693.18</v>
      </c>
      <c r="H90" s="17">
        <v>-7111.4800000000005</v>
      </c>
      <c r="I90" s="17">
        <v>-5848.54</v>
      </c>
      <c r="J90" s="17">
        <v>-1606.13</v>
      </c>
      <c r="K90" s="17">
        <v>-17042.219999999998</v>
      </c>
      <c r="L90" s="17">
        <v>-8566.25</v>
      </c>
      <c r="M90" s="17">
        <v>-6998.9299999999985</v>
      </c>
      <c r="N90" s="17">
        <v>-22175.7</v>
      </c>
      <c r="O90" s="17">
        <v>-19666.689999999999</v>
      </c>
      <c r="P90" s="17">
        <v>-15299.659999999998</v>
      </c>
      <c r="Q90" s="20">
        <v>-976.05</v>
      </c>
      <c r="R90" s="20">
        <v>-554.54</v>
      </c>
      <c r="S90" s="20">
        <v>-534.66</v>
      </c>
      <c r="T90" s="20">
        <v>-355.57</v>
      </c>
      <c r="U90" s="20">
        <v>-292.43</v>
      </c>
      <c r="V90" s="20">
        <v>-80.31</v>
      </c>
      <c r="W90" s="20">
        <v>-852.11</v>
      </c>
      <c r="X90" s="20">
        <v>-428.31</v>
      </c>
      <c r="Y90" s="20">
        <v>-349.95</v>
      </c>
      <c r="Z90" s="20">
        <v>-1108.79</v>
      </c>
      <c r="AA90" s="20">
        <v>-983.33</v>
      </c>
      <c r="AB90" s="20">
        <v>-764.98</v>
      </c>
      <c r="AC90" s="17">
        <v>-9534.4</v>
      </c>
      <c r="AD90" s="17">
        <v>-5367.46</v>
      </c>
      <c r="AE90" s="17">
        <v>-5132</v>
      </c>
      <c r="AF90" s="17">
        <v>-3379.81</v>
      </c>
      <c r="AG90" s="17">
        <v>-2751.94</v>
      </c>
      <c r="AH90" s="17">
        <v>-747.55</v>
      </c>
      <c r="AI90" s="17">
        <v>-7848.06</v>
      </c>
      <c r="AJ90" s="17">
        <v>-3901.17</v>
      </c>
      <c r="AK90" s="17">
        <v>-3151.73</v>
      </c>
      <c r="AL90" s="17">
        <v>-9876.7000000000007</v>
      </c>
      <c r="AM90" s="17">
        <v>-8659.01</v>
      </c>
      <c r="AN90" s="17">
        <v>-6660.8</v>
      </c>
      <c r="AO90" s="20">
        <v>-30031.439999999995</v>
      </c>
      <c r="AP90" s="20">
        <v>-17012.73</v>
      </c>
      <c r="AQ90" s="20">
        <v>-16359.84</v>
      </c>
      <c r="AR90" s="20">
        <v>-10846.86</v>
      </c>
      <c r="AS90" s="20">
        <v>-8892.91</v>
      </c>
      <c r="AT90" s="20">
        <v>-2433.9899999999998</v>
      </c>
      <c r="AU90" s="20">
        <v>-25742.39</v>
      </c>
      <c r="AV90" s="20">
        <v>-12895.73</v>
      </c>
      <c r="AW90" s="20">
        <v>-10500.609999999999</v>
      </c>
      <c r="AX90" s="20">
        <v>-33161.19</v>
      </c>
      <c r="AY90" s="20">
        <v>-29309.03</v>
      </c>
      <c r="AZ90" s="20">
        <v>-22725.439999999999</v>
      </c>
      <c r="BA90" s="17">
        <f t="shared" si="6"/>
        <v>-145620.5</v>
      </c>
      <c r="BB90" s="17">
        <f t="shared" si="7"/>
        <v>-7281.0300000000007</v>
      </c>
      <c r="BC90" s="17">
        <f t="shared" si="8"/>
        <v>-67010.63</v>
      </c>
      <c r="BD90" s="17">
        <f t="shared" si="9"/>
        <v>-219912.16</v>
      </c>
    </row>
    <row r="91" spans="1:56" x14ac:dyDescent="0.25">
      <c r="A91" t="str">
        <f t="shared" si="5"/>
        <v>ACRL.PR1</v>
      </c>
      <c r="B91" s="1" t="s">
        <v>163</v>
      </c>
      <c r="C91" s="1" t="s">
        <v>164</v>
      </c>
      <c r="D91" s="1" t="s">
        <v>164</v>
      </c>
      <c r="E91" s="17">
        <v>23591.179999999993</v>
      </c>
      <c r="F91" s="17">
        <v>17233.740000000005</v>
      </c>
      <c r="G91" s="17">
        <v>15459.470000000001</v>
      </c>
      <c r="H91" s="17">
        <v>13234.719999999992</v>
      </c>
      <c r="I91" s="17">
        <v>15231.499999999985</v>
      </c>
      <c r="J91" s="17">
        <v>15010.33</v>
      </c>
      <c r="K91" s="17">
        <v>42848.149999999994</v>
      </c>
      <c r="L91" s="17">
        <v>15617.630000000005</v>
      </c>
      <c r="M91" s="17">
        <v>29913.45</v>
      </c>
      <c r="N91" s="17">
        <v>73832.45</v>
      </c>
      <c r="O91" s="17">
        <v>19593.18</v>
      </c>
      <c r="P91" s="17">
        <v>25102.340000000004</v>
      </c>
      <c r="Q91" s="20">
        <v>1179.56</v>
      </c>
      <c r="R91" s="20">
        <v>861.69</v>
      </c>
      <c r="S91" s="20">
        <v>772.97</v>
      </c>
      <c r="T91" s="20">
        <v>661.74</v>
      </c>
      <c r="U91" s="20">
        <v>761.57</v>
      </c>
      <c r="V91" s="20">
        <v>750.52</v>
      </c>
      <c r="W91" s="20">
        <v>2142.41</v>
      </c>
      <c r="X91" s="20">
        <v>780.88</v>
      </c>
      <c r="Y91" s="20">
        <v>1495.67</v>
      </c>
      <c r="Z91" s="20">
        <v>3691.62</v>
      </c>
      <c r="AA91" s="20">
        <v>979.66</v>
      </c>
      <c r="AB91" s="20">
        <v>1255.1199999999999</v>
      </c>
      <c r="AC91" s="17">
        <v>11522.36</v>
      </c>
      <c r="AD91" s="17">
        <v>8340.43</v>
      </c>
      <c r="AE91" s="17">
        <v>7419.49</v>
      </c>
      <c r="AF91" s="17">
        <v>6289.94</v>
      </c>
      <c r="AG91" s="17">
        <v>7166.95</v>
      </c>
      <c r="AH91" s="17">
        <v>6986.39</v>
      </c>
      <c r="AI91" s="17">
        <v>19731.88</v>
      </c>
      <c r="AJ91" s="17">
        <v>7112.44</v>
      </c>
      <c r="AK91" s="17">
        <v>13470.48</v>
      </c>
      <c r="AL91" s="17">
        <v>32883.769999999997</v>
      </c>
      <c r="AM91" s="17">
        <v>8626.64</v>
      </c>
      <c r="AN91" s="17">
        <v>10928.46</v>
      </c>
      <c r="AO91" s="20">
        <v>36293.099999999991</v>
      </c>
      <c r="AP91" s="20">
        <v>26435.860000000004</v>
      </c>
      <c r="AQ91" s="20">
        <v>23651.93</v>
      </c>
      <c r="AR91" s="20">
        <v>20186.399999999991</v>
      </c>
      <c r="AS91" s="20">
        <v>23160.019999999986</v>
      </c>
      <c r="AT91" s="20">
        <v>22747.24</v>
      </c>
      <c r="AU91" s="20">
        <v>64722.44</v>
      </c>
      <c r="AV91" s="20">
        <v>23510.950000000004</v>
      </c>
      <c r="AW91" s="20">
        <v>44879.600000000006</v>
      </c>
      <c r="AX91" s="20">
        <v>110407.84</v>
      </c>
      <c r="AY91" s="20">
        <v>29199.48</v>
      </c>
      <c r="AZ91" s="20">
        <v>37285.919999999998</v>
      </c>
      <c r="BA91" s="17">
        <f t="shared" si="6"/>
        <v>306668.14</v>
      </c>
      <c r="BB91" s="17">
        <f t="shared" si="7"/>
        <v>15333.409999999996</v>
      </c>
      <c r="BC91" s="17">
        <f t="shared" si="8"/>
        <v>140479.23000000001</v>
      </c>
      <c r="BD91" s="17">
        <f t="shared" si="9"/>
        <v>462480.77999999997</v>
      </c>
    </row>
    <row r="92" spans="1:56" x14ac:dyDescent="0.25">
      <c r="A92" t="str">
        <f t="shared" si="5"/>
        <v>PWX.BCHEXP</v>
      </c>
      <c r="B92" s="1" t="s">
        <v>101</v>
      </c>
      <c r="C92" s="1" t="s">
        <v>165</v>
      </c>
      <c r="D92" s="1" t="s">
        <v>28</v>
      </c>
      <c r="E92" s="17">
        <v>-36426.39</v>
      </c>
      <c r="F92" s="17">
        <v>-15443.27</v>
      </c>
      <c r="G92" s="17">
        <v>-25942.07</v>
      </c>
      <c r="H92" s="17">
        <v>-2422.58</v>
      </c>
      <c r="I92" s="17">
        <v>-1082.6999999999998</v>
      </c>
      <c r="J92" s="17">
        <v>-1180.6099999999999</v>
      </c>
      <c r="K92" s="17">
        <v>-22063.64</v>
      </c>
      <c r="L92" s="17">
        <v>-97170.449999999983</v>
      </c>
      <c r="M92" s="17">
        <v>-98546.310000000027</v>
      </c>
      <c r="N92" s="17">
        <v>-48615.579999999994</v>
      </c>
      <c r="O92" s="17">
        <v>-50605.78</v>
      </c>
      <c r="P92" s="17">
        <v>-164194.4</v>
      </c>
      <c r="Q92" s="20">
        <v>-1821.32</v>
      </c>
      <c r="R92" s="20">
        <v>-772.16</v>
      </c>
      <c r="S92" s="20">
        <v>-1297.0999999999999</v>
      </c>
      <c r="T92" s="20">
        <v>-121.13</v>
      </c>
      <c r="U92" s="20">
        <v>-54.14</v>
      </c>
      <c r="V92" s="20">
        <v>-59.03</v>
      </c>
      <c r="W92" s="20">
        <v>-1103.18</v>
      </c>
      <c r="X92" s="20">
        <v>-4858.5200000000004</v>
      </c>
      <c r="Y92" s="20">
        <v>-4927.32</v>
      </c>
      <c r="Z92" s="20">
        <v>-2430.7800000000002</v>
      </c>
      <c r="AA92" s="20">
        <v>-2530.29</v>
      </c>
      <c r="AB92" s="20">
        <v>-8209.7199999999993</v>
      </c>
      <c r="AC92" s="17">
        <v>-17791.310000000001</v>
      </c>
      <c r="AD92" s="17">
        <v>-7473.91</v>
      </c>
      <c r="AE92" s="17">
        <v>-12450.42</v>
      </c>
      <c r="AF92" s="17">
        <v>-1151.3599999999999</v>
      </c>
      <c r="AG92" s="17">
        <v>-509.45</v>
      </c>
      <c r="AH92" s="17">
        <v>-549.5</v>
      </c>
      <c r="AI92" s="17">
        <v>-10160.459999999999</v>
      </c>
      <c r="AJ92" s="17">
        <v>-44252.51</v>
      </c>
      <c r="AK92" s="17">
        <v>-44376.91</v>
      </c>
      <c r="AL92" s="17">
        <v>-21652.59</v>
      </c>
      <c r="AM92" s="17">
        <v>-22281.11</v>
      </c>
      <c r="AN92" s="17">
        <v>-71483.08</v>
      </c>
      <c r="AO92" s="20">
        <v>-56039.020000000004</v>
      </c>
      <c r="AP92" s="20">
        <v>-23689.34</v>
      </c>
      <c r="AQ92" s="20">
        <v>-39689.589999999997</v>
      </c>
      <c r="AR92" s="20">
        <v>-3695.0699999999997</v>
      </c>
      <c r="AS92" s="20">
        <v>-1646.29</v>
      </c>
      <c r="AT92" s="20">
        <v>-1789.1399999999999</v>
      </c>
      <c r="AU92" s="20">
        <v>-33327.279999999999</v>
      </c>
      <c r="AV92" s="20">
        <v>-146281.47999999998</v>
      </c>
      <c r="AW92" s="20">
        <v>-147850.54000000004</v>
      </c>
      <c r="AX92" s="20">
        <v>-72698.95</v>
      </c>
      <c r="AY92" s="20">
        <v>-75417.179999999993</v>
      </c>
      <c r="AZ92" s="20">
        <v>-243887.2</v>
      </c>
      <c r="BA92" s="17">
        <f t="shared" si="6"/>
        <v>-563693.78</v>
      </c>
      <c r="BB92" s="17">
        <f t="shared" si="7"/>
        <v>-28184.690000000002</v>
      </c>
      <c r="BC92" s="17">
        <f t="shared" si="8"/>
        <v>-254132.61000000004</v>
      </c>
      <c r="BD92" s="17">
        <f t="shared" si="9"/>
        <v>-846011.07999999984</v>
      </c>
    </row>
    <row r="93" spans="1:56" x14ac:dyDescent="0.25">
      <c r="A93" t="str">
        <f t="shared" si="5"/>
        <v>PWX.SPCEXP</v>
      </c>
      <c r="B93" s="1" t="s">
        <v>101</v>
      </c>
      <c r="C93" s="1" t="s">
        <v>226</v>
      </c>
      <c r="D93" s="1" t="s">
        <v>74</v>
      </c>
      <c r="E93" s="17">
        <v>-151.36000000000001</v>
      </c>
      <c r="F93" s="17">
        <v>-101.33999999999997</v>
      </c>
      <c r="G93" s="17">
        <v>-375.51999999999992</v>
      </c>
      <c r="H93" s="17">
        <v>-649.75000000000011</v>
      </c>
      <c r="I93" s="17">
        <v>-94.84</v>
      </c>
      <c r="J93" s="17">
        <v>0</v>
      </c>
      <c r="K93" s="17">
        <v>-28.660000000000004</v>
      </c>
      <c r="L93" s="17">
        <v>-252.15999999999997</v>
      </c>
      <c r="M93" s="17">
        <v>-163.24000000000004</v>
      </c>
      <c r="N93" s="17">
        <v>-2421.46</v>
      </c>
      <c r="O93" s="17">
        <v>-182.74</v>
      </c>
      <c r="P93" s="17">
        <v>-585.99</v>
      </c>
      <c r="Q93" s="20">
        <v>-7.57</v>
      </c>
      <c r="R93" s="20">
        <v>-5.07</v>
      </c>
      <c r="S93" s="20">
        <v>-18.78</v>
      </c>
      <c r="T93" s="20">
        <v>-32.49</v>
      </c>
      <c r="U93" s="20">
        <v>-4.74</v>
      </c>
      <c r="V93" s="20">
        <v>0</v>
      </c>
      <c r="W93" s="20">
        <v>-1.43</v>
      </c>
      <c r="X93" s="20">
        <v>-12.61</v>
      </c>
      <c r="Y93" s="20">
        <v>-8.16</v>
      </c>
      <c r="Z93" s="20">
        <v>-121.07</v>
      </c>
      <c r="AA93" s="20">
        <v>-9.14</v>
      </c>
      <c r="AB93" s="20">
        <v>-29.3</v>
      </c>
      <c r="AC93" s="17">
        <v>-73.930000000000007</v>
      </c>
      <c r="AD93" s="17">
        <v>-49.04</v>
      </c>
      <c r="AE93" s="17">
        <v>-180.22</v>
      </c>
      <c r="AF93" s="17">
        <v>-308.8</v>
      </c>
      <c r="AG93" s="17">
        <v>-44.63</v>
      </c>
      <c r="AH93" s="17">
        <v>0</v>
      </c>
      <c r="AI93" s="17">
        <v>-13.2</v>
      </c>
      <c r="AJ93" s="17">
        <v>-114.84</v>
      </c>
      <c r="AK93" s="17">
        <v>-73.510000000000005</v>
      </c>
      <c r="AL93" s="17">
        <v>-1078.48</v>
      </c>
      <c r="AM93" s="17">
        <v>-80.459999999999994</v>
      </c>
      <c r="AN93" s="17">
        <v>-255.11</v>
      </c>
      <c r="AO93" s="20">
        <v>-232.86</v>
      </c>
      <c r="AP93" s="20">
        <v>-155.44999999999996</v>
      </c>
      <c r="AQ93" s="20">
        <v>-574.52</v>
      </c>
      <c r="AR93" s="20">
        <v>-991.04000000000019</v>
      </c>
      <c r="AS93" s="20">
        <v>-144.21</v>
      </c>
      <c r="AT93" s="20">
        <v>0</v>
      </c>
      <c r="AU93" s="20">
        <v>-43.290000000000006</v>
      </c>
      <c r="AV93" s="20">
        <v>-379.61</v>
      </c>
      <c r="AW93" s="20">
        <v>-244.91000000000003</v>
      </c>
      <c r="AX93" s="20">
        <v>-3621.01</v>
      </c>
      <c r="AY93" s="20">
        <v>-272.33999999999997</v>
      </c>
      <c r="AZ93" s="20">
        <v>-870.4</v>
      </c>
      <c r="BA93" s="17">
        <f t="shared" si="6"/>
        <v>-5007.0599999999995</v>
      </c>
      <c r="BB93" s="17">
        <f t="shared" si="7"/>
        <v>-250.36</v>
      </c>
      <c r="BC93" s="17">
        <f t="shared" si="8"/>
        <v>-2272.2200000000003</v>
      </c>
      <c r="BD93" s="17">
        <f t="shared" si="9"/>
        <v>-7529.6399999999994</v>
      </c>
    </row>
    <row r="94" spans="1:56" x14ac:dyDescent="0.25">
      <c r="A94" t="str">
        <f t="shared" si="5"/>
        <v>PWX.BCHIMP</v>
      </c>
      <c r="B94" s="1" t="s">
        <v>101</v>
      </c>
      <c r="C94" s="1" t="s">
        <v>166</v>
      </c>
      <c r="D94" s="1" t="s">
        <v>21</v>
      </c>
      <c r="E94" s="17">
        <v>-75360.72</v>
      </c>
      <c r="F94" s="17">
        <v>-27729.55</v>
      </c>
      <c r="G94" s="17">
        <v>-10000.98</v>
      </c>
      <c r="H94" s="17">
        <v>-131041.50000000001</v>
      </c>
      <c r="I94" s="17">
        <v>-193551.38999999998</v>
      </c>
      <c r="J94" s="17">
        <v>-324855.76999999996</v>
      </c>
      <c r="K94" s="17">
        <v>-532773.87</v>
      </c>
      <c r="L94" s="17">
        <v>-120683.70000000001</v>
      </c>
      <c r="M94" s="17">
        <v>-29484.06</v>
      </c>
      <c r="N94" s="17">
        <v>-663171.51</v>
      </c>
      <c r="O94" s="17">
        <v>-274380.61</v>
      </c>
      <c r="P94" s="17">
        <v>-64491.32</v>
      </c>
      <c r="Q94" s="20">
        <v>-3768.04</v>
      </c>
      <c r="R94" s="20">
        <v>-1386.48</v>
      </c>
      <c r="S94" s="20">
        <v>-500.05</v>
      </c>
      <c r="T94" s="20">
        <v>-6552.08</v>
      </c>
      <c r="U94" s="20">
        <v>-9677.57</v>
      </c>
      <c r="V94" s="20">
        <v>-16242.79</v>
      </c>
      <c r="W94" s="20">
        <v>-26638.69</v>
      </c>
      <c r="X94" s="20">
        <v>-6034.19</v>
      </c>
      <c r="Y94" s="20">
        <v>-1474.2</v>
      </c>
      <c r="Z94" s="20">
        <v>-33158.58</v>
      </c>
      <c r="AA94" s="20">
        <v>-13719.03</v>
      </c>
      <c r="AB94" s="20">
        <v>-3224.57</v>
      </c>
      <c r="AC94" s="17">
        <v>-36807.53</v>
      </c>
      <c r="AD94" s="17">
        <v>-13419.97</v>
      </c>
      <c r="AE94" s="17">
        <v>-4799.79</v>
      </c>
      <c r="AF94" s="17">
        <v>-62278.85</v>
      </c>
      <c r="AG94" s="17">
        <v>-91072.6</v>
      </c>
      <c r="AH94" s="17">
        <v>-151200.4</v>
      </c>
      <c r="AI94" s="17">
        <v>-245346.13</v>
      </c>
      <c r="AJ94" s="17">
        <v>-54960.7</v>
      </c>
      <c r="AK94" s="17">
        <v>-13277.12</v>
      </c>
      <c r="AL94" s="17">
        <v>-295365.83</v>
      </c>
      <c r="AM94" s="17">
        <v>-120806.46</v>
      </c>
      <c r="AN94" s="17">
        <v>-28076.71</v>
      </c>
      <c r="AO94" s="20">
        <v>-115936.29</v>
      </c>
      <c r="AP94" s="20">
        <v>-42536</v>
      </c>
      <c r="AQ94" s="20">
        <v>-15300.82</v>
      </c>
      <c r="AR94" s="20">
        <v>-199872.43000000002</v>
      </c>
      <c r="AS94" s="20">
        <v>-294301.56</v>
      </c>
      <c r="AT94" s="20">
        <v>-492298.95999999996</v>
      </c>
      <c r="AU94" s="20">
        <v>-804758.69</v>
      </c>
      <c r="AV94" s="20">
        <v>-181678.59000000003</v>
      </c>
      <c r="AW94" s="20">
        <v>-44235.380000000005</v>
      </c>
      <c r="AX94" s="20">
        <v>-991695.91999999993</v>
      </c>
      <c r="AY94" s="20">
        <v>-408906.10000000003</v>
      </c>
      <c r="AZ94" s="20">
        <v>-95792.6</v>
      </c>
      <c r="BA94" s="17">
        <f t="shared" si="6"/>
        <v>-2447524.9799999995</v>
      </c>
      <c r="BB94" s="17">
        <f t="shared" si="7"/>
        <v>-122376.27</v>
      </c>
      <c r="BC94" s="17">
        <f t="shared" si="8"/>
        <v>-1117412.0899999999</v>
      </c>
      <c r="BD94" s="17">
        <f t="shared" si="9"/>
        <v>-3687313.34</v>
      </c>
    </row>
    <row r="95" spans="1:56" x14ac:dyDescent="0.25">
      <c r="A95" t="str">
        <f t="shared" si="5"/>
        <v>PWX.SPCIMP</v>
      </c>
      <c r="B95" s="1" t="s">
        <v>101</v>
      </c>
      <c r="C95" s="1" t="s">
        <v>227</v>
      </c>
      <c r="D95" s="1" t="s">
        <v>73</v>
      </c>
      <c r="E95" s="17">
        <v>-165.91</v>
      </c>
      <c r="F95" s="17">
        <v>0</v>
      </c>
      <c r="G95" s="17">
        <v>-142.16999999999999</v>
      </c>
      <c r="H95" s="17">
        <v>-84.54</v>
      </c>
      <c r="I95" s="17">
        <v>-350.56</v>
      </c>
      <c r="J95" s="17">
        <v>-16.810000000000002</v>
      </c>
      <c r="K95" s="17">
        <v>-818.44000000000051</v>
      </c>
      <c r="L95" s="17">
        <v>-72.79000000000002</v>
      </c>
      <c r="M95" s="17">
        <v>-99.63</v>
      </c>
      <c r="N95" s="17">
        <v>-254.51</v>
      </c>
      <c r="O95" s="17">
        <v>-60.489999999999995</v>
      </c>
      <c r="P95" s="17">
        <v>-321.35000000000002</v>
      </c>
      <c r="Q95" s="20">
        <v>-8.3000000000000007</v>
      </c>
      <c r="R95" s="20">
        <v>0</v>
      </c>
      <c r="S95" s="20">
        <v>-7.11</v>
      </c>
      <c r="T95" s="20">
        <v>-4.2300000000000004</v>
      </c>
      <c r="U95" s="20">
        <v>-17.53</v>
      </c>
      <c r="V95" s="20">
        <v>-0.84</v>
      </c>
      <c r="W95" s="20">
        <v>-40.92</v>
      </c>
      <c r="X95" s="20">
        <v>-3.64</v>
      </c>
      <c r="Y95" s="20">
        <v>-4.9800000000000004</v>
      </c>
      <c r="Z95" s="20">
        <v>-12.73</v>
      </c>
      <c r="AA95" s="20">
        <v>-3.02</v>
      </c>
      <c r="AB95" s="20">
        <v>-16.07</v>
      </c>
      <c r="AC95" s="17">
        <v>-81.03</v>
      </c>
      <c r="AD95" s="17">
        <v>0</v>
      </c>
      <c r="AE95" s="17">
        <v>-68.23</v>
      </c>
      <c r="AF95" s="17">
        <v>-40.18</v>
      </c>
      <c r="AG95" s="17">
        <v>-164.95</v>
      </c>
      <c r="AH95" s="17">
        <v>-7.82</v>
      </c>
      <c r="AI95" s="17">
        <v>-376.9</v>
      </c>
      <c r="AJ95" s="17">
        <v>-33.15</v>
      </c>
      <c r="AK95" s="17">
        <v>-44.86</v>
      </c>
      <c r="AL95" s="17">
        <v>-113.35</v>
      </c>
      <c r="AM95" s="17">
        <v>-26.63</v>
      </c>
      <c r="AN95" s="17">
        <v>-139.9</v>
      </c>
      <c r="AO95" s="20">
        <v>-255.24</v>
      </c>
      <c r="AP95" s="20">
        <v>0</v>
      </c>
      <c r="AQ95" s="20">
        <v>-217.51</v>
      </c>
      <c r="AR95" s="20">
        <v>-128.95000000000002</v>
      </c>
      <c r="AS95" s="20">
        <v>-533.04</v>
      </c>
      <c r="AT95" s="20">
        <v>-25.470000000000002</v>
      </c>
      <c r="AU95" s="20">
        <v>-1236.2600000000004</v>
      </c>
      <c r="AV95" s="20">
        <v>-109.58000000000001</v>
      </c>
      <c r="AW95" s="20">
        <v>-149.47</v>
      </c>
      <c r="AX95" s="20">
        <v>-380.59000000000003</v>
      </c>
      <c r="AY95" s="20">
        <v>-90.14</v>
      </c>
      <c r="AZ95" s="20">
        <v>-477.32000000000005</v>
      </c>
      <c r="BA95" s="17">
        <f t="shared" si="6"/>
        <v>-2387.2000000000003</v>
      </c>
      <c r="BB95" s="17">
        <f t="shared" si="7"/>
        <v>-119.37</v>
      </c>
      <c r="BC95" s="17">
        <f t="shared" si="8"/>
        <v>-1097</v>
      </c>
      <c r="BD95" s="17">
        <f t="shared" si="9"/>
        <v>-3603.57</v>
      </c>
    </row>
    <row r="96" spans="1:56" x14ac:dyDescent="0.25">
      <c r="A96" t="str">
        <f t="shared" si="5"/>
        <v>CUPC.RB1</v>
      </c>
      <c r="B96" s="1" t="s">
        <v>156</v>
      </c>
      <c r="C96" s="1" t="s">
        <v>228</v>
      </c>
      <c r="D96" s="1" t="s">
        <v>228</v>
      </c>
      <c r="E96" s="17">
        <v>0</v>
      </c>
      <c r="F96" s="17">
        <v>0</v>
      </c>
      <c r="G96" s="17">
        <v>0</v>
      </c>
      <c r="H96" s="17">
        <v>0</v>
      </c>
      <c r="I96" s="17">
        <v>0</v>
      </c>
      <c r="J96" s="17">
        <v>0</v>
      </c>
      <c r="K96" s="17">
        <v>0</v>
      </c>
      <c r="L96" s="17">
        <v>0</v>
      </c>
      <c r="M96" s="17">
        <v>-918.59999999999968</v>
      </c>
      <c r="N96" s="17">
        <v>-241.8399999999998</v>
      </c>
      <c r="O96" s="17">
        <v>0</v>
      </c>
      <c r="P96" s="17">
        <v>-1.7799999999999985</v>
      </c>
      <c r="Q96" s="20">
        <v>0</v>
      </c>
      <c r="R96" s="20">
        <v>0</v>
      </c>
      <c r="S96" s="20">
        <v>0</v>
      </c>
      <c r="T96" s="20">
        <v>0</v>
      </c>
      <c r="U96" s="20">
        <v>0</v>
      </c>
      <c r="V96" s="20">
        <v>0</v>
      </c>
      <c r="W96" s="20">
        <v>0</v>
      </c>
      <c r="X96" s="20">
        <v>0</v>
      </c>
      <c r="Y96" s="20">
        <v>-45.93</v>
      </c>
      <c r="Z96" s="20">
        <v>-12.09</v>
      </c>
      <c r="AA96" s="20">
        <v>0</v>
      </c>
      <c r="AB96" s="20">
        <v>-0.09</v>
      </c>
      <c r="AC96" s="17">
        <v>0</v>
      </c>
      <c r="AD96" s="17">
        <v>0</v>
      </c>
      <c r="AE96" s="17">
        <v>0</v>
      </c>
      <c r="AF96" s="17">
        <v>0</v>
      </c>
      <c r="AG96" s="17">
        <v>0</v>
      </c>
      <c r="AH96" s="17">
        <v>0</v>
      </c>
      <c r="AI96" s="17">
        <v>0</v>
      </c>
      <c r="AJ96" s="17">
        <v>0</v>
      </c>
      <c r="AK96" s="17">
        <v>-413.66</v>
      </c>
      <c r="AL96" s="17">
        <v>-107.71</v>
      </c>
      <c r="AM96" s="17">
        <v>0</v>
      </c>
      <c r="AN96" s="17">
        <v>-0.77</v>
      </c>
      <c r="AO96" s="20">
        <v>0</v>
      </c>
      <c r="AP96" s="20">
        <v>0</v>
      </c>
      <c r="AQ96" s="20">
        <v>0</v>
      </c>
      <c r="AR96" s="20">
        <v>0</v>
      </c>
      <c r="AS96" s="20">
        <v>0</v>
      </c>
      <c r="AT96" s="20">
        <v>0</v>
      </c>
      <c r="AU96" s="20">
        <v>0</v>
      </c>
      <c r="AV96" s="20">
        <v>0</v>
      </c>
      <c r="AW96" s="20">
        <v>-1378.1899999999996</v>
      </c>
      <c r="AX96" s="20">
        <v>-361.63999999999982</v>
      </c>
      <c r="AY96" s="20">
        <v>0</v>
      </c>
      <c r="AZ96" s="20">
        <v>-2.6399999999999988</v>
      </c>
      <c r="BA96" s="17">
        <f t="shared" si="6"/>
        <v>-1162.2199999999996</v>
      </c>
      <c r="BB96" s="17">
        <f t="shared" si="7"/>
        <v>-58.11</v>
      </c>
      <c r="BC96" s="17">
        <f t="shared" si="8"/>
        <v>-522.14</v>
      </c>
      <c r="BD96" s="17">
        <f t="shared" si="9"/>
        <v>-1742.4699999999996</v>
      </c>
    </row>
    <row r="97" spans="1:56" x14ac:dyDescent="0.25">
      <c r="A97" t="str">
        <f t="shared" si="5"/>
        <v>CUPC.RB2</v>
      </c>
      <c r="B97" s="1" t="s">
        <v>156</v>
      </c>
      <c r="C97" s="1" t="s">
        <v>229</v>
      </c>
      <c r="D97" s="1" t="s">
        <v>229</v>
      </c>
      <c r="E97" s="17">
        <v>0</v>
      </c>
      <c r="F97" s="17">
        <v>-1463.1400000000003</v>
      </c>
      <c r="G97" s="17">
        <v>-313.0100000000001</v>
      </c>
      <c r="H97" s="17">
        <v>-362.74999999999983</v>
      </c>
      <c r="I97" s="17">
        <v>-7165.5199999999977</v>
      </c>
      <c r="J97" s="17">
        <v>-276.13999999999982</v>
      </c>
      <c r="K97" s="17">
        <v>-2444.5099999999993</v>
      </c>
      <c r="L97" s="17">
        <v>-676.07999999999902</v>
      </c>
      <c r="M97" s="17">
        <v>-2206.3700000000053</v>
      </c>
      <c r="N97" s="17">
        <v>-3431.54</v>
      </c>
      <c r="O97" s="17">
        <v>-2438.8700000000008</v>
      </c>
      <c r="P97" s="17">
        <v>-33.740000000000009</v>
      </c>
      <c r="Q97" s="20">
        <v>0</v>
      </c>
      <c r="R97" s="20">
        <v>-73.16</v>
      </c>
      <c r="S97" s="20">
        <v>-15.65</v>
      </c>
      <c r="T97" s="20">
        <v>-18.14</v>
      </c>
      <c r="U97" s="20">
        <v>-358.28</v>
      </c>
      <c r="V97" s="20">
        <v>-13.81</v>
      </c>
      <c r="W97" s="20">
        <v>-122.23</v>
      </c>
      <c r="X97" s="20">
        <v>-33.799999999999997</v>
      </c>
      <c r="Y97" s="20">
        <v>-110.32</v>
      </c>
      <c r="Z97" s="20">
        <v>-171.58</v>
      </c>
      <c r="AA97" s="20">
        <v>-121.94</v>
      </c>
      <c r="AB97" s="20">
        <v>-1.69</v>
      </c>
      <c r="AC97" s="17">
        <v>0</v>
      </c>
      <c r="AD97" s="17">
        <v>-708.1</v>
      </c>
      <c r="AE97" s="17">
        <v>-150.22</v>
      </c>
      <c r="AF97" s="17">
        <v>-172.4</v>
      </c>
      <c r="AG97" s="17">
        <v>-3371.62</v>
      </c>
      <c r="AH97" s="17">
        <v>-128.53</v>
      </c>
      <c r="AI97" s="17">
        <v>-1125.71</v>
      </c>
      <c r="AJ97" s="17">
        <v>-307.89</v>
      </c>
      <c r="AK97" s="17">
        <v>-993.56</v>
      </c>
      <c r="AL97" s="17">
        <v>-1528.35</v>
      </c>
      <c r="AM97" s="17">
        <v>-1073.8</v>
      </c>
      <c r="AN97" s="17">
        <v>-14.69</v>
      </c>
      <c r="AO97" s="20">
        <v>0</v>
      </c>
      <c r="AP97" s="20">
        <v>-2244.4000000000005</v>
      </c>
      <c r="AQ97" s="20">
        <v>-478.88000000000011</v>
      </c>
      <c r="AR97" s="20">
        <v>-553.28999999999985</v>
      </c>
      <c r="AS97" s="20">
        <v>-10895.419999999998</v>
      </c>
      <c r="AT97" s="20">
        <v>-418.47999999999979</v>
      </c>
      <c r="AU97" s="20">
        <v>-3692.4499999999994</v>
      </c>
      <c r="AV97" s="20">
        <v>-1017.769999999999</v>
      </c>
      <c r="AW97" s="20">
        <v>-3310.2500000000055</v>
      </c>
      <c r="AX97" s="20">
        <v>-5131.4699999999993</v>
      </c>
      <c r="AY97" s="20">
        <v>-3634.6100000000006</v>
      </c>
      <c r="AZ97" s="20">
        <v>-50.120000000000005</v>
      </c>
      <c r="BA97" s="17">
        <f t="shared" si="6"/>
        <v>-20811.670000000002</v>
      </c>
      <c r="BB97" s="17">
        <f t="shared" si="7"/>
        <v>-1040.5999999999999</v>
      </c>
      <c r="BC97" s="17">
        <f t="shared" si="8"/>
        <v>-9574.8700000000008</v>
      </c>
      <c r="BD97" s="17">
        <f t="shared" si="9"/>
        <v>-31427.140000000003</v>
      </c>
    </row>
    <row r="98" spans="1:56" x14ac:dyDescent="0.25">
      <c r="A98" t="str">
        <f t="shared" si="5"/>
        <v>CUPC.RB3</v>
      </c>
      <c r="B98" s="1" t="s">
        <v>156</v>
      </c>
      <c r="C98" s="1" t="s">
        <v>230</v>
      </c>
      <c r="D98" s="1" t="s">
        <v>230</v>
      </c>
      <c r="E98" s="17">
        <v>0</v>
      </c>
      <c r="F98" s="17">
        <v>0</v>
      </c>
      <c r="G98" s="17">
        <v>0</v>
      </c>
      <c r="H98" s="17">
        <v>0</v>
      </c>
      <c r="I98" s="17">
        <v>0</v>
      </c>
      <c r="J98" s="17">
        <v>0</v>
      </c>
      <c r="K98" s="17">
        <v>0</v>
      </c>
      <c r="L98" s="17">
        <v>0</v>
      </c>
      <c r="M98" s="17">
        <v>0</v>
      </c>
      <c r="N98" s="17">
        <v>0</v>
      </c>
      <c r="O98" s="17">
        <v>0</v>
      </c>
      <c r="P98" s="17">
        <v>0</v>
      </c>
      <c r="Q98" s="20">
        <v>0</v>
      </c>
      <c r="R98" s="20">
        <v>0</v>
      </c>
      <c r="S98" s="20">
        <v>0</v>
      </c>
      <c r="T98" s="20">
        <v>0</v>
      </c>
      <c r="U98" s="20">
        <v>0</v>
      </c>
      <c r="V98" s="20">
        <v>0</v>
      </c>
      <c r="W98" s="20">
        <v>0</v>
      </c>
      <c r="X98" s="20">
        <v>0</v>
      </c>
      <c r="Y98" s="20">
        <v>0</v>
      </c>
      <c r="Z98" s="20">
        <v>0</v>
      </c>
      <c r="AA98" s="20">
        <v>0</v>
      </c>
      <c r="AB98" s="20">
        <v>0</v>
      </c>
      <c r="AC98" s="17">
        <v>0</v>
      </c>
      <c r="AD98" s="17">
        <v>0</v>
      </c>
      <c r="AE98" s="17">
        <v>0</v>
      </c>
      <c r="AF98" s="17">
        <v>0</v>
      </c>
      <c r="AG98" s="17">
        <v>0</v>
      </c>
      <c r="AH98" s="17">
        <v>0</v>
      </c>
      <c r="AI98" s="17">
        <v>0</v>
      </c>
      <c r="AJ98" s="17">
        <v>0</v>
      </c>
      <c r="AK98" s="17">
        <v>0</v>
      </c>
      <c r="AL98" s="17">
        <v>0</v>
      </c>
      <c r="AM98" s="17">
        <v>0</v>
      </c>
      <c r="AN98" s="17">
        <v>0</v>
      </c>
      <c r="AO98" s="20">
        <v>0</v>
      </c>
      <c r="AP98" s="20">
        <v>0</v>
      </c>
      <c r="AQ98" s="20">
        <v>0</v>
      </c>
      <c r="AR98" s="20">
        <v>0</v>
      </c>
      <c r="AS98" s="20">
        <v>0</v>
      </c>
      <c r="AT98" s="20">
        <v>0</v>
      </c>
      <c r="AU98" s="20">
        <v>0</v>
      </c>
      <c r="AV98" s="20">
        <v>0</v>
      </c>
      <c r="AW98" s="20">
        <v>0</v>
      </c>
      <c r="AX98" s="20">
        <v>0</v>
      </c>
      <c r="AY98" s="20">
        <v>0</v>
      </c>
      <c r="AZ98" s="20">
        <v>0</v>
      </c>
      <c r="BA98" s="17">
        <f t="shared" si="6"/>
        <v>0</v>
      </c>
      <c r="BB98" s="17">
        <f t="shared" si="7"/>
        <v>0</v>
      </c>
      <c r="BC98" s="17">
        <f t="shared" si="8"/>
        <v>0</v>
      </c>
      <c r="BD98" s="17">
        <f t="shared" si="9"/>
        <v>0</v>
      </c>
    </row>
    <row r="99" spans="1:56" x14ac:dyDescent="0.25">
      <c r="A99" t="str">
        <f t="shared" si="5"/>
        <v>CUPC.RB5</v>
      </c>
      <c r="B99" s="1" t="s">
        <v>156</v>
      </c>
      <c r="C99" s="1" t="s">
        <v>167</v>
      </c>
      <c r="D99" s="1" t="s">
        <v>167</v>
      </c>
      <c r="E99" s="17">
        <v>-18899.850000000006</v>
      </c>
      <c r="F99" s="17">
        <v>-11167.630000000001</v>
      </c>
      <c r="G99" s="17">
        <v>-9360.4100000000035</v>
      </c>
      <c r="H99" s="17">
        <v>-6431.9500000000007</v>
      </c>
      <c r="I99" s="17">
        <v>-18812.410000000011</v>
      </c>
      <c r="J99" s="17">
        <v>-10931.119999999999</v>
      </c>
      <c r="K99" s="17">
        <v>-10639.249999999989</v>
      </c>
      <c r="L99" s="17">
        <v>-3877.2099999999955</v>
      </c>
      <c r="M99" s="17">
        <v>-4922.1400000000049</v>
      </c>
      <c r="N99" s="17">
        <v>-18076.62000000001</v>
      </c>
      <c r="O99" s="17">
        <v>-12966.210000000006</v>
      </c>
      <c r="P99" s="17">
        <v>-6864.16</v>
      </c>
      <c r="Q99" s="20">
        <v>-944.99</v>
      </c>
      <c r="R99" s="20">
        <v>-558.38</v>
      </c>
      <c r="S99" s="20">
        <v>-468.02</v>
      </c>
      <c r="T99" s="20">
        <v>-321.60000000000002</v>
      </c>
      <c r="U99" s="20">
        <v>-940.62</v>
      </c>
      <c r="V99" s="20">
        <v>-546.55999999999995</v>
      </c>
      <c r="W99" s="20">
        <v>-531.96</v>
      </c>
      <c r="X99" s="20">
        <v>-193.86</v>
      </c>
      <c r="Y99" s="20">
        <v>-246.11</v>
      </c>
      <c r="Z99" s="20">
        <v>-903.83</v>
      </c>
      <c r="AA99" s="20">
        <v>-648.30999999999995</v>
      </c>
      <c r="AB99" s="20">
        <v>-343.21</v>
      </c>
      <c r="AC99" s="17">
        <v>-9231.0300000000007</v>
      </c>
      <c r="AD99" s="17">
        <v>-5404.68</v>
      </c>
      <c r="AE99" s="17">
        <v>-4492.3599999999997</v>
      </c>
      <c r="AF99" s="17">
        <v>-3056.85</v>
      </c>
      <c r="AG99" s="17">
        <v>-8851.89</v>
      </c>
      <c r="AH99" s="17">
        <v>-5087.76</v>
      </c>
      <c r="AI99" s="17">
        <v>-4899.45</v>
      </c>
      <c r="AJ99" s="17">
        <v>-1765.72</v>
      </c>
      <c r="AK99" s="17">
        <v>-2216.5100000000002</v>
      </c>
      <c r="AL99" s="17">
        <v>-8051.03</v>
      </c>
      <c r="AM99" s="17">
        <v>-5708.87</v>
      </c>
      <c r="AN99" s="17">
        <v>-2988.36</v>
      </c>
      <c r="AO99" s="20">
        <v>-29075.87000000001</v>
      </c>
      <c r="AP99" s="20">
        <v>-17130.690000000002</v>
      </c>
      <c r="AQ99" s="20">
        <v>-14320.790000000005</v>
      </c>
      <c r="AR99" s="20">
        <v>-9810.4000000000015</v>
      </c>
      <c r="AS99" s="20">
        <v>-28604.920000000009</v>
      </c>
      <c r="AT99" s="20">
        <v>-16565.439999999999</v>
      </c>
      <c r="AU99" s="20">
        <v>-16070.659999999989</v>
      </c>
      <c r="AV99" s="20">
        <v>-5836.7899999999954</v>
      </c>
      <c r="AW99" s="20">
        <v>-7384.7600000000048</v>
      </c>
      <c r="AX99" s="20">
        <v>-27031.48000000001</v>
      </c>
      <c r="AY99" s="20">
        <v>-19323.390000000007</v>
      </c>
      <c r="AZ99" s="20">
        <v>-10195.73</v>
      </c>
      <c r="BA99" s="17">
        <f t="shared" si="6"/>
        <v>-132948.96000000002</v>
      </c>
      <c r="BB99" s="17">
        <f t="shared" si="7"/>
        <v>-6647.449999999998</v>
      </c>
      <c r="BC99" s="17">
        <f t="shared" si="8"/>
        <v>-61754.51</v>
      </c>
      <c r="BD99" s="17">
        <f t="shared" si="9"/>
        <v>-201350.92000000007</v>
      </c>
    </row>
    <row r="100" spans="1:56" x14ac:dyDescent="0.25">
      <c r="A100" t="str">
        <f t="shared" si="5"/>
        <v>ENCR.RG10</v>
      </c>
      <c r="B100" s="1" t="s">
        <v>86</v>
      </c>
      <c r="C100" s="1" t="s">
        <v>729</v>
      </c>
      <c r="D100" s="1" t="s">
        <v>729</v>
      </c>
      <c r="E100" s="17">
        <v>0</v>
      </c>
      <c r="F100" s="17">
        <v>0</v>
      </c>
      <c r="G100" s="17">
        <v>0</v>
      </c>
      <c r="H100" s="17">
        <v>0</v>
      </c>
      <c r="I100" s="17">
        <v>0</v>
      </c>
      <c r="J100" s="17">
        <v>0</v>
      </c>
      <c r="K100" s="17">
        <v>0</v>
      </c>
      <c r="L100" s="17">
        <v>0</v>
      </c>
      <c r="M100" s="17">
        <v>0</v>
      </c>
      <c r="N100" s="17">
        <v>0</v>
      </c>
      <c r="O100" s="17">
        <v>0</v>
      </c>
      <c r="P100" s="17">
        <v>0</v>
      </c>
      <c r="Q100" s="20">
        <v>0</v>
      </c>
      <c r="R100" s="20">
        <v>0</v>
      </c>
      <c r="S100" s="20">
        <v>0</v>
      </c>
      <c r="T100" s="20">
        <v>0</v>
      </c>
      <c r="U100" s="20">
        <v>0</v>
      </c>
      <c r="V100" s="20">
        <v>0</v>
      </c>
      <c r="W100" s="20">
        <v>0</v>
      </c>
      <c r="X100" s="20">
        <v>0</v>
      </c>
      <c r="Y100" s="20">
        <v>0</v>
      </c>
      <c r="Z100" s="20">
        <v>0</v>
      </c>
      <c r="AA100" s="20">
        <v>0</v>
      </c>
      <c r="AB100" s="20">
        <v>0</v>
      </c>
      <c r="AC100" s="17">
        <v>0</v>
      </c>
      <c r="AD100" s="17">
        <v>0</v>
      </c>
      <c r="AE100" s="17">
        <v>0</v>
      </c>
      <c r="AF100" s="17">
        <v>0</v>
      </c>
      <c r="AG100" s="17">
        <v>0</v>
      </c>
      <c r="AH100" s="17">
        <v>0</v>
      </c>
      <c r="AI100" s="17">
        <v>0</v>
      </c>
      <c r="AJ100" s="17">
        <v>0</v>
      </c>
      <c r="AK100" s="17">
        <v>0</v>
      </c>
      <c r="AL100" s="17">
        <v>0</v>
      </c>
      <c r="AM100" s="17">
        <v>0</v>
      </c>
      <c r="AN100" s="17">
        <v>0</v>
      </c>
      <c r="AO100" s="20">
        <v>0</v>
      </c>
      <c r="AP100" s="20">
        <v>0</v>
      </c>
      <c r="AQ100" s="20">
        <v>0</v>
      </c>
      <c r="AR100" s="20">
        <v>0</v>
      </c>
      <c r="AS100" s="20">
        <v>0</v>
      </c>
      <c r="AT100" s="20">
        <v>0</v>
      </c>
      <c r="AU100" s="20">
        <v>0</v>
      </c>
      <c r="AV100" s="20">
        <v>0</v>
      </c>
      <c r="AW100" s="20">
        <v>0</v>
      </c>
      <c r="AX100" s="20">
        <v>0</v>
      </c>
      <c r="AY100" s="20">
        <v>0</v>
      </c>
      <c r="AZ100" s="20">
        <v>0</v>
      </c>
      <c r="BA100" s="17">
        <f t="shared" si="6"/>
        <v>0</v>
      </c>
      <c r="BB100" s="17">
        <f t="shared" si="7"/>
        <v>0</v>
      </c>
      <c r="BC100" s="17">
        <f t="shared" si="8"/>
        <v>0</v>
      </c>
      <c r="BD100" s="17">
        <f t="shared" si="9"/>
        <v>0</v>
      </c>
    </row>
    <row r="101" spans="1:56" x14ac:dyDescent="0.25">
      <c r="A101" t="str">
        <f t="shared" si="5"/>
        <v>EPDC.RG10</v>
      </c>
      <c r="B101" s="1" t="s">
        <v>710</v>
      </c>
      <c r="C101" s="1" t="s">
        <v>729</v>
      </c>
      <c r="D101" s="1" t="s">
        <v>729</v>
      </c>
      <c r="E101" s="17">
        <v>0</v>
      </c>
      <c r="F101" s="17">
        <v>0</v>
      </c>
      <c r="G101" s="17">
        <v>0</v>
      </c>
      <c r="H101" s="17">
        <v>0</v>
      </c>
      <c r="I101" s="17">
        <v>0</v>
      </c>
      <c r="J101" s="17">
        <v>0</v>
      </c>
      <c r="K101" s="17">
        <v>0</v>
      </c>
      <c r="L101" s="17">
        <v>0</v>
      </c>
      <c r="M101" s="17">
        <v>0</v>
      </c>
      <c r="N101" s="17">
        <v>0</v>
      </c>
      <c r="O101" s="17">
        <v>620.79</v>
      </c>
      <c r="P101" s="17">
        <v>0</v>
      </c>
      <c r="Q101" s="20">
        <v>0</v>
      </c>
      <c r="R101" s="20">
        <v>0</v>
      </c>
      <c r="S101" s="20">
        <v>0</v>
      </c>
      <c r="T101" s="20">
        <v>0</v>
      </c>
      <c r="U101" s="20">
        <v>0</v>
      </c>
      <c r="V101" s="20">
        <v>0</v>
      </c>
      <c r="W101" s="20">
        <v>0</v>
      </c>
      <c r="X101" s="20">
        <v>0</v>
      </c>
      <c r="Y101" s="20">
        <v>0</v>
      </c>
      <c r="Z101" s="20">
        <v>0</v>
      </c>
      <c r="AA101" s="20">
        <v>31.04</v>
      </c>
      <c r="AB101" s="20">
        <v>0</v>
      </c>
      <c r="AC101" s="17">
        <v>0</v>
      </c>
      <c r="AD101" s="17">
        <v>0</v>
      </c>
      <c r="AE101" s="17">
        <v>0</v>
      </c>
      <c r="AF101" s="17">
        <v>0</v>
      </c>
      <c r="AG101" s="17">
        <v>0</v>
      </c>
      <c r="AH101" s="17">
        <v>0</v>
      </c>
      <c r="AI101" s="17">
        <v>0</v>
      </c>
      <c r="AJ101" s="17">
        <v>0</v>
      </c>
      <c r="AK101" s="17">
        <v>0</v>
      </c>
      <c r="AL101" s="17">
        <v>0</v>
      </c>
      <c r="AM101" s="17">
        <v>273.33</v>
      </c>
      <c r="AN101" s="17">
        <v>0</v>
      </c>
      <c r="AO101" s="20">
        <v>0</v>
      </c>
      <c r="AP101" s="20">
        <v>0</v>
      </c>
      <c r="AQ101" s="20">
        <v>0</v>
      </c>
      <c r="AR101" s="20">
        <v>0</v>
      </c>
      <c r="AS101" s="20">
        <v>0</v>
      </c>
      <c r="AT101" s="20">
        <v>0</v>
      </c>
      <c r="AU101" s="20">
        <v>0</v>
      </c>
      <c r="AV101" s="20">
        <v>0</v>
      </c>
      <c r="AW101" s="20">
        <v>0</v>
      </c>
      <c r="AX101" s="20">
        <v>0</v>
      </c>
      <c r="AY101" s="20">
        <v>925.15999999999985</v>
      </c>
      <c r="AZ101" s="20">
        <v>0</v>
      </c>
      <c r="BA101" s="17">
        <f t="shared" si="6"/>
        <v>620.79</v>
      </c>
      <c r="BB101" s="17">
        <f t="shared" si="7"/>
        <v>31.04</v>
      </c>
      <c r="BC101" s="17">
        <f t="shared" si="8"/>
        <v>273.33</v>
      </c>
      <c r="BD101" s="17">
        <f t="shared" si="9"/>
        <v>925.15999999999985</v>
      </c>
    </row>
    <row r="102" spans="1:56" x14ac:dyDescent="0.25">
      <c r="A102" t="str">
        <f t="shared" si="5"/>
        <v>ENCR.RG8</v>
      </c>
      <c r="B102" s="1" t="s">
        <v>86</v>
      </c>
      <c r="C102" s="1" t="s">
        <v>727</v>
      </c>
      <c r="D102" s="1" t="s">
        <v>727</v>
      </c>
      <c r="E102" s="17">
        <v>0</v>
      </c>
      <c r="F102" s="17">
        <v>0</v>
      </c>
      <c r="G102" s="17">
        <v>0</v>
      </c>
      <c r="H102" s="17">
        <v>0</v>
      </c>
      <c r="I102" s="17">
        <v>0</v>
      </c>
      <c r="J102" s="17">
        <v>0</v>
      </c>
      <c r="K102" s="17">
        <v>0</v>
      </c>
      <c r="L102" s="17">
        <v>0</v>
      </c>
      <c r="M102" s="17">
        <v>0</v>
      </c>
      <c r="N102" s="17">
        <v>0</v>
      </c>
      <c r="O102" s="17">
        <v>0</v>
      </c>
      <c r="P102" s="17">
        <v>0</v>
      </c>
      <c r="Q102" s="20">
        <v>0</v>
      </c>
      <c r="R102" s="20">
        <v>0</v>
      </c>
      <c r="S102" s="20">
        <v>0</v>
      </c>
      <c r="T102" s="20">
        <v>0</v>
      </c>
      <c r="U102" s="20">
        <v>0</v>
      </c>
      <c r="V102" s="20">
        <v>0</v>
      </c>
      <c r="W102" s="20">
        <v>0</v>
      </c>
      <c r="X102" s="20">
        <v>0</v>
      </c>
      <c r="Y102" s="20">
        <v>0</v>
      </c>
      <c r="Z102" s="20">
        <v>0</v>
      </c>
      <c r="AA102" s="20">
        <v>0</v>
      </c>
      <c r="AB102" s="20">
        <v>0</v>
      </c>
      <c r="AC102" s="17">
        <v>0</v>
      </c>
      <c r="AD102" s="17">
        <v>0</v>
      </c>
      <c r="AE102" s="17">
        <v>0</v>
      </c>
      <c r="AF102" s="17">
        <v>0</v>
      </c>
      <c r="AG102" s="17">
        <v>0</v>
      </c>
      <c r="AH102" s="17">
        <v>0</v>
      </c>
      <c r="AI102" s="17">
        <v>0</v>
      </c>
      <c r="AJ102" s="17">
        <v>0</v>
      </c>
      <c r="AK102" s="17">
        <v>0</v>
      </c>
      <c r="AL102" s="17">
        <v>0</v>
      </c>
      <c r="AM102" s="17">
        <v>0</v>
      </c>
      <c r="AN102" s="17">
        <v>0</v>
      </c>
      <c r="AO102" s="20">
        <v>0</v>
      </c>
      <c r="AP102" s="20">
        <v>0</v>
      </c>
      <c r="AQ102" s="20">
        <v>0</v>
      </c>
      <c r="AR102" s="20">
        <v>0</v>
      </c>
      <c r="AS102" s="20">
        <v>0</v>
      </c>
      <c r="AT102" s="20">
        <v>0</v>
      </c>
      <c r="AU102" s="20">
        <v>0</v>
      </c>
      <c r="AV102" s="20">
        <v>0</v>
      </c>
      <c r="AW102" s="20">
        <v>0</v>
      </c>
      <c r="AX102" s="20">
        <v>0</v>
      </c>
      <c r="AY102" s="20">
        <v>0</v>
      </c>
      <c r="AZ102" s="20">
        <v>0</v>
      </c>
      <c r="BA102" s="17">
        <f t="shared" si="6"/>
        <v>0</v>
      </c>
      <c r="BB102" s="17">
        <f t="shared" si="7"/>
        <v>0</v>
      </c>
      <c r="BC102" s="17">
        <f t="shared" si="8"/>
        <v>0</v>
      </c>
      <c r="BD102" s="17">
        <f t="shared" si="9"/>
        <v>0</v>
      </c>
    </row>
    <row r="103" spans="1:56" x14ac:dyDescent="0.25">
      <c r="A103" t="str">
        <f t="shared" si="5"/>
        <v>EPDC.RG8</v>
      </c>
      <c r="B103" s="1" t="s">
        <v>710</v>
      </c>
      <c r="C103" s="1" t="s">
        <v>727</v>
      </c>
      <c r="D103" s="1" t="s">
        <v>727</v>
      </c>
      <c r="E103" s="17">
        <v>0</v>
      </c>
      <c r="F103" s="17">
        <v>0</v>
      </c>
      <c r="G103" s="17">
        <v>0</v>
      </c>
      <c r="H103" s="17">
        <v>0</v>
      </c>
      <c r="I103" s="17">
        <v>0</v>
      </c>
      <c r="J103" s="17">
        <v>0</v>
      </c>
      <c r="K103" s="17">
        <v>0</v>
      </c>
      <c r="L103" s="17">
        <v>0</v>
      </c>
      <c r="M103" s="17">
        <v>0</v>
      </c>
      <c r="N103" s="17">
        <v>0</v>
      </c>
      <c r="O103" s="17">
        <v>9760.2500000000018</v>
      </c>
      <c r="P103" s="17">
        <v>0</v>
      </c>
      <c r="Q103" s="20">
        <v>0</v>
      </c>
      <c r="R103" s="20">
        <v>0</v>
      </c>
      <c r="S103" s="20">
        <v>0</v>
      </c>
      <c r="T103" s="20">
        <v>0</v>
      </c>
      <c r="U103" s="20">
        <v>0</v>
      </c>
      <c r="V103" s="20">
        <v>0</v>
      </c>
      <c r="W103" s="20">
        <v>0</v>
      </c>
      <c r="X103" s="20">
        <v>0</v>
      </c>
      <c r="Y103" s="20">
        <v>0</v>
      </c>
      <c r="Z103" s="20">
        <v>0</v>
      </c>
      <c r="AA103" s="20">
        <v>488.01</v>
      </c>
      <c r="AB103" s="20">
        <v>0</v>
      </c>
      <c r="AC103" s="17">
        <v>0</v>
      </c>
      <c r="AD103" s="17">
        <v>0</v>
      </c>
      <c r="AE103" s="17">
        <v>0</v>
      </c>
      <c r="AF103" s="17">
        <v>0</v>
      </c>
      <c r="AG103" s="17">
        <v>0</v>
      </c>
      <c r="AH103" s="17">
        <v>0</v>
      </c>
      <c r="AI103" s="17">
        <v>0</v>
      </c>
      <c r="AJ103" s="17">
        <v>0</v>
      </c>
      <c r="AK103" s="17">
        <v>0</v>
      </c>
      <c r="AL103" s="17">
        <v>0</v>
      </c>
      <c r="AM103" s="17">
        <v>4297.32</v>
      </c>
      <c r="AN103" s="17">
        <v>0</v>
      </c>
      <c r="AO103" s="20">
        <v>0</v>
      </c>
      <c r="AP103" s="20">
        <v>0</v>
      </c>
      <c r="AQ103" s="20">
        <v>0</v>
      </c>
      <c r="AR103" s="20">
        <v>0</v>
      </c>
      <c r="AS103" s="20">
        <v>0</v>
      </c>
      <c r="AT103" s="20">
        <v>0</v>
      </c>
      <c r="AU103" s="20">
        <v>0</v>
      </c>
      <c r="AV103" s="20">
        <v>0</v>
      </c>
      <c r="AW103" s="20">
        <v>0</v>
      </c>
      <c r="AX103" s="20">
        <v>0</v>
      </c>
      <c r="AY103" s="20">
        <v>14545.580000000002</v>
      </c>
      <c r="AZ103" s="20">
        <v>0</v>
      </c>
      <c r="BA103" s="17">
        <f t="shared" si="6"/>
        <v>9760.2500000000018</v>
      </c>
      <c r="BB103" s="17">
        <f t="shared" si="7"/>
        <v>488.01</v>
      </c>
      <c r="BC103" s="17">
        <f t="shared" si="8"/>
        <v>4297.32</v>
      </c>
      <c r="BD103" s="17">
        <f t="shared" si="9"/>
        <v>14545.580000000002</v>
      </c>
    </row>
    <row r="104" spans="1:56" x14ac:dyDescent="0.25">
      <c r="A104" t="str">
        <f t="shared" si="5"/>
        <v>ENCR.RG9</v>
      </c>
      <c r="B104" s="1" t="s">
        <v>86</v>
      </c>
      <c r="C104" s="1" t="s">
        <v>728</v>
      </c>
      <c r="D104" s="1" t="s">
        <v>728</v>
      </c>
      <c r="E104" s="17">
        <v>0</v>
      </c>
      <c r="F104" s="17">
        <v>0</v>
      </c>
      <c r="G104" s="17">
        <v>0</v>
      </c>
      <c r="H104" s="17">
        <v>0</v>
      </c>
      <c r="I104" s="17">
        <v>0</v>
      </c>
      <c r="J104" s="17">
        <v>0</v>
      </c>
      <c r="K104" s="17">
        <v>0</v>
      </c>
      <c r="L104" s="17">
        <v>0</v>
      </c>
      <c r="M104" s="17">
        <v>0</v>
      </c>
      <c r="N104" s="17">
        <v>0</v>
      </c>
      <c r="O104" s="17">
        <v>0</v>
      </c>
      <c r="P104" s="17">
        <v>0</v>
      </c>
      <c r="Q104" s="20">
        <v>0</v>
      </c>
      <c r="R104" s="20">
        <v>0</v>
      </c>
      <c r="S104" s="20">
        <v>0</v>
      </c>
      <c r="T104" s="20">
        <v>0</v>
      </c>
      <c r="U104" s="20">
        <v>0</v>
      </c>
      <c r="V104" s="20">
        <v>0</v>
      </c>
      <c r="W104" s="20">
        <v>0</v>
      </c>
      <c r="X104" s="20">
        <v>0</v>
      </c>
      <c r="Y104" s="20">
        <v>0</v>
      </c>
      <c r="Z104" s="20">
        <v>0</v>
      </c>
      <c r="AA104" s="20">
        <v>0</v>
      </c>
      <c r="AB104" s="20">
        <v>0</v>
      </c>
      <c r="AC104" s="17">
        <v>0</v>
      </c>
      <c r="AD104" s="17">
        <v>0</v>
      </c>
      <c r="AE104" s="17">
        <v>0</v>
      </c>
      <c r="AF104" s="17">
        <v>0</v>
      </c>
      <c r="AG104" s="17">
        <v>0</v>
      </c>
      <c r="AH104" s="17">
        <v>0</v>
      </c>
      <c r="AI104" s="17">
        <v>0</v>
      </c>
      <c r="AJ104" s="17">
        <v>0</v>
      </c>
      <c r="AK104" s="17">
        <v>0</v>
      </c>
      <c r="AL104" s="17">
        <v>0</v>
      </c>
      <c r="AM104" s="17">
        <v>0</v>
      </c>
      <c r="AN104" s="17">
        <v>0</v>
      </c>
      <c r="AO104" s="20">
        <v>0</v>
      </c>
      <c r="AP104" s="20">
        <v>0</v>
      </c>
      <c r="AQ104" s="20">
        <v>0</v>
      </c>
      <c r="AR104" s="20">
        <v>0</v>
      </c>
      <c r="AS104" s="20">
        <v>0</v>
      </c>
      <c r="AT104" s="20">
        <v>0</v>
      </c>
      <c r="AU104" s="20">
        <v>0</v>
      </c>
      <c r="AV104" s="20">
        <v>0</v>
      </c>
      <c r="AW104" s="20">
        <v>0</v>
      </c>
      <c r="AX104" s="20">
        <v>0</v>
      </c>
      <c r="AY104" s="20">
        <v>0</v>
      </c>
      <c r="AZ104" s="20">
        <v>0</v>
      </c>
      <c r="BA104" s="17">
        <f t="shared" si="6"/>
        <v>0</v>
      </c>
      <c r="BB104" s="17">
        <f t="shared" si="7"/>
        <v>0</v>
      </c>
      <c r="BC104" s="17">
        <f t="shared" si="8"/>
        <v>0</v>
      </c>
      <c r="BD104" s="17">
        <f t="shared" si="9"/>
        <v>0</v>
      </c>
    </row>
    <row r="105" spans="1:56" x14ac:dyDescent="0.25">
      <c r="A105" t="str">
        <f t="shared" si="5"/>
        <v>EPDC.RG9</v>
      </c>
      <c r="B105" s="1" t="s">
        <v>710</v>
      </c>
      <c r="C105" s="1" t="s">
        <v>728</v>
      </c>
      <c r="D105" s="1" t="s">
        <v>728</v>
      </c>
      <c r="E105" s="17">
        <v>0</v>
      </c>
      <c r="F105" s="17">
        <v>0</v>
      </c>
      <c r="G105" s="17">
        <v>0</v>
      </c>
      <c r="H105" s="17">
        <v>0</v>
      </c>
      <c r="I105" s="17">
        <v>0</v>
      </c>
      <c r="J105" s="17">
        <v>0</v>
      </c>
      <c r="K105" s="17">
        <v>0</v>
      </c>
      <c r="L105" s="17">
        <v>0</v>
      </c>
      <c r="M105" s="17">
        <v>0</v>
      </c>
      <c r="N105" s="17">
        <v>0</v>
      </c>
      <c r="O105" s="17">
        <v>394.08999999999986</v>
      </c>
      <c r="P105" s="17">
        <v>0</v>
      </c>
      <c r="Q105" s="20">
        <v>0</v>
      </c>
      <c r="R105" s="20">
        <v>0</v>
      </c>
      <c r="S105" s="20">
        <v>0</v>
      </c>
      <c r="T105" s="20">
        <v>0</v>
      </c>
      <c r="U105" s="20">
        <v>0</v>
      </c>
      <c r="V105" s="20">
        <v>0</v>
      </c>
      <c r="W105" s="20">
        <v>0</v>
      </c>
      <c r="X105" s="20">
        <v>0</v>
      </c>
      <c r="Y105" s="20">
        <v>0</v>
      </c>
      <c r="Z105" s="20">
        <v>0</v>
      </c>
      <c r="AA105" s="20">
        <v>19.7</v>
      </c>
      <c r="AB105" s="20">
        <v>0</v>
      </c>
      <c r="AC105" s="17">
        <v>0</v>
      </c>
      <c r="AD105" s="17">
        <v>0</v>
      </c>
      <c r="AE105" s="17">
        <v>0</v>
      </c>
      <c r="AF105" s="17">
        <v>0</v>
      </c>
      <c r="AG105" s="17">
        <v>0</v>
      </c>
      <c r="AH105" s="17">
        <v>0</v>
      </c>
      <c r="AI105" s="17">
        <v>0</v>
      </c>
      <c r="AJ105" s="17">
        <v>0</v>
      </c>
      <c r="AK105" s="17">
        <v>0</v>
      </c>
      <c r="AL105" s="17">
        <v>0</v>
      </c>
      <c r="AM105" s="17">
        <v>173.51</v>
      </c>
      <c r="AN105" s="17">
        <v>0</v>
      </c>
      <c r="AO105" s="20">
        <v>0</v>
      </c>
      <c r="AP105" s="20">
        <v>0</v>
      </c>
      <c r="AQ105" s="20">
        <v>0</v>
      </c>
      <c r="AR105" s="20">
        <v>0</v>
      </c>
      <c r="AS105" s="20">
        <v>0</v>
      </c>
      <c r="AT105" s="20">
        <v>0</v>
      </c>
      <c r="AU105" s="20">
        <v>0</v>
      </c>
      <c r="AV105" s="20">
        <v>0</v>
      </c>
      <c r="AW105" s="20">
        <v>0</v>
      </c>
      <c r="AX105" s="20">
        <v>0</v>
      </c>
      <c r="AY105" s="20">
        <v>587.29999999999984</v>
      </c>
      <c r="AZ105" s="20">
        <v>0</v>
      </c>
      <c r="BA105" s="17">
        <f t="shared" si="6"/>
        <v>394.08999999999986</v>
      </c>
      <c r="BB105" s="17">
        <f t="shared" si="7"/>
        <v>19.7</v>
      </c>
      <c r="BC105" s="17">
        <f t="shared" si="8"/>
        <v>173.51</v>
      </c>
      <c r="BD105" s="17">
        <f t="shared" si="9"/>
        <v>587.29999999999984</v>
      </c>
    </row>
    <row r="106" spans="1:56" x14ac:dyDescent="0.25">
      <c r="A106" t="str">
        <f t="shared" si="5"/>
        <v>CUPC.RL1</v>
      </c>
      <c r="B106" s="1" t="s">
        <v>156</v>
      </c>
      <c r="C106" s="1" t="s">
        <v>169</v>
      </c>
      <c r="D106" s="1" t="s">
        <v>169</v>
      </c>
      <c r="E106" s="17">
        <v>-31808.36</v>
      </c>
      <c r="F106" s="17">
        <v>-18688.799999999996</v>
      </c>
      <c r="G106" s="17">
        <v>-18500.479999999996</v>
      </c>
      <c r="H106" s="17">
        <v>-16365.07</v>
      </c>
      <c r="I106" s="17">
        <v>-8296.5299999999988</v>
      </c>
      <c r="J106" s="17">
        <v>-20587.970000000008</v>
      </c>
      <c r="K106" s="17">
        <v>-19616.18</v>
      </c>
      <c r="L106" s="17">
        <v>-12321.529999999997</v>
      </c>
      <c r="M106" s="17">
        <v>-9960.4300000000076</v>
      </c>
      <c r="N106" s="17">
        <v>-41272.399999999972</v>
      </c>
      <c r="O106" s="17">
        <v>-20519.390000000007</v>
      </c>
      <c r="P106" s="17">
        <v>-17991.000000000007</v>
      </c>
      <c r="Q106" s="20">
        <v>-1590.42</v>
      </c>
      <c r="R106" s="20">
        <v>-934.44</v>
      </c>
      <c r="S106" s="20">
        <v>-925.02</v>
      </c>
      <c r="T106" s="20">
        <v>-818.25</v>
      </c>
      <c r="U106" s="20">
        <v>-414.83</v>
      </c>
      <c r="V106" s="20">
        <v>-1029.4000000000001</v>
      </c>
      <c r="W106" s="20">
        <v>-980.81</v>
      </c>
      <c r="X106" s="20">
        <v>-616.08000000000004</v>
      </c>
      <c r="Y106" s="20">
        <v>-498.02</v>
      </c>
      <c r="Z106" s="20">
        <v>-2063.62</v>
      </c>
      <c r="AA106" s="20">
        <v>-1025.97</v>
      </c>
      <c r="AB106" s="20">
        <v>-899.55</v>
      </c>
      <c r="AC106" s="17">
        <v>-15535.78</v>
      </c>
      <c r="AD106" s="17">
        <v>-9044.6200000000008</v>
      </c>
      <c r="AE106" s="17">
        <v>-8878.9699999999993</v>
      </c>
      <c r="AF106" s="17">
        <v>-7777.67</v>
      </c>
      <c r="AG106" s="17">
        <v>-3903.8</v>
      </c>
      <c r="AH106" s="17">
        <v>-9582.44</v>
      </c>
      <c r="AI106" s="17">
        <v>-9033.39</v>
      </c>
      <c r="AJ106" s="17">
        <v>-5611.36</v>
      </c>
      <c r="AK106" s="17">
        <v>-4485.33</v>
      </c>
      <c r="AL106" s="17">
        <v>-18382.060000000001</v>
      </c>
      <c r="AM106" s="17">
        <v>-9034.44</v>
      </c>
      <c r="AN106" s="17">
        <v>-7832.5</v>
      </c>
      <c r="AO106" s="20">
        <v>-48934.559999999998</v>
      </c>
      <c r="AP106" s="20">
        <v>-28667.859999999993</v>
      </c>
      <c r="AQ106" s="20">
        <v>-28304.469999999994</v>
      </c>
      <c r="AR106" s="20">
        <v>-24960.989999999998</v>
      </c>
      <c r="AS106" s="20">
        <v>-12615.16</v>
      </c>
      <c r="AT106" s="20">
        <v>-31199.810000000012</v>
      </c>
      <c r="AU106" s="20">
        <v>-29630.38</v>
      </c>
      <c r="AV106" s="20">
        <v>-18548.969999999998</v>
      </c>
      <c r="AW106" s="20">
        <v>-14943.780000000008</v>
      </c>
      <c r="AX106" s="20">
        <v>-61718.079999999973</v>
      </c>
      <c r="AY106" s="20">
        <v>-30579.80000000001</v>
      </c>
      <c r="AZ106" s="20">
        <v>-26723.050000000007</v>
      </c>
      <c r="BA106" s="17">
        <f t="shared" si="6"/>
        <v>-235928.13999999996</v>
      </c>
      <c r="BB106" s="17">
        <f t="shared" si="7"/>
        <v>-11796.409999999998</v>
      </c>
      <c r="BC106" s="17">
        <f t="shared" si="8"/>
        <v>-109102.36</v>
      </c>
      <c r="BD106" s="17">
        <f t="shared" si="9"/>
        <v>-356826.90999999992</v>
      </c>
    </row>
    <row r="107" spans="1:56" x14ac:dyDescent="0.25">
      <c r="A107" t="str">
        <f t="shared" ref="A107:A144" si="10">B107&amp;"."&amp;IF(D107="CES1/CES2",C107,IF(C107="CRE1/CRE2",C107,D107))</f>
        <v>TAU.RUN</v>
      </c>
      <c r="B107" s="1" t="s">
        <v>31</v>
      </c>
      <c r="C107" s="1" t="s">
        <v>170</v>
      </c>
      <c r="D107" s="1" t="s">
        <v>170</v>
      </c>
      <c r="E107" s="17">
        <v>-31475.659999999996</v>
      </c>
      <c r="F107" s="17">
        <v>-20008.860000000004</v>
      </c>
      <c r="G107" s="17">
        <v>-18992.550000000003</v>
      </c>
      <c r="H107" s="17">
        <v>-15693.220000000001</v>
      </c>
      <c r="I107" s="17">
        <v>-22446.59</v>
      </c>
      <c r="J107" s="17">
        <v>-28953.87</v>
      </c>
      <c r="K107" s="17">
        <v>-59733.26999999999</v>
      </c>
      <c r="L107" s="17">
        <v>-16918.469999999998</v>
      </c>
      <c r="M107" s="17">
        <v>-11227.210000000001</v>
      </c>
      <c r="N107" s="17">
        <v>-33485.589999999997</v>
      </c>
      <c r="O107" s="17">
        <v>-24446.61</v>
      </c>
      <c r="P107" s="17">
        <v>-21220.079999999998</v>
      </c>
      <c r="Q107" s="20">
        <v>-1573.78</v>
      </c>
      <c r="R107" s="20">
        <v>-1000.44</v>
      </c>
      <c r="S107" s="20">
        <v>-949.63</v>
      </c>
      <c r="T107" s="20">
        <v>-784.66</v>
      </c>
      <c r="U107" s="20">
        <v>-1122.33</v>
      </c>
      <c r="V107" s="20">
        <v>-1447.69</v>
      </c>
      <c r="W107" s="20">
        <v>-2986.66</v>
      </c>
      <c r="X107" s="20">
        <v>-845.92</v>
      </c>
      <c r="Y107" s="20">
        <v>-561.36</v>
      </c>
      <c r="Z107" s="20">
        <v>-1674.28</v>
      </c>
      <c r="AA107" s="20">
        <v>-1222.33</v>
      </c>
      <c r="AB107" s="20">
        <v>-1061</v>
      </c>
      <c r="AC107" s="17">
        <v>-15373.28</v>
      </c>
      <c r="AD107" s="17">
        <v>-9683.4699999999993</v>
      </c>
      <c r="AE107" s="17">
        <v>-9115.1299999999992</v>
      </c>
      <c r="AF107" s="17">
        <v>-7458.37</v>
      </c>
      <c r="AG107" s="17">
        <v>-10561.89</v>
      </c>
      <c r="AH107" s="17">
        <v>-13476.25</v>
      </c>
      <c r="AI107" s="17">
        <v>-27507.59</v>
      </c>
      <c r="AJ107" s="17">
        <v>-7704.86</v>
      </c>
      <c r="AK107" s="17">
        <v>-5055.78</v>
      </c>
      <c r="AL107" s="17">
        <v>-14913.94</v>
      </c>
      <c r="AM107" s="17">
        <v>-10763.55</v>
      </c>
      <c r="AN107" s="17">
        <v>-9238.2999999999993</v>
      </c>
      <c r="AO107" s="20">
        <v>-48422.719999999994</v>
      </c>
      <c r="AP107" s="20">
        <v>-30692.770000000004</v>
      </c>
      <c r="AQ107" s="20">
        <v>-29057.310000000005</v>
      </c>
      <c r="AR107" s="20">
        <v>-23936.25</v>
      </c>
      <c r="AS107" s="20">
        <v>-34130.81</v>
      </c>
      <c r="AT107" s="20">
        <v>-43877.81</v>
      </c>
      <c r="AU107" s="20">
        <v>-90227.51999999999</v>
      </c>
      <c r="AV107" s="20">
        <v>-25469.249999999996</v>
      </c>
      <c r="AW107" s="20">
        <v>-16844.350000000002</v>
      </c>
      <c r="AX107" s="20">
        <v>-50073.81</v>
      </c>
      <c r="AY107" s="20">
        <v>-36432.490000000005</v>
      </c>
      <c r="AZ107" s="20">
        <v>-31519.379999999997</v>
      </c>
      <c r="BA107" s="17">
        <f t="shared" si="6"/>
        <v>-304601.98</v>
      </c>
      <c r="BB107" s="17">
        <f t="shared" si="7"/>
        <v>-15230.080000000002</v>
      </c>
      <c r="BC107" s="17">
        <f t="shared" si="8"/>
        <v>-140852.40999999997</v>
      </c>
      <c r="BD107" s="17">
        <f t="shared" si="9"/>
        <v>-460684.46999999991</v>
      </c>
    </row>
    <row r="108" spans="1:56" x14ac:dyDescent="0.25">
      <c r="A108" t="str">
        <f t="shared" si="10"/>
        <v>SCL.SCL1</v>
      </c>
      <c r="B108" s="1" t="s">
        <v>172</v>
      </c>
      <c r="C108" s="1" t="s">
        <v>173</v>
      </c>
      <c r="D108" s="1" t="s">
        <v>173</v>
      </c>
      <c r="E108" s="17">
        <v>16475.78</v>
      </c>
      <c r="F108" s="17">
        <v>40700.420000000006</v>
      </c>
      <c r="G108" s="17">
        <v>46270.28</v>
      </c>
      <c r="H108" s="17">
        <v>4308.2400000000007</v>
      </c>
      <c r="I108" s="17">
        <v>19148.150000000005</v>
      </c>
      <c r="J108" s="17">
        <v>382.44000000000005</v>
      </c>
      <c r="K108" s="17">
        <v>15418.480000000001</v>
      </c>
      <c r="L108" s="17">
        <v>64352.370000000017</v>
      </c>
      <c r="M108" s="17">
        <v>91365.04</v>
      </c>
      <c r="N108" s="17">
        <v>228566.86999999997</v>
      </c>
      <c r="O108" s="17">
        <v>113231.91</v>
      </c>
      <c r="P108" s="17">
        <v>72145.290000000008</v>
      </c>
      <c r="Q108" s="20">
        <v>823.79</v>
      </c>
      <c r="R108" s="20">
        <v>2035.02</v>
      </c>
      <c r="S108" s="20">
        <v>2313.5100000000002</v>
      </c>
      <c r="T108" s="20">
        <v>215.41</v>
      </c>
      <c r="U108" s="20">
        <v>957.41</v>
      </c>
      <c r="V108" s="20">
        <v>19.12</v>
      </c>
      <c r="W108" s="20">
        <v>770.92</v>
      </c>
      <c r="X108" s="20">
        <v>3217.62</v>
      </c>
      <c r="Y108" s="20">
        <v>4568.25</v>
      </c>
      <c r="Z108" s="20">
        <v>11428.34</v>
      </c>
      <c r="AA108" s="20">
        <v>5661.6</v>
      </c>
      <c r="AB108" s="20">
        <v>3607.26</v>
      </c>
      <c r="AC108" s="17">
        <v>8047.07</v>
      </c>
      <c r="AD108" s="17">
        <v>19697.34</v>
      </c>
      <c r="AE108" s="17">
        <v>22206.57</v>
      </c>
      <c r="AF108" s="17">
        <v>2047.54</v>
      </c>
      <c r="AG108" s="17">
        <v>9009.86</v>
      </c>
      <c r="AH108" s="17">
        <v>178</v>
      </c>
      <c r="AI108" s="17">
        <v>7100.32</v>
      </c>
      <c r="AJ108" s="17">
        <v>29306.79</v>
      </c>
      <c r="AK108" s="17">
        <v>41143.07</v>
      </c>
      <c r="AL108" s="17">
        <v>101799.97</v>
      </c>
      <c r="AM108" s="17">
        <v>49854.64</v>
      </c>
      <c r="AN108" s="17">
        <v>31408.91</v>
      </c>
      <c r="AO108" s="20">
        <v>25346.639999999999</v>
      </c>
      <c r="AP108" s="20">
        <v>62432.78</v>
      </c>
      <c r="AQ108" s="20">
        <v>70790.36</v>
      </c>
      <c r="AR108" s="20">
        <v>6571.1900000000005</v>
      </c>
      <c r="AS108" s="20">
        <v>29115.420000000006</v>
      </c>
      <c r="AT108" s="20">
        <v>579.56000000000006</v>
      </c>
      <c r="AU108" s="20">
        <v>23289.72</v>
      </c>
      <c r="AV108" s="20">
        <v>96876.780000000028</v>
      </c>
      <c r="AW108" s="20">
        <v>137076.35999999999</v>
      </c>
      <c r="AX108" s="20">
        <v>341795.17999999993</v>
      </c>
      <c r="AY108" s="20">
        <v>168748.15000000002</v>
      </c>
      <c r="AZ108" s="20">
        <v>107161.46</v>
      </c>
      <c r="BA108" s="17">
        <f t="shared" si="6"/>
        <v>712365.27000000014</v>
      </c>
      <c r="BB108" s="17">
        <f t="shared" si="7"/>
        <v>35618.25</v>
      </c>
      <c r="BC108" s="17">
        <f t="shared" si="8"/>
        <v>321800.07999999996</v>
      </c>
      <c r="BD108" s="17">
        <f t="shared" si="9"/>
        <v>1069783.6000000001</v>
      </c>
    </row>
    <row r="109" spans="1:56" x14ac:dyDescent="0.25">
      <c r="A109" t="str">
        <f t="shared" si="10"/>
        <v>SCR.SCR1</v>
      </c>
      <c r="B109" s="1" t="s">
        <v>174</v>
      </c>
      <c r="C109" s="1" t="s">
        <v>175</v>
      </c>
      <c r="D109" s="1" t="s">
        <v>175</v>
      </c>
      <c r="E109" s="17">
        <v>100011.60999999999</v>
      </c>
      <c r="F109" s="17">
        <v>58609.040000000008</v>
      </c>
      <c r="G109" s="17">
        <v>43978.84</v>
      </c>
      <c r="H109" s="17">
        <v>49513.340000000011</v>
      </c>
      <c r="I109" s="17">
        <v>61376.280000000021</v>
      </c>
      <c r="J109" s="17">
        <v>49715.240000000027</v>
      </c>
      <c r="K109" s="17">
        <v>260092.24999999988</v>
      </c>
      <c r="L109" s="17">
        <v>124009.14000000001</v>
      </c>
      <c r="M109" s="17">
        <v>158502.56000000003</v>
      </c>
      <c r="N109" s="17">
        <v>370962.83999999997</v>
      </c>
      <c r="O109" s="17">
        <v>240315.14999999997</v>
      </c>
      <c r="P109" s="17">
        <v>157126.28</v>
      </c>
      <c r="Q109" s="20">
        <v>5000.58</v>
      </c>
      <c r="R109" s="20">
        <v>2930.45</v>
      </c>
      <c r="S109" s="20">
        <v>2198.94</v>
      </c>
      <c r="T109" s="20">
        <v>2475.67</v>
      </c>
      <c r="U109" s="20">
        <v>3068.81</v>
      </c>
      <c r="V109" s="20">
        <v>2485.7600000000002</v>
      </c>
      <c r="W109" s="20">
        <v>13004.61</v>
      </c>
      <c r="X109" s="20">
        <v>6200.46</v>
      </c>
      <c r="Y109" s="20">
        <v>7925.13</v>
      </c>
      <c r="Z109" s="20">
        <v>18548.14</v>
      </c>
      <c r="AA109" s="20">
        <v>12015.76</v>
      </c>
      <c r="AB109" s="20">
        <v>7856.31</v>
      </c>
      <c r="AC109" s="17">
        <v>48847.47</v>
      </c>
      <c r="AD109" s="17">
        <v>28364.38</v>
      </c>
      <c r="AE109" s="17">
        <v>21106.84</v>
      </c>
      <c r="AF109" s="17">
        <v>23531.73</v>
      </c>
      <c r="AG109" s="17">
        <v>28879.65</v>
      </c>
      <c r="AH109" s="17">
        <v>23139.39</v>
      </c>
      <c r="AI109" s="17">
        <v>119774.32</v>
      </c>
      <c r="AJ109" s="17">
        <v>56475.15</v>
      </c>
      <c r="AK109" s="17">
        <v>71376.12</v>
      </c>
      <c r="AL109" s="17">
        <v>165220.82999999999</v>
      </c>
      <c r="AM109" s="17">
        <v>105807.85</v>
      </c>
      <c r="AN109" s="17">
        <v>68405.929999999993</v>
      </c>
      <c r="AO109" s="20">
        <v>153859.65999999997</v>
      </c>
      <c r="AP109" s="20">
        <v>89903.87000000001</v>
      </c>
      <c r="AQ109" s="20">
        <v>67284.62</v>
      </c>
      <c r="AR109" s="20">
        <v>75520.740000000005</v>
      </c>
      <c r="AS109" s="20">
        <v>93324.74000000002</v>
      </c>
      <c r="AT109" s="20">
        <v>75340.390000000029</v>
      </c>
      <c r="AU109" s="20">
        <v>392871.17999999988</v>
      </c>
      <c r="AV109" s="20">
        <v>186684.75000000003</v>
      </c>
      <c r="AW109" s="20">
        <v>237803.81000000003</v>
      </c>
      <c r="AX109" s="20">
        <v>554731.80999999994</v>
      </c>
      <c r="AY109" s="20">
        <v>358138.76</v>
      </c>
      <c r="AZ109" s="20">
        <v>233388.52</v>
      </c>
      <c r="BA109" s="17">
        <f t="shared" si="6"/>
        <v>1674212.57</v>
      </c>
      <c r="BB109" s="17">
        <f t="shared" si="7"/>
        <v>83710.62</v>
      </c>
      <c r="BC109" s="17">
        <f t="shared" si="8"/>
        <v>760929.65999999992</v>
      </c>
      <c r="BD109" s="17">
        <f t="shared" si="9"/>
        <v>2518852.85</v>
      </c>
    </row>
    <row r="110" spans="1:56" x14ac:dyDescent="0.25">
      <c r="A110" t="str">
        <f t="shared" si="10"/>
        <v>SEPI.SCR2</v>
      </c>
      <c r="B110" s="1" t="s">
        <v>176</v>
      </c>
      <c r="C110" s="1" t="s">
        <v>177</v>
      </c>
      <c r="D110" s="1" t="s">
        <v>177</v>
      </c>
      <c r="E110" s="17">
        <v>-58914.460000000006</v>
      </c>
      <c r="F110" s="17">
        <v>-28789.43</v>
      </c>
      <c r="G110" s="17">
        <v>-13598.25</v>
      </c>
      <c r="H110" s="17">
        <v>-13795.15</v>
      </c>
      <c r="I110" s="17">
        <v>-21465.399999999998</v>
      </c>
      <c r="J110" s="17">
        <v>-18179.489999999998</v>
      </c>
      <c r="K110" s="17">
        <v>-15908.23</v>
      </c>
      <c r="L110" s="17">
        <v>-12550.18</v>
      </c>
      <c r="M110" s="17">
        <v>-22624.230000000003</v>
      </c>
      <c r="N110" s="17">
        <v>-50546.720000000001</v>
      </c>
      <c r="O110" s="17">
        <v>-52064.179999999993</v>
      </c>
      <c r="P110" s="17">
        <v>-43932.130000000005</v>
      </c>
      <c r="Q110" s="20">
        <v>-2945.72</v>
      </c>
      <c r="R110" s="20">
        <v>-1439.47</v>
      </c>
      <c r="S110" s="20">
        <v>-679.91</v>
      </c>
      <c r="T110" s="20">
        <v>-689.76</v>
      </c>
      <c r="U110" s="20">
        <v>-1073.27</v>
      </c>
      <c r="V110" s="20">
        <v>-908.97</v>
      </c>
      <c r="W110" s="20">
        <v>-795.41</v>
      </c>
      <c r="X110" s="20">
        <v>-627.51</v>
      </c>
      <c r="Y110" s="20">
        <v>-1131.21</v>
      </c>
      <c r="Z110" s="20">
        <v>-2527.34</v>
      </c>
      <c r="AA110" s="20">
        <v>-2603.21</v>
      </c>
      <c r="AB110" s="20">
        <v>-2196.61</v>
      </c>
      <c r="AC110" s="17">
        <v>-28774.880000000001</v>
      </c>
      <c r="AD110" s="17">
        <v>-13932.91</v>
      </c>
      <c r="AE110" s="17">
        <v>-6526.23</v>
      </c>
      <c r="AF110" s="17">
        <v>-6556.29</v>
      </c>
      <c r="AG110" s="17">
        <v>-10100.209999999999</v>
      </c>
      <c r="AH110" s="17">
        <v>-8461.44</v>
      </c>
      <c r="AI110" s="17">
        <v>-7325.85</v>
      </c>
      <c r="AJ110" s="17">
        <v>-5715.49</v>
      </c>
      <c r="AK110" s="17">
        <v>-10188.040000000001</v>
      </c>
      <c r="AL110" s="17">
        <v>-22512.69</v>
      </c>
      <c r="AM110" s="17">
        <v>-22923.23</v>
      </c>
      <c r="AN110" s="17">
        <v>-19126.13</v>
      </c>
      <c r="AO110" s="20">
        <v>-90635.060000000012</v>
      </c>
      <c r="AP110" s="20">
        <v>-44161.81</v>
      </c>
      <c r="AQ110" s="20">
        <v>-20804.39</v>
      </c>
      <c r="AR110" s="20">
        <v>-21041.200000000001</v>
      </c>
      <c r="AS110" s="20">
        <v>-32638.879999999997</v>
      </c>
      <c r="AT110" s="20">
        <v>-27549.9</v>
      </c>
      <c r="AU110" s="20">
        <v>-24029.489999999998</v>
      </c>
      <c r="AV110" s="20">
        <v>-18893.18</v>
      </c>
      <c r="AW110" s="20">
        <v>-33943.480000000003</v>
      </c>
      <c r="AX110" s="20">
        <v>-75586.75</v>
      </c>
      <c r="AY110" s="20">
        <v>-77590.62</v>
      </c>
      <c r="AZ110" s="20">
        <v>-65254.87000000001</v>
      </c>
      <c r="BA110" s="17">
        <f t="shared" si="6"/>
        <v>-352367.85</v>
      </c>
      <c r="BB110" s="17">
        <f t="shared" si="7"/>
        <v>-17618.39</v>
      </c>
      <c r="BC110" s="17">
        <f t="shared" si="8"/>
        <v>-162143.39000000004</v>
      </c>
      <c r="BD110" s="17">
        <f t="shared" si="9"/>
        <v>-532129.63</v>
      </c>
    </row>
    <row r="111" spans="1:56" x14ac:dyDescent="0.25">
      <c r="A111" t="str">
        <f t="shared" si="10"/>
        <v>SEPI.SCR3</v>
      </c>
      <c r="B111" s="1" t="s">
        <v>176</v>
      </c>
      <c r="C111" s="1" t="s">
        <v>178</v>
      </c>
      <c r="D111" s="1" t="s">
        <v>178</v>
      </c>
      <c r="E111" s="17">
        <v>0</v>
      </c>
      <c r="F111" s="17">
        <v>0</v>
      </c>
      <c r="G111" s="17">
        <v>0</v>
      </c>
      <c r="H111" s="17">
        <v>0</v>
      </c>
      <c r="I111" s="17">
        <v>0</v>
      </c>
      <c r="J111" s="17">
        <v>0</v>
      </c>
      <c r="K111" s="17">
        <v>0</v>
      </c>
      <c r="L111" s="17">
        <v>0</v>
      </c>
      <c r="M111" s="17">
        <v>0</v>
      </c>
      <c r="N111" s="17">
        <v>-308.08000000000004</v>
      </c>
      <c r="O111" s="17">
        <v>-23663.340000000004</v>
      </c>
      <c r="P111" s="17">
        <v>-31474.37</v>
      </c>
      <c r="Q111" s="20">
        <v>0</v>
      </c>
      <c r="R111" s="20">
        <v>0</v>
      </c>
      <c r="S111" s="20">
        <v>0</v>
      </c>
      <c r="T111" s="20">
        <v>0</v>
      </c>
      <c r="U111" s="20">
        <v>0</v>
      </c>
      <c r="V111" s="20">
        <v>0</v>
      </c>
      <c r="W111" s="20">
        <v>0</v>
      </c>
      <c r="X111" s="20">
        <v>0</v>
      </c>
      <c r="Y111" s="20">
        <v>0</v>
      </c>
      <c r="Z111" s="20">
        <v>-15.4</v>
      </c>
      <c r="AA111" s="20">
        <v>-1183.17</v>
      </c>
      <c r="AB111" s="20">
        <v>-1573.72</v>
      </c>
      <c r="AC111" s="17">
        <v>0</v>
      </c>
      <c r="AD111" s="17">
        <v>0</v>
      </c>
      <c r="AE111" s="17">
        <v>0</v>
      </c>
      <c r="AF111" s="17">
        <v>0</v>
      </c>
      <c r="AG111" s="17">
        <v>0</v>
      </c>
      <c r="AH111" s="17">
        <v>0</v>
      </c>
      <c r="AI111" s="17">
        <v>0</v>
      </c>
      <c r="AJ111" s="17">
        <v>0</v>
      </c>
      <c r="AK111" s="17">
        <v>0</v>
      </c>
      <c r="AL111" s="17">
        <v>-137.21</v>
      </c>
      <c r="AM111" s="17">
        <v>-10418.68</v>
      </c>
      <c r="AN111" s="17">
        <v>-13702.57</v>
      </c>
      <c r="AO111" s="20">
        <v>0</v>
      </c>
      <c r="AP111" s="20">
        <v>0</v>
      </c>
      <c r="AQ111" s="20">
        <v>0</v>
      </c>
      <c r="AR111" s="20">
        <v>0</v>
      </c>
      <c r="AS111" s="20">
        <v>0</v>
      </c>
      <c r="AT111" s="20">
        <v>0</v>
      </c>
      <c r="AU111" s="20">
        <v>0</v>
      </c>
      <c r="AV111" s="20">
        <v>0</v>
      </c>
      <c r="AW111" s="20">
        <v>0</v>
      </c>
      <c r="AX111" s="20">
        <v>-460.69000000000005</v>
      </c>
      <c r="AY111" s="20">
        <v>-35265.19</v>
      </c>
      <c r="AZ111" s="20">
        <v>-46750.659999999996</v>
      </c>
      <c r="BA111" s="17">
        <f t="shared" si="6"/>
        <v>-55445.790000000008</v>
      </c>
      <c r="BB111" s="17">
        <f t="shared" si="7"/>
        <v>-2772.29</v>
      </c>
      <c r="BC111" s="17">
        <f t="shared" si="8"/>
        <v>-24258.46</v>
      </c>
      <c r="BD111" s="17">
        <f t="shared" si="9"/>
        <v>-82476.540000000008</v>
      </c>
    </row>
    <row r="112" spans="1:56" x14ac:dyDescent="0.25">
      <c r="A112" t="str">
        <f t="shared" si="10"/>
        <v>SHEL.SCTG</v>
      </c>
      <c r="B112" s="1" t="s">
        <v>181</v>
      </c>
      <c r="C112" s="1" t="s">
        <v>182</v>
      </c>
      <c r="D112" s="1" t="s">
        <v>182</v>
      </c>
      <c r="E112" s="17">
        <v>0</v>
      </c>
      <c r="F112" s="17">
        <v>74.829999999999927</v>
      </c>
      <c r="G112" s="17">
        <v>134.52999999999975</v>
      </c>
      <c r="H112" s="17">
        <v>0</v>
      </c>
      <c r="I112" s="17">
        <v>334.49999999999994</v>
      </c>
      <c r="J112" s="17">
        <v>470.21000000000026</v>
      </c>
      <c r="K112" s="17">
        <v>41.379999999999995</v>
      </c>
      <c r="L112" s="17">
        <v>0</v>
      </c>
      <c r="M112" s="17">
        <v>0</v>
      </c>
      <c r="N112" s="17">
        <v>400.36999999999972</v>
      </c>
      <c r="O112" s="17">
        <v>223.11999999999983</v>
      </c>
      <c r="P112" s="17">
        <v>352.74</v>
      </c>
      <c r="Q112" s="20">
        <v>0</v>
      </c>
      <c r="R112" s="20">
        <v>3.74</v>
      </c>
      <c r="S112" s="20">
        <v>6.73</v>
      </c>
      <c r="T112" s="20">
        <v>0</v>
      </c>
      <c r="U112" s="20">
        <v>16.73</v>
      </c>
      <c r="V112" s="20">
        <v>23.51</v>
      </c>
      <c r="W112" s="20">
        <v>2.0699999999999998</v>
      </c>
      <c r="X112" s="20">
        <v>0</v>
      </c>
      <c r="Y112" s="20">
        <v>0</v>
      </c>
      <c r="Z112" s="20">
        <v>20.02</v>
      </c>
      <c r="AA112" s="20">
        <v>11.16</v>
      </c>
      <c r="AB112" s="20">
        <v>17.64</v>
      </c>
      <c r="AC112" s="17">
        <v>0</v>
      </c>
      <c r="AD112" s="17">
        <v>36.21</v>
      </c>
      <c r="AE112" s="17">
        <v>64.569999999999993</v>
      </c>
      <c r="AF112" s="17">
        <v>0</v>
      </c>
      <c r="AG112" s="17">
        <v>157.38999999999999</v>
      </c>
      <c r="AH112" s="17">
        <v>218.85</v>
      </c>
      <c r="AI112" s="17">
        <v>19.059999999999999</v>
      </c>
      <c r="AJ112" s="17">
        <v>0</v>
      </c>
      <c r="AK112" s="17">
        <v>0</v>
      </c>
      <c r="AL112" s="17">
        <v>178.32</v>
      </c>
      <c r="AM112" s="17">
        <v>98.24</v>
      </c>
      <c r="AN112" s="17">
        <v>153.57</v>
      </c>
      <c r="AO112" s="20">
        <v>0</v>
      </c>
      <c r="AP112" s="20">
        <v>114.77999999999992</v>
      </c>
      <c r="AQ112" s="20">
        <v>205.82999999999973</v>
      </c>
      <c r="AR112" s="20">
        <v>0</v>
      </c>
      <c r="AS112" s="20">
        <v>508.61999999999995</v>
      </c>
      <c r="AT112" s="20">
        <v>712.57000000000028</v>
      </c>
      <c r="AU112" s="20">
        <v>62.509999999999991</v>
      </c>
      <c r="AV112" s="20">
        <v>0</v>
      </c>
      <c r="AW112" s="20">
        <v>0</v>
      </c>
      <c r="AX112" s="20">
        <v>598.7099999999997</v>
      </c>
      <c r="AY112" s="20">
        <v>332.51999999999981</v>
      </c>
      <c r="AZ112" s="20">
        <v>523.95000000000005</v>
      </c>
      <c r="BA112" s="17">
        <f t="shared" si="6"/>
        <v>2031.6799999999994</v>
      </c>
      <c r="BB112" s="17">
        <f t="shared" si="7"/>
        <v>101.60000000000001</v>
      </c>
      <c r="BC112" s="17">
        <f t="shared" si="8"/>
        <v>926.21</v>
      </c>
      <c r="BD112" s="17">
        <f t="shared" si="9"/>
        <v>3059.49</v>
      </c>
    </row>
    <row r="113" spans="1:56" x14ac:dyDescent="0.25">
      <c r="A113" t="str">
        <f t="shared" si="10"/>
        <v>TCN.SD1</v>
      </c>
      <c r="B113" s="1" t="s">
        <v>33</v>
      </c>
      <c r="C113" s="1" t="s">
        <v>183</v>
      </c>
      <c r="D113" s="1" t="s">
        <v>183</v>
      </c>
      <c r="E113" s="17">
        <v>0</v>
      </c>
      <c r="F113" s="17">
        <v>0</v>
      </c>
      <c r="G113" s="17">
        <v>0</v>
      </c>
      <c r="H113" s="17">
        <v>0</v>
      </c>
      <c r="I113" s="17">
        <v>0</v>
      </c>
      <c r="J113" s="17">
        <v>0</v>
      </c>
      <c r="K113" s="17">
        <v>91945.439999999973</v>
      </c>
      <c r="L113" s="17">
        <v>298302.33999999979</v>
      </c>
      <c r="M113" s="17">
        <v>332978.63999999996</v>
      </c>
      <c r="N113" s="17">
        <v>703732.40999999992</v>
      </c>
      <c r="O113" s="17">
        <v>407809.85999999981</v>
      </c>
      <c r="P113" s="17">
        <v>272285.14</v>
      </c>
      <c r="Q113" s="20">
        <v>0</v>
      </c>
      <c r="R113" s="20">
        <v>0</v>
      </c>
      <c r="S113" s="20">
        <v>0</v>
      </c>
      <c r="T113" s="20">
        <v>0</v>
      </c>
      <c r="U113" s="20">
        <v>0</v>
      </c>
      <c r="V113" s="20">
        <v>0</v>
      </c>
      <c r="W113" s="20">
        <v>4597.2700000000004</v>
      </c>
      <c r="X113" s="20">
        <v>14915.12</v>
      </c>
      <c r="Y113" s="20">
        <v>16648.93</v>
      </c>
      <c r="Z113" s="20">
        <v>35186.620000000003</v>
      </c>
      <c r="AA113" s="20">
        <v>20390.490000000002</v>
      </c>
      <c r="AB113" s="20">
        <v>13614.26</v>
      </c>
      <c r="AC113" s="17">
        <v>0</v>
      </c>
      <c r="AD113" s="17">
        <v>0</v>
      </c>
      <c r="AE113" s="17">
        <v>0</v>
      </c>
      <c r="AF113" s="17">
        <v>0</v>
      </c>
      <c r="AG113" s="17">
        <v>0</v>
      </c>
      <c r="AH113" s="17">
        <v>0</v>
      </c>
      <c r="AI113" s="17">
        <v>42341.52</v>
      </c>
      <c r="AJ113" s="17">
        <v>135850.22</v>
      </c>
      <c r="AK113" s="17">
        <v>149945.37</v>
      </c>
      <c r="AL113" s="17">
        <v>313430.99</v>
      </c>
      <c r="AM113" s="17">
        <v>179553.74</v>
      </c>
      <c r="AN113" s="17">
        <v>118541.07</v>
      </c>
      <c r="AO113" s="20">
        <v>0</v>
      </c>
      <c r="AP113" s="20">
        <v>0</v>
      </c>
      <c r="AQ113" s="20">
        <v>0</v>
      </c>
      <c r="AR113" s="20">
        <v>0</v>
      </c>
      <c r="AS113" s="20">
        <v>0</v>
      </c>
      <c r="AT113" s="20">
        <v>0</v>
      </c>
      <c r="AU113" s="20">
        <v>138884.22999999998</v>
      </c>
      <c r="AV113" s="20">
        <v>449067.67999999982</v>
      </c>
      <c r="AW113" s="20">
        <v>499572.93999999994</v>
      </c>
      <c r="AX113" s="20">
        <v>1052350.02</v>
      </c>
      <c r="AY113" s="20">
        <v>607754.08999999985</v>
      </c>
      <c r="AZ113" s="20">
        <v>404440.47000000003</v>
      </c>
      <c r="BA113" s="17">
        <f t="shared" si="6"/>
        <v>2107053.8299999996</v>
      </c>
      <c r="BB113" s="17">
        <f t="shared" si="7"/>
        <v>105352.69</v>
      </c>
      <c r="BC113" s="17">
        <f t="shared" si="8"/>
        <v>939662.90999999992</v>
      </c>
      <c r="BD113" s="17">
        <f t="shared" si="9"/>
        <v>3152069.4299999997</v>
      </c>
    </row>
    <row r="114" spans="1:56" x14ac:dyDescent="0.25">
      <c r="A114" t="str">
        <f t="shared" si="10"/>
        <v>TCPL.SD1</v>
      </c>
      <c r="B114" s="1" t="s">
        <v>750</v>
      </c>
      <c r="C114" s="1" t="s">
        <v>183</v>
      </c>
      <c r="D114" s="1" t="s">
        <v>183</v>
      </c>
      <c r="E114" s="17">
        <v>191433.69000000006</v>
      </c>
      <c r="F114" s="17">
        <v>125989.53000000003</v>
      </c>
      <c r="G114" s="17">
        <v>115710.89000000001</v>
      </c>
      <c r="H114" s="17">
        <v>114191.18</v>
      </c>
      <c r="I114" s="17">
        <v>155390.00000000003</v>
      </c>
      <c r="J114" s="17">
        <v>175938.58</v>
      </c>
      <c r="K114" s="17">
        <v>0</v>
      </c>
      <c r="L114" s="17">
        <v>0</v>
      </c>
      <c r="M114" s="17">
        <v>0</v>
      </c>
      <c r="N114" s="17">
        <v>0</v>
      </c>
      <c r="O114" s="17">
        <v>0</v>
      </c>
      <c r="P114" s="17">
        <v>0</v>
      </c>
      <c r="Q114" s="20">
        <v>9571.68</v>
      </c>
      <c r="R114" s="20">
        <v>6299.48</v>
      </c>
      <c r="S114" s="20">
        <v>5785.54</v>
      </c>
      <c r="T114" s="20">
        <v>5709.56</v>
      </c>
      <c r="U114" s="20">
        <v>7769.5</v>
      </c>
      <c r="V114" s="20">
        <v>8796.93</v>
      </c>
      <c r="W114" s="20">
        <v>0</v>
      </c>
      <c r="X114" s="20">
        <v>0</v>
      </c>
      <c r="Y114" s="20">
        <v>0</v>
      </c>
      <c r="Z114" s="20">
        <v>0</v>
      </c>
      <c r="AA114" s="20">
        <v>0</v>
      </c>
      <c r="AB114" s="20">
        <v>0</v>
      </c>
      <c r="AC114" s="17">
        <v>93499.66</v>
      </c>
      <c r="AD114" s="17">
        <v>60973.78</v>
      </c>
      <c r="AE114" s="17">
        <v>55533.33</v>
      </c>
      <c r="AF114" s="17">
        <v>54270.55</v>
      </c>
      <c r="AG114" s="17">
        <v>73116.350000000006</v>
      </c>
      <c r="AH114" s="17">
        <v>81888.600000000006</v>
      </c>
      <c r="AI114" s="17">
        <v>0</v>
      </c>
      <c r="AJ114" s="17">
        <v>0</v>
      </c>
      <c r="AK114" s="17">
        <v>0</v>
      </c>
      <c r="AL114" s="17">
        <v>0</v>
      </c>
      <c r="AM114" s="17">
        <v>0</v>
      </c>
      <c r="AN114" s="17">
        <v>0</v>
      </c>
      <c r="AO114" s="20">
        <v>294505.03000000003</v>
      </c>
      <c r="AP114" s="20">
        <v>193262.79000000004</v>
      </c>
      <c r="AQ114" s="20">
        <v>177029.76000000001</v>
      </c>
      <c r="AR114" s="20">
        <v>174171.28999999998</v>
      </c>
      <c r="AS114" s="20">
        <v>236275.85000000003</v>
      </c>
      <c r="AT114" s="20">
        <v>266624.11</v>
      </c>
      <c r="AU114" s="20">
        <v>0</v>
      </c>
      <c r="AV114" s="20">
        <v>0</v>
      </c>
      <c r="AW114" s="20">
        <v>0</v>
      </c>
      <c r="AX114" s="20">
        <v>0</v>
      </c>
      <c r="AY114" s="20">
        <v>0</v>
      </c>
      <c r="AZ114" s="20">
        <v>0</v>
      </c>
      <c r="BA114" s="17">
        <f t="shared" si="6"/>
        <v>878653.87</v>
      </c>
      <c r="BB114" s="17">
        <f t="shared" si="7"/>
        <v>43932.69</v>
      </c>
      <c r="BC114" s="17">
        <f t="shared" si="8"/>
        <v>419282.27</v>
      </c>
      <c r="BD114" s="17">
        <f t="shared" si="9"/>
        <v>1341868.83</v>
      </c>
    </row>
    <row r="115" spans="1:56" x14ac:dyDescent="0.25">
      <c r="A115" t="str">
        <f t="shared" si="10"/>
        <v>TCN.SD2</v>
      </c>
      <c r="B115" s="1" t="s">
        <v>33</v>
      </c>
      <c r="C115" s="1" t="s">
        <v>184</v>
      </c>
      <c r="D115" s="1" t="s">
        <v>184</v>
      </c>
      <c r="E115" s="17">
        <v>0</v>
      </c>
      <c r="F115" s="17">
        <v>0</v>
      </c>
      <c r="G115" s="17">
        <v>0</v>
      </c>
      <c r="H115" s="17">
        <v>0</v>
      </c>
      <c r="I115" s="17">
        <v>0</v>
      </c>
      <c r="J115" s="17">
        <v>0</v>
      </c>
      <c r="K115" s="17">
        <v>374516.37</v>
      </c>
      <c r="L115" s="17">
        <v>258290.40000000002</v>
      </c>
      <c r="M115" s="17">
        <v>310490.85000000015</v>
      </c>
      <c r="N115" s="17">
        <v>600929.55000000028</v>
      </c>
      <c r="O115" s="17">
        <v>374391.43000000011</v>
      </c>
      <c r="P115" s="17">
        <v>254711.34000000003</v>
      </c>
      <c r="Q115" s="20">
        <v>0</v>
      </c>
      <c r="R115" s="20">
        <v>0</v>
      </c>
      <c r="S115" s="20">
        <v>0</v>
      </c>
      <c r="T115" s="20">
        <v>0</v>
      </c>
      <c r="U115" s="20">
        <v>0</v>
      </c>
      <c r="V115" s="20">
        <v>0</v>
      </c>
      <c r="W115" s="20">
        <v>18725.82</v>
      </c>
      <c r="X115" s="20">
        <v>12914.52</v>
      </c>
      <c r="Y115" s="20">
        <v>15524.54</v>
      </c>
      <c r="Z115" s="20">
        <v>30046.48</v>
      </c>
      <c r="AA115" s="20">
        <v>18719.57</v>
      </c>
      <c r="AB115" s="20">
        <v>12735.57</v>
      </c>
      <c r="AC115" s="17">
        <v>0</v>
      </c>
      <c r="AD115" s="17">
        <v>0</v>
      </c>
      <c r="AE115" s="17">
        <v>0</v>
      </c>
      <c r="AF115" s="17">
        <v>0</v>
      </c>
      <c r="AG115" s="17">
        <v>0</v>
      </c>
      <c r="AH115" s="17">
        <v>0</v>
      </c>
      <c r="AI115" s="17">
        <v>172467.43</v>
      </c>
      <c r="AJ115" s="17">
        <v>117628.33</v>
      </c>
      <c r="AK115" s="17">
        <v>139818.76999999999</v>
      </c>
      <c r="AL115" s="17">
        <v>267644.27</v>
      </c>
      <c r="AM115" s="17">
        <v>164840.01</v>
      </c>
      <c r="AN115" s="17">
        <v>110890.2</v>
      </c>
      <c r="AO115" s="20">
        <v>0</v>
      </c>
      <c r="AP115" s="20">
        <v>0</v>
      </c>
      <c r="AQ115" s="20">
        <v>0</v>
      </c>
      <c r="AR115" s="20">
        <v>0</v>
      </c>
      <c r="AS115" s="20">
        <v>0</v>
      </c>
      <c r="AT115" s="20">
        <v>0</v>
      </c>
      <c r="AU115" s="20">
        <v>565709.62</v>
      </c>
      <c r="AV115" s="20">
        <v>388833.25000000006</v>
      </c>
      <c r="AW115" s="20">
        <v>465834.16000000015</v>
      </c>
      <c r="AX115" s="20">
        <v>898620.30000000028</v>
      </c>
      <c r="AY115" s="20">
        <v>557951.01000000013</v>
      </c>
      <c r="AZ115" s="20">
        <v>378337.11000000004</v>
      </c>
      <c r="BA115" s="17">
        <f t="shared" si="6"/>
        <v>2173329.9400000004</v>
      </c>
      <c r="BB115" s="17">
        <f t="shared" si="7"/>
        <v>108666.5</v>
      </c>
      <c r="BC115" s="17">
        <f t="shared" si="8"/>
        <v>973289.01</v>
      </c>
      <c r="BD115" s="17">
        <f t="shared" si="9"/>
        <v>3255285.4500000007</v>
      </c>
    </row>
    <row r="116" spans="1:56" x14ac:dyDescent="0.25">
      <c r="A116" t="str">
        <f t="shared" si="10"/>
        <v>TCPL.SD2</v>
      </c>
      <c r="B116" s="1" t="s">
        <v>750</v>
      </c>
      <c r="C116" s="1" t="s">
        <v>184</v>
      </c>
      <c r="D116" s="1" t="s">
        <v>184</v>
      </c>
      <c r="E116" s="17">
        <v>178446.46000000008</v>
      </c>
      <c r="F116" s="17">
        <v>121574.80000000005</v>
      </c>
      <c r="G116" s="17">
        <v>107938.59999999998</v>
      </c>
      <c r="H116" s="17">
        <v>97677.420000000027</v>
      </c>
      <c r="I116" s="17">
        <v>127136.98999999995</v>
      </c>
      <c r="J116" s="17">
        <v>151859.18999999994</v>
      </c>
      <c r="K116" s="17">
        <v>0</v>
      </c>
      <c r="L116" s="17">
        <v>0</v>
      </c>
      <c r="M116" s="17">
        <v>0</v>
      </c>
      <c r="N116" s="17">
        <v>0</v>
      </c>
      <c r="O116" s="17">
        <v>0</v>
      </c>
      <c r="P116" s="17">
        <v>0</v>
      </c>
      <c r="Q116" s="20">
        <v>8922.32</v>
      </c>
      <c r="R116" s="20">
        <v>6078.74</v>
      </c>
      <c r="S116" s="20">
        <v>5396.93</v>
      </c>
      <c r="T116" s="20">
        <v>4883.87</v>
      </c>
      <c r="U116" s="20">
        <v>6356.85</v>
      </c>
      <c r="V116" s="20">
        <v>7592.96</v>
      </c>
      <c r="W116" s="20">
        <v>0</v>
      </c>
      <c r="X116" s="20">
        <v>0</v>
      </c>
      <c r="Y116" s="20">
        <v>0</v>
      </c>
      <c r="Z116" s="20">
        <v>0</v>
      </c>
      <c r="AA116" s="20">
        <v>0</v>
      </c>
      <c r="AB116" s="20">
        <v>0</v>
      </c>
      <c r="AC116" s="17">
        <v>87156.47</v>
      </c>
      <c r="AD116" s="17">
        <v>58837.23</v>
      </c>
      <c r="AE116" s="17">
        <v>51803.16</v>
      </c>
      <c r="AF116" s="17">
        <v>46422.22</v>
      </c>
      <c r="AG116" s="17">
        <v>59822.33</v>
      </c>
      <c r="AH116" s="17">
        <v>70681.119999999995</v>
      </c>
      <c r="AI116" s="17">
        <v>0</v>
      </c>
      <c r="AJ116" s="17">
        <v>0</v>
      </c>
      <c r="AK116" s="17">
        <v>0</v>
      </c>
      <c r="AL116" s="17">
        <v>0</v>
      </c>
      <c r="AM116" s="17">
        <v>0</v>
      </c>
      <c r="AN116" s="17">
        <v>0</v>
      </c>
      <c r="AO116" s="20">
        <v>274525.25000000012</v>
      </c>
      <c r="AP116" s="20">
        <v>186490.77000000005</v>
      </c>
      <c r="AQ116" s="20">
        <v>165138.68999999997</v>
      </c>
      <c r="AR116" s="20">
        <v>148983.51</v>
      </c>
      <c r="AS116" s="20">
        <v>193316.16999999993</v>
      </c>
      <c r="AT116" s="20">
        <v>230133.26999999993</v>
      </c>
      <c r="AU116" s="20">
        <v>0</v>
      </c>
      <c r="AV116" s="20">
        <v>0</v>
      </c>
      <c r="AW116" s="20">
        <v>0</v>
      </c>
      <c r="AX116" s="20">
        <v>0</v>
      </c>
      <c r="AY116" s="20">
        <v>0</v>
      </c>
      <c r="AZ116" s="20">
        <v>0</v>
      </c>
      <c r="BA116" s="17">
        <f t="shared" si="6"/>
        <v>784633.46000000008</v>
      </c>
      <c r="BB116" s="17">
        <f t="shared" si="7"/>
        <v>39231.67</v>
      </c>
      <c r="BC116" s="17">
        <f t="shared" si="8"/>
        <v>374722.53</v>
      </c>
      <c r="BD116" s="17">
        <f t="shared" si="9"/>
        <v>1198587.6599999999</v>
      </c>
    </row>
    <row r="117" spans="1:56" x14ac:dyDescent="0.25">
      <c r="A117" t="str">
        <f t="shared" si="10"/>
        <v>ASTC.SD3</v>
      </c>
      <c r="B117" s="1" t="s">
        <v>185</v>
      </c>
      <c r="C117" s="1" t="s">
        <v>186</v>
      </c>
      <c r="D117" s="1" t="s">
        <v>186</v>
      </c>
      <c r="E117" s="17">
        <v>259649.70999999996</v>
      </c>
      <c r="F117" s="17">
        <v>173526.64000000013</v>
      </c>
      <c r="G117" s="17">
        <v>155591.17999999993</v>
      </c>
      <c r="H117" s="17">
        <v>123583.60999999994</v>
      </c>
      <c r="I117" s="17">
        <v>205712.19999999995</v>
      </c>
      <c r="J117" s="17">
        <v>187945.46000000002</v>
      </c>
      <c r="K117" s="17">
        <v>692874.96999999962</v>
      </c>
      <c r="L117" s="17">
        <v>244390.07</v>
      </c>
      <c r="M117" s="17">
        <v>0</v>
      </c>
      <c r="N117" s="17">
        <v>121634.62</v>
      </c>
      <c r="O117" s="17">
        <v>515146.04000000004</v>
      </c>
      <c r="P117" s="17">
        <v>307821.06</v>
      </c>
      <c r="Q117" s="20">
        <v>12982.49</v>
      </c>
      <c r="R117" s="20">
        <v>8676.33</v>
      </c>
      <c r="S117" s="20">
        <v>7779.56</v>
      </c>
      <c r="T117" s="20">
        <v>6179.18</v>
      </c>
      <c r="U117" s="20">
        <v>10285.61</v>
      </c>
      <c r="V117" s="20">
        <v>9397.27</v>
      </c>
      <c r="W117" s="20">
        <v>34643.75</v>
      </c>
      <c r="X117" s="20">
        <v>12219.5</v>
      </c>
      <c r="Y117" s="20">
        <v>0</v>
      </c>
      <c r="Z117" s="20">
        <v>6081.73</v>
      </c>
      <c r="AA117" s="20">
        <v>25757.3</v>
      </c>
      <c r="AB117" s="20">
        <v>15391.05</v>
      </c>
      <c r="AC117" s="17">
        <v>126817.60000000001</v>
      </c>
      <c r="AD117" s="17">
        <v>83979.8</v>
      </c>
      <c r="AE117" s="17">
        <v>74673.14</v>
      </c>
      <c r="AF117" s="17">
        <v>58734.41</v>
      </c>
      <c r="AG117" s="17">
        <v>96794.68</v>
      </c>
      <c r="AH117" s="17">
        <v>87477.06</v>
      </c>
      <c r="AI117" s="17">
        <v>319073.81</v>
      </c>
      <c r="AJ117" s="17">
        <v>111297.97</v>
      </c>
      <c r="AK117" s="17">
        <v>0</v>
      </c>
      <c r="AL117" s="17">
        <v>54174.09</v>
      </c>
      <c r="AM117" s="17">
        <v>226812.56</v>
      </c>
      <c r="AN117" s="17">
        <v>134011.85999999999</v>
      </c>
      <c r="AO117" s="20">
        <v>399449.79999999993</v>
      </c>
      <c r="AP117" s="20">
        <v>266182.77000000014</v>
      </c>
      <c r="AQ117" s="20">
        <v>238043.87999999995</v>
      </c>
      <c r="AR117" s="20">
        <v>188497.19999999995</v>
      </c>
      <c r="AS117" s="20">
        <v>312792.48999999993</v>
      </c>
      <c r="AT117" s="20">
        <v>284819.79000000004</v>
      </c>
      <c r="AU117" s="20">
        <v>1046592.5299999996</v>
      </c>
      <c r="AV117" s="20">
        <v>367907.54000000004</v>
      </c>
      <c r="AW117" s="20">
        <v>0</v>
      </c>
      <c r="AX117" s="20">
        <v>181890.44</v>
      </c>
      <c r="AY117" s="20">
        <v>767715.90000000014</v>
      </c>
      <c r="AZ117" s="20">
        <v>457223.97</v>
      </c>
      <c r="BA117" s="17">
        <f t="shared" si="6"/>
        <v>2987875.5599999996</v>
      </c>
      <c r="BB117" s="17">
        <f t="shared" si="7"/>
        <v>149393.76999999999</v>
      </c>
      <c r="BC117" s="17">
        <f t="shared" si="8"/>
        <v>1373846.98</v>
      </c>
      <c r="BD117" s="17">
        <f t="shared" si="9"/>
        <v>4511116.3099999996</v>
      </c>
    </row>
    <row r="118" spans="1:56" x14ac:dyDescent="0.25">
      <c r="A118" t="str">
        <f t="shared" si="10"/>
        <v>ASTC.SD4</v>
      </c>
      <c r="B118" s="1" t="s">
        <v>185</v>
      </c>
      <c r="C118" s="1" t="s">
        <v>187</v>
      </c>
      <c r="D118" s="1" t="s">
        <v>187</v>
      </c>
      <c r="E118" s="17">
        <v>240180.42999999993</v>
      </c>
      <c r="F118" s="17">
        <v>159399.99</v>
      </c>
      <c r="G118" s="17">
        <v>145077.21999999997</v>
      </c>
      <c r="H118" s="17">
        <v>141793.49000000008</v>
      </c>
      <c r="I118" s="17">
        <v>187592.50999999986</v>
      </c>
      <c r="J118" s="17">
        <v>203405.87999999989</v>
      </c>
      <c r="K118" s="17">
        <v>661407.66</v>
      </c>
      <c r="L118" s="17">
        <v>362587.31000000006</v>
      </c>
      <c r="M118" s="17">
        <v>342945.62</v>
      </c>
      <c r="N118" s="17">
        <v>754361.48999999987</v>
      </c>
      <c r="O118" s="17">
        <v>499299.6500000002</v>
      </c>
      <c r="P118" s="17">
        <v>278828.21999999986</v>
      </c>
      <c r="Q118" s="20">
        <v>12009.02</v>
      </c>
      <c r="R118" s="20">
        <v>7970</v>
      </c>
      <c r="S118" s="20">
        <v>7253.86</v>
      </c>
      <c r="T118" s="20">
        <v>7089.67</v>
      </c>
      <c r="U118" s="20">
        <v>9379.6299999999992</v>
      </c>
      <c r="V118" s="20">
        <v>10170.290000000001</v>
      </c>
      <c r="W118" s="20">
        <v>33070.379999999997</v>
      </c>
      <c r="X118" s="20">
        <v>18129.37</v>
      </c>
      <c r="Y118" s="20">
        <v>17147.28</v>
      </c>
      <c r="Z118" s="20">
        <v>37718.07</v>
      </c>
      <c r="AA118" s="20">
        <v>24964.98</v>
      </c>
      <c r="AB118" s="20">
        <v>13941.41</v>
      </c>
      <c r="AC118" s="17">
        <v>117308.45</v>
      </c>
      <c r="AD118" s="17">
        <v>77143.08</v>
      </c>
      <c r="AE118" s="17">
        <v>69627.16</v>
      </c>
      <c r="AF118" s="17">
        <v>67388.84</v>
      </c>
      <c r="AG118" s="17">
        <v>88268.74</v>
      </c>
      <c r="AH118" s="17">
        <v>94672.94</v>
      </c>
      <c r="AI118" s="17">
        <v>304582.89</v>
      </c>
      <c r="AJ118" s="17">
        <v>165126.31</v>
      </c>
      <c r="AK118" s="17">
        <v>154433.65</v>
      </c>
      <c r="AL118" s="17">
        <v>335980.36</v>
      </c>
      <c r="AM118" s="17">
        <v>219835.58</v>
      </c>
      <c r="AN118" s="17">
        <v>121389.64</v>
      </c>
      <c r="AO118" s="20">
        <v>369497.89999999991</v>
      </c>
      <c r="AP118" s="20">
        <v>244513.07</v>
      </c>
      <c r="AQ118" s="20">
        <v>221958.23999999996</v>
      </c>
      <c r="AR118" s="20">
        <v>216272.00000000009</v>
      </c>
      <c r="AS118" s="20">
        <v>285240.87999999989</v>
      </c>
      <c r="AT118" s="20">
        <v>308249.10999999987</v>
      </c>
      <c r="AU118" s="20">
        <v>999060.93</v>
      </c>
      <c r="AV118" s="20">
        <v>545842.99</v>
      </c>
      <c r="AW118" s="20">
        <v>514526.55000000005</v>
      </c>
      <c r="AX118" s="20">
        <v>1128059.92</v>
      </c>
      <c r="AY118" s="20">
        <v>744100.2100000002</v>
      </c>
      <c r="AZ118" s="20">
        <v>414159.26999999984</v>
      </c>
      <c r="BA118" s="17">
        <f t="shared" si="6"/>
        <v>3976879.4699999997</v>
      </c>
      <c r="BB118" s="17">
        <f t="shared" si="7"/>
        <v>198843.96000000002</v>
      </c>
      <c r="BC118" s="17">
        <f t="shared" si="8"/>
        <v>1815757.64</v>
      </c>
      <c r="BD118" s="17">
        <f t="shared" si="9"/>
        <v>5991481.0699999994</v>
      </c>
    </row>
    <row r="119" spans="1:56" x14ac:dyDescent="0.25">
      <c r="A119" t="str">
        <f t="shared" si="10"/>
        <v>EPPA.SD5</v>
      </c>
      <c r="B119" s="1" t="s">
        <v>189</v>
      </c>
      <c r="C119" s="1" t="s">
        <v>188</v>
      </c>
      <c r="D119" s="1" t="s">
        <v>188</v>
      </c>
      <c r="E119" s="17">
        <v>211134.78000000003</v>
      </c>
      <c r="F119" s="17">
        <v>168516.57999999996</v>
      </c>
      <c r="G119" s="17">
        <v>153212.26</v>
      </c>
      <c r="H119" s="17">
        <v>149880.85999999999</v>
      </c>
      <c r="I119" s="17">
        <v>205017.09000000011</v>
      </c>
      <c r="J119" s="17">
        <v>71303.880000000019</v>
      </c>
      <c r="K119" s="17">
        <v>187002.47000000006</v>
      </c>
      <c r="L119" s="17">
        <v>351035.29999999993</v>
      </c>
      <c r="M119" s="17">
        <v>431899.69</v>
      </c>
      <c r="N119" s="17">
        <v>904261.55</v>
      </c>
      <c r="O119" s="17">
        <v>522816.48000000021</v>
      </c>
      <c r="P119" s="17">
        <v>345599.08000000007</v>
      </c>
      <c r="Q119" s="20">
        <v>10556.74</v>
      </c>
      <c r="R119" s="20">
        <v>8425.83</v>
      </c>
      <c r="S119" s="20">
        <v>7660.61</v>
      </c>
      <c r="T119" s="20">
        <v>7494.04</v>
      </c>
      <c r="U119" s="20">
        <v>10250.85</v>
      </c>
      <c r="V119" s="20">
        <v>3565.19</v>
      </c>
      <c r="W119" s="20">
        <v>9350.1200000000008</v>
      </c>
      <c r="X119" s="20">
        <v>17551.77</v>
      </c>
      <c r="Y119" s="20">
        <v>21594.98</v>
      </c>
      <c r="Z119" s="20">
        <v>45213.08</v>
      </c>
      <c r="AA119" s="20">
        <v>26140.82</v>
      </c>
      <c r="AB119" s="20">
        <v>17279.95</v>
      </c>
      <c r="AC119" s="17">
        <v>103122.03</v>
      </c>
      <c r="AD119" s="17">
        <v>81555.13</v>
      </c>
      <c r="AE119" s="17">
        <v>73531.42</v>
      </c>
      <c r="AF119" s="17">
        <v>71232.45</v>
      </c>
      <c r="AG119" s="17">
        <v>96467.6</v>
      </c>
      <c r="AH119" s="17">
        <v>33187.58</v>
      </c>
      <c r="AI119" s="17">
        <v>86115.96</v>
      </c>
      <c r="AJ119" s="17">
        <v>159865.39000000001</v>
      </c>
      <c r="AK119" s="17">
        <v>194491.03</v>
      </c>
      <c r="AL119" s="17">
        <v>402743.42</v>
      </c>
      <c r="AM119" s="17">
        <v>230189.76</v>
      </c>
      <c r="AN119" s="17">
        <v>150458.76</v>
      </c>
      <c r="AO119" s="20">
        <v>324813.55000000005</v>
      </c>
      <c r="AP119" s="20">
        <v>258497.53999999995</v>
      </c>
      <c r="AQ119" s="20">
        <v>234404.28999999998</v>
      </c>
      <c r="AR119" s="20">
        <v>228607.34999999998</v>
      </c>
      <c r="AS119" s="20">
        <v>311735.54000000015</v>
      </c>
      <c r="AT119" s="20">
        <v>108056.65000000002</v>
      </c>
      <c r="AU119" s="20">
        <v>282468.55000000005</v>
      </c>
      <c r="AV119" s="20">
        <v>528452.46</v>
      </c>
      <c r="AW119" s="20">
        <v>647985.69999999995</v>
      </c>
      <c r="AX119" s="20">
        <v>1352218.05</v>
      </c>
      <c r="AY119" s="20">
        <v>779147.06000000017</v>
      </c>
      <c r="AZ119" s="20">
        <v>513337.7900000001</v>
      </c>
      <c r="BA119" s="17">
        <f t="shared" si="6"/>
        <v>3701680.0200000005</v>
      </c>
      <c r="BB119" s="17">
        <f t="shared" si="7"/>
        <v>185083.98000000004</v>
      </c>
      <c r="BC119" s="17">
        <f t="shared" si="8"/>
        <v>1682960.53</v>
      </c>
      <c r="BD119" s="17">
        <f t="shared" si="9"/>
        <v>5569724.5300000003</v>
      </c>
    </row>
    <row r="120" spans="1:56" x14ac:dyDescent="0.25">
      <c r="A120" t="str">
        <f t="shared" si="10"/>
        <v>EPPA.SD6</v>
      </c>
      <c r="B120" s="1" t="s">
        <v>189</v>
      </c>
      <c r="C120" s="1" t="s">
        <v>190</v>
      </c>
      <c r="D120" s="1" t="s">
        <v>190</v>
      </c>
      <c r="E120" s="17">
        <v>250358.60000000009</v>
      </c>
      <c r="F120" s="17">
        <v>164834.55000000005</v>
      </c>
      <c r="G120" s="17">
        <v>152249.80999999994</v>
      </c>
      <c r="H120" s="17">
        <v>153714.43999999989</v>
      </c>
      <c r="I120" s="17">
        <v>202184.58999999997</v>
      </c>
      <c r="J120" s="17">
        <v>153762.65</v>
      </c>
      <c r="K120" s="17">
        <v>601815.29</v>
      </c>
      <c r="L120" s="17">
        <v>325372.49000000005</v>
      </c>
      <c r="M120" s="17">
        <v>457668.20999999985</v>
      </c>
      <c r="N120" s="17">
        <v>760621.86999999976</v>
      </c>
      <c r="O120" s="17">
        <v>363230.65</v>
      </c>
      <c r="P120" s="17">
        <v>299167.13000000018</v>
      </c>
      <c r="Q120" s="20">
        <v>12517.93</v>
      </c>
      <c r="R120" s="20">
        <v>8241.73</v>
      </c>
      <c r="S120" s="20">
        <v>7612.49</v>
      </c>
      <c r="T120" s="20">
        <v>7685.72</v>
      </c>
      <c r="U120" s="20">
        <v>10109.23</v>
      </c>
      <c r="V120" s="20">
        <v>7688.13</v>
      </c>
      <c r="W120" s="20">
        <v>30090.76</v>
      </c>
      <c r="X120" s="20">
        <v>16268.62</v>
      </c>
      <c r="Y120" s="20">
        <v>22883.41</v>
      </c>
      <c r="Z120" s="20">
        <v>38031.089999999997</v>
      </c>
      <c r="AA120" s="20">
        <v>18161.53</v>
      </c>
      <c r="AB120" s="20">
        <v>14958.36</v>
      </c>
      <c r="AC120" s="17">
        <v>122279.65</v>
      </c>
      <c r="AD120" s="17">
        <v>79773.179999999993</v>
      </c>
      <c r="AE120" s="17">
        <v>73069.509999999995</v>
      </c>
      <c r="AF120" s="17">
        <v>73054.399999999994</v>
      </c>
      <c r="AG120" s="17">
        <v>95134.82</v>
      </c>
      <c r="AH120" s="17">
        <v>71567.070000000007</v>
      </c>
      <c r="AI120" s="17">
        <v>277140.19</v>
      </c>
      <c r="AJ120" s="17">
        <v>148178.26</v>
      </c>
      <c r="AK120" s="17">
        <v>206094.99</v>
      </c>
      <c r="AL120" s="17">
        <v>338768.63</v>
      </c>
      <c r="AM120" s="17">
        <v>159926.04999999999</v>
      </c>
      <c r="AN120" s="17">
        <v>130244.32</v>
      </c>
      <c r="AO120" s="20">
        <v>385156.18000000005</v>
      </c>
      <c r="AP120" s="20">
        <v>252849.46000000005</v>
      </c>
      <c r="AQ120" s="20">
        <v>232931.80999999994</v>
      </c>
      <c r="AR120" s="20">
        <v>234454.55999999988</v>
      </c>
      <c r="AS120" s="20">
        <v>307428.64</v>
      </c>
      <c r="AT120" s="20">
        <v>233017.85</v>
      </c>
      <c r="AU120" s="20">
        <v>909046.24</v>
      </c>
      <c r="AV120" s="20">
        <v>489819.37000000005</v>
      </c>
      <c r="AW120" s="20">
        <v>686646.60999999987</v>
      </c>
      <c r="AX120" s="20">
        <v>1137421.5899999999</v>
      </c>
      <c r="AY120" s="20">
        <v>541318.23</v>
      </c>
      <c r="AZ120" s="20">
        <v>444369.81000000017</v>
      </c>
      <c r="BA120" s="17">
        <f t="shared" si="6"/>
        <v>3884980.28</v>
      </c>
      <c r="BB120" s="17">
        <f t="shared" si="7"/>
        <v>194249</v>
      </c>
      <c r="BC120" s="17">
        <f t="shared" si="8"/>
        <v>1775231.0700000003</v>
      </c>
      <c r="BD120" s="17">
        <f t="shared" si="9"/>
        <v>5854460.3500000015</v>
      </c>
    </row>
    <row r="121" spans="1:56" x14ac:dyDescent="0.25">
      <c r="A121" t="str">
        <f t="shared" si="10"/>
        <v>STC.BCHIMP</v>
      </c>
      <c r="B121" s="1" t="s">
        <v>713</v>
      </c>
      <c r="C121" s="1" t="s">
        <v>714</v>
      </c>
      <c r="D121" s="1" t="s">
        <v>21</v>
      </c>
      <c r="E121" s="17">
        <v>-6670.8599999999988</v>
      </c>
      <c r="F121" s="17">
        <v>-5452.84</v>
      </c>
      <c r="G121" s="17">
        <v>-2790.6800000000003</v>
      </c>
      <c r="H121" s="17">
        <v>-4095.6199999999994</v>
      </c>
      <c r="I121" s="17">
        <v>-4623.7300000000005</v>
      </c>
      <c r="J121" s="17">
        <v>-6414.4</v>
      </c>
      <c r="K121" s="17">
        <v>-1306.69</v>
      </c>
      <c r="L121" s="17">
        <v>-5398.65</v>
      </c>
      <c r="M121" s="17">
        <v>-1417.0400000000002</v>
      </c>
      <c r="N121" s="17">
        <v>-8058.57</v>
      </c>
      <c r="O121" s="17">
        <v>-8775.4699999999993</v>
      </c>
      <c r="P121" s="17">
        <v>-5453.5099999999993</v>
      </c>
      <c r="Q121" s="20">
        <v>-333.54</v>
      </c>
      <c r="R121" s="20">
        <v>-272.64</v>
      </c>
      <c r="S121" s="20">
        <v>-139.53</v>
      </c>
      <c r="T121" s="20">
        <v>-204.78</v>
      </c>
      <c r="U121" s="20">
        <v>-231.19</v>
      </c>
      <c r="V121" s="20">
        <v>-320.72000000000003</v>
      </c>
      <c r="W121" s="20">
        <v>-65.33</v>
      </c>
      <c r="X121" s="20">
        <v>-269.93</v>
      </c>
      <c r="Y121" s="20">
        <v>-70.849999999999994</v>
      </c>
      <c r="Z121" s="20">
        <v>-402.93</v>
      </c>
      <c r="AA121" s="20">
        <v>-438.77</v>
      </c>
      <c r="AB121" s="20">
        <v>-272.68</v>
      </c>
      <c r="AC121" s="17">
        <v>-3258.17</v>
      </c>
      <c r="AD121" s="17">
        <v>-2638.95</v>
      </c>
      <c r="AE121" s="17">
        <v>-1339.34</v>
      </c>
      <c r="AF121" s="17">
        <v>-1946.49</v>
      </c>
      <c r="AG121" s="17">
        <v>-2175.62</v>
      </c>
      <c r="AH121" s="17">
        <v>-2985.51</v>
      </c>
      <c r="AI121" s="17">
        <v>-601.74</v>
      </c>
      <c r="AJ121" s="17">
        <v>-2458.61</v>
      </c>
      <c r="AK121" s="17">
        <v>-638.11</v>
      </c>
      <c r="AL121" s="17">
        <v>-3589.16</v>
      </c>
      <c r="AM121" s="17">
        <v>-3863.73</v>
      </c>
      <c r="AN121" s="17">
        <v>-2374.2199999999998</v>
      </c>
      <c r="AO121" s="20">
        <v>-10262.57</v>
      </c>
      <c r="AP121" s="20">
        <v>-8364.43</v>
      </c>
      <c r="AQ121" s="20">
        <v>-4269.55</v>
      </c>
      <c r="AR121" s="20">
        <v>-6246.8899999999994</v>
      </c>
      <c r="AS121" s="20">
        <v>-7030.54</v>
      </c>
      <c r="AT121" s="20">
        <v>-9720.630000000001</v>
      </c>
      <c r="AU121" s="20">
        <v>-1973.76</v>
      </c>
      <c r="AV121" s="20">
        <v>-8127.1900000000005</v>
      </c>
      <c r="AW121" s="20">
        <v>-2126</v>
      </c>
      <c r="AX121" s="20">
        <v>-12050.66</v>
      </c>
      <c r="AY121" s="20">
        <v>-13077.97</v>
      </c>
      <c r="AZ121" s="20">
        <v>-8100.41</v>
      </c>
      <c r="BA121" s="17">
        <f t="shared" si="6"/>
        <v>-60458.06</v>
      </c>
      <c r="BB121" s="17">
        <f t="shared" si="7"/>
        <v>-3022.89</v>
      </c>
      <c r="BC121" s="17">
        <f t="shared" si="8"/>
        <v>-27869.65</v>
      </c>
      <c r="BD121" s="17">
        <f t="shared" si="9"/>
        <v>-91350.6</v>
      </c>
    </row>
    <row r="122" spans="1:56" x14ac:dyDescent="0.25">
      <c r="A122" t="str">
        <f t="shared" si="10"/>
        <v>TCN.SH1</v>
      </c>
      <c r="B122" s="1" t="s">
        <v>33</v>
      </c>
      <c r="C122" s="1" t="s">
        <v>191</v>
      </c>
      <c r="D122" s="1" t="s">
        <v>191</v>
      </c>
      <c r="E122" s="17">
        <v>-535852.34</v>
      </c>
      <c r="F122" s="17">
        <v>-355589.22</v>
      </c>
      <c r="G122" s="17">
        <v>-309912.43999999994</v>
      </c>
      <c r="H122" s="17">
        <v>-283366.94999999995</v>
      </c>
      <c r="I122" s="17">
        <v>-316324.13000000006</v>
      </c>
      <c r="J122" s="17">
        <v>-125529.75999999998</v>
      </c>
      <c r="K122" s="17">
        <v>-599836.18000000005</v>
      </c>
      <c r="L122" s="17">
        <v>-400281.62</v>
      </c>
      <c r="M122" s="17">
        <v>-434625.25999999989</v>
      </c>
      <c r="N122" s="17">
        <v>-872827.57</v>
      </c>
      <c r="O122" s="17">
        <v>-462591.52999999991</v>
      </c>
      <c r="P122" s="17">
        <v>-359090.68000000005</v>
      </c>
      <c r="Q122" s="20">
        <v>-26792.62</v>
      </c>
      <c r="R122" s="20">
        <v>-17779.46</v>
      </c>
      <c r="S122" s="20">
        <v>-15495.62</v>
      </c>
      <c r="T122" s="20">
        <v>-14168.35</v>
      </c>
      <c r="U122" s="20">
        <v>-15816.21</v>
      </c>
      <c r="V122" s="20">
        <v>-6276.49</v>
      </c>
      <c r="W122" s="20">
        <v>-29991.81</v>
      </c>
      <c r="X122" s="20">
        <v>-20014.080000000002</v>
      </c>
      <c r="Y122" s="20">
        <v>-21731.26</v>
      </c>
      <c r="Z122" s="20">
        <v>-43641.38</v>
      </c>
      <c r="AA122" s="20">
        <v>-23129.58</v>
      </c>
      <c r="AB122" s="20">
        <v>-17954.53</v>
      </c>
      <c r="AC122" s="17">
        <v>-261719.94</v>
      </c>
      <c r="AD122" s="17">
        <v>-172090.64</v>
      </c>
      <c r="AE122" s="17">
        <v>-148736.81</v>
      </c>
      <c r="AF122" s="17">
        <v>-134673.10999999999</v>
      </c>
      <c r="AG122" s="17">
        <v>-148841.4</v>
      </c>
      <c r="AH122" s="17">
        <v>-58426.39</v>
      </c>
      <c r="AI122" s="17">
        <v>-276228.78999999998</v>
      </c>
      <c r="AJ122" s="17">
        <v>-182292.72</v>
      </c>
      <c r="AK122" s="17">
        <v>-195718.39</v>
      </c>
      <c r="AL122" s="17">
        <v>-388743.23</v>
      </c>
      <c r="AM122" s="17">
        <v>-203673.44</v>
      </c>
      <c r="AN122" s="17">
        <v>-156332.42000000001</v>
      </c>
      <c r="AO122" s="20">
        <v>-824364.89999999991</v>
      </c>
      <c r="AP122" s="20">
        <v>-545459.32000000007</v>
      </c>
      <c r="AQ122" s="20">
        <v>-474144.86999999994</v>
      </c>
      <c r="AR122" s="20">
        <v>-432208.40999999992</v>
      </c>
      <c r="AS122" s="20">
        <v>-480981.74000000011</v>
      </c>
      <c r="AT122" s="20">
        <v>-190232.63999999996</v>
      </c>
      <c r="AU122" s="20">
        <v>-906056.78</v>
      </c>
      <c r="AV122" s="20">
        <v>-602588.42000000004</v>
      </c>
      <c r="AW122" s="20">
        <v>-652074.90999999992</v>
      </c>
      <c r="AX122" s="20">
        <v>-1305212.18</v>
      </c>
      <c r="AY122" s="20">
        <v>-689394.54999999993</v>
      </c>
      <c r="AZ122" s="20">
        <v>-533377.63000000012</v>
      </c>
      <c r="BA122" s="17">
        <f t="shared" si="6"/>
        <v>-5055827.68</v>
      </c>
      <c r="BB122" s="17">
        <f t="shared" si="7"/>
        <v>-252791.39000000004</v>
      </c>
      <c r="BC122" s="17">
        <f t="shared" si="8"/>
        <v>-2327477.2799999998</v>
      </c>
      <c r="BD122" s="17">
        <f t="shared" si="9"/>
        <v>-7636096.3499999996</v>
      </c>
    </row>
    <row r="123" spans="1:56" x14ac:dyDescent="0.25">
      <c r="A123" t="str">
        <f t="shared" si="10"/>
        <v>TCN.SH2</v>
      </c>
      <c r="B123" s="1" t="s">
        <v>33</v>
      </c>
      <c r="C123" s="1" t="s">
        <v>192</v>
      </c>
      <c r="D123" s="1" t="s">
        <v>192</v>
      </c>
      <c r="E123" s="17">
        <v>-578316.82999999996</v>
      </c>
      <c r="F123" s="17">
        <v>-389997.43000000005</v>
      </c>
      <c r="G123" s="17">
        <v>-352966.51</v>
      </c>
      <c r="H123" s="17">
        <v>-309118.61999999994</v>
      </c>
      <c r="I123" s="17">
        <v>-311940.98</v>
      </c>
      <c r="J123" s="17">
        <v>-318930.90999999997</v>
      </c>
      <c r="K123" s="17">
        <v>-666643.99</v>
      </c>
      <c r="L123" s="17">
        <v>-430360.77</v>
      </c>
      <c r="M123" s="17">
        <v>-468004.37999999995</v>
      </c>
      <c r="N123" s="17">
        <v>-1133581.67</v>
      </c>
      <c r="O123" s="17">
        <v>-545577.59000000008</v>
      </c>
      <c r="P123" s="17">
        <v>-446654.95999999996</v>
      </c>
      <c r="Q123" s="20">
        <v>-28915.84</v>
      </c>
      <c r="R123" s="20">
        <v>-19499.87</v>
      </c>
      <c r="S123" s="20">
        <v>-17648.330000000002</v>
      </c>
      <c r="T123" s="20">
        <v>-15455.93</v>
      </c>
      <c r="U123" s="20">
        <v>-15597.05</v>
      </c>
      <c r="V123" s="20">
        <v>-15946.55</v>
      </c>
      <c r="W123" s="20">
        <v>-33332.199999999997</v>
      </c>
      <c r="X123" s="20">
        <v>-21518.04</v>
      </c>
      <c r="Y123" s="20">
        <v>-23400.22</v>
      </c>
      <c r="Z123" s="20">
        <v>-56679.08</v>
      </c>
      <c r="AA123" s="20">
        <v>-27278.880000000001</v>
      </c>
      <c r="AB123" s="20">
        <v>-22332.75</v>
      </c>
      <c r="AC123" s="17">
        <v>-282460.36</v>
      </c>
      <c r="AD123" s="17">
        <v>-188742.81</v>
      </c>
      <c r="AE123" s="17">
        <v>-169399.82</v>
      </c>
      <c r="AF123" s="17">
        <v>-146911.85999999999</v>
      </c>
      <c r="AG123" s="17">
        <v>-146778.98000000001</v>
      </c>
      <c r="AH123" s="17">
        <v>-148442.74</v>
      </c>
      <c r="AI123" s="17">
        <v>-306994.26</v>
      </c>
      <c r="AJ123" s="17">
        <v>-195991.1</v>
      </c>
      <c r="AK123" s="17">
        <v>-210749.52</v>
      </c>
      <c r="AL123" s="17">
        <v>-504878.87</v>
      </c>
      <c r="AM123" s="17">
        <v>-240211.20000000001</v>
      </c>
      <c r="AN123" s="17">
        <v>-194454.08</v>
      </c>
      <c r="AO123" s="20">
        <v>-889693.02999999991</v>
      </c>
      <c r="AP123" s="20">
        <v>-598240.1100000001</v>
      </c>
      <c r="AQ123" s="20">
        <v>-540014.66</v>
      </c>
      <c r="AR123" s="20">
        <v>-471486.40999999992</v>
      </c>
      <c r="AS123" s="20">
        <v>-474317.01</v>
      </c>
      <c r="AT123" s="20">
        <v>-483320.19999999995</v>
      </c>
      <c r="AU123" s="20">
        <v>-1006970.45</v>
      </c>
      <c r="AV123" s="20">
        <v>-647869.91</v>
      </c>
      <c r="AW123" s="20">
        <v>-702154.12</v>
      </c>
      <c r="AX123" s="20">
        <v>-1695139.62</v>
      </c>
      <c r="AY123" s="20">
        <v>-813067.67000000016</v>
      </c>
      <c r="AZ123" s="20">
        <v>-663441.78999999992</v>
      </c>
      <c r="BA123" s="17">
        <f t="shared" si="6"/>
        <v>-5952094.6399999997</v>
      </c>
      <c r="BB123" s="17">
        <f t="shared" si="7"/>
        <v>-297604.74000000005</v>
      </c>
      <c r="BC123" s="17">
        <f t="shared" si="8"/>
        <v>-2736015.6</v>
      </c>
      <c r="BD123" s="17">
        <f t="shared" si="9"/>
        <v>-8985714.9800000004</v>
      </c>
    </row>
    <row r="124" spans="1:56" x14ac:dyDescent="0.25">
      <c r="A124" t="str">
        <f t="shared" si="10"/>
        <v>NESI.BCHIMP</v>
      </c>
      <c r="B124" s="1" t="s">
        <v>197</v>
      </c>
      <c r="C124" s="1" t="s">
        <v>198</v>
      </c>
      <c r="D124" s="1" t="s">
        <v>21</v>
      </c>
      <c r="E124" s="17">
        <v>-39737.760000000002</v>
      </c>
      <c r="F124" s="17">
        <v>-16941.93</v>
      </c>
      <c r="G124" s="17">
        <v>-6754.3099999999995</v>
      </c>
      <c r="H124" s="17">
        <v>-30131.86</v>
      </c>
      <c r="I124" s="17">
        <v>-51237.08</v>
      </c>
      <c r="J124" s="17">
        <v>-57670.73</v>
      </c>
      <c r="K124" s="17">
        <v>-93023.84</v>
      </c>
      <c r="L124" s="17">
        <v>-37183.660000000003</v>
      </c>
      <c r="M124" s="17">
        <v>-31457.39</v>
      </c>
      <c r="N124" s="17">
        <v>-153923.69</v>
      </c>
      <c r="O124" s="17">
        <v>-61012.83</v>
      </c>
      <c r="P124" s="17">
        <v>-29842.510000000002</v>
      </c>
      <c r="Q124" s="20">
        <v>-1986.89</v>
      </c>
      <c r="R124" s="20">
        <v>-847.1</v>
      </c>
      <c r="S124" s="20">
        <v>-337.72</v>
      </c>
      <c r="T124" s="20">
        <v>-1506.59</v>
      </c>
      <c r="U124" s="20">
        <v>-2561.85</v>
      </c>
      <c r="V124" s="20">
        <v>-2883.54</v>
      </c>
      <c r="W124" s="20">
        <v>-4651.1899999999996</v>
      </c>
      <c r="X124" s="20">
        <v>-1859.18</v>
      </c>
      <c r="Y124" s="20">
        <v>-1572.87</v>
      </c>
      <c r="Z124" s="20">
        <v>-7696.18</v>
      </c>
      <c r="AA124" s="20">
        <v>-3050.64</v>
      </c>
      <c r="AB124" s="20">
        <v>-1492.13</v>
      </c>
      <c r="AC124" s="17">
        <v>-19408.64</v>
      </c>
      <c r="AD124" s="17">
        <v>-8199.2000000000007</v>
      </c>
      <c r="AE124" s="17">
        <v>-3241.61</v>
      </c>
      <c r="AF124" s="17">
        <v>-14320.48</v>
      </c>
      <c r="AG124" s="17">
        <v>-24108.81</v>
      </c>
      <c r="AH124" s="17">
        <v>-26842.18</v>
      </c>
      <c r="AI124" s="17">
        <v>-42838.13</v>
      </c>
      <c r="AJ124" s="17">
        <v>-16933.849999999999</v>
      </c>
      <c r="AK124" s="17">
        <v>-14165.74</v>
      </c>
      <c r="AL124" s="17">
        <v>-68555.11</v>
      </c>
      <c r="AM124" s="17">
        <v>-26863.21</v>
      </c>
      <c r="AN124" s="17">
        <v>-12992.13</v>
      </c>
      <c r="AO124" s="20">
        <v>-61133.29</v>
      </c>
      <c r="AP124" s="20">
        <v>-25988.23</v>
      </c>
      <c r="AQ124" s="20">
        <v>-10333.64</v>
      </c>
      <c r="AR124" s="20">
        <v>-45958.93</v>
      </c>
      <c r="AS124" s="20">
        <v>-77907.740000000005</v>
      </c>
      <c r="AT124" s="20">
        <v>-87396.450000000012</v>
      </c>
      <c r="AU124" s="20">
        <v>-140513.16</v>
      </c>
      <c r="AV124" s="20">
        <v>-55976.69</v>
      </c>
      <c r="AW124" s="20">
        <v>-47196</v>
      </c>
      <c r="AX124" s="20">
        <v>-230174.97999999998</v>
      </c>
      <c r="AY124" s="20">
        <v>-90926.68</v>
      </c>
      <c r="AZ124" s="20">
        <v>-44326.770000000004</v>
      </c>
      <c r="BA124" s="17">
        <f t="shared" si="6"/>
        <v>-608917.59000000008</v>
      </c>
      <c r="BB124" s="17">
        <f t="shared" si="7"/>
        <v>-30445.879999999997</v>
      </c>
      <c r="BC124" s="17">
        <f t="shared" si="8"/>
        <v>-278469.09000000003</v>
      </c>
      <c r="BD124" s="17">
        <f t="shared" si="9"/>
        <v>-917832.56</v>
      </c>
    </row>
    <row r="125" spans="1:56" x14ac:dyDescent="0.25">
      <c r="A125" t="str">
        <f t="shared" si="10"/>
        <v>TAU.SPR</v>
      </c>
      <c r="B125" s="1" t="s">
        <v>31</v>
      </c>
      <c r="C125" s="1" t="s">
        <v>199</v>
      </c>
      <c r="D125" s="1" t="s">
        <v>199</v>
      </c>
      <c r="E125" s="17">
        <v>-93763.790000000008</v>
      </c>
      <c r="F125" s="17">
        <v>-59480.009999999995</v>
      </c>
      <c r="G125" s="17">
        <v>-55909.87</v>
      </c>
      <c r="H125" s="17">
        <v>-46669.360000000008</v>
      </c>
      <c r="I125" s="17">
        <v>-66980.02</v>
      </c>
      <c r="J125" s="17">
        <v>-86030.45</v>
      </c>
      <c r="K125" s="17">
        <v>-176451.99000000002</v>
      </c>
      <c r="L125" s="17">
        <v>-50229.54</v>
      </c>
      <c r="M125" s="17">
        <v>-42767.369999999995</v>
      </c>
      <c r="N125" s="17">
        <v>-122452.07999999999</v>
      </c>
      <c r="O125" s="17">
        <v>-83528.639999999999</v>
      </c>
      <c r="P125" s="17">
        <v>-67870.8</v>
      </c>
      <c r="Q125" s="20">
        <v>-4688.1899999999996</v>
      </c>
      <c r="R125" s="20">
        <v>-2974</v>
      </c>
      <c r="S125" s="20">
        <v>-2795.49</v>
      </c>
      <c r="T125" s="20">
        <v>-2333.4699999999998</v>
      </c>
      <c r="U125" s="20">
        <v>-3349</v>
      </c>
      <c r="V125" s="20">
        <v>-4301.5200000000004</v>
      </c>
      <c r="W125" s="20">
        <v>-8822.6</v>
      </c>
      <c r="X125" s="20">
        <v>-2511.48</v>
      </c>
      <c r="Y125" s="20">
        <v>-2138.37</v>
      </c>
      <c r="Z125" s="20">
        <v>-6122.6</v>
      </c>
      <c r="AA125" s="20">
        <v>-4176.43</v>
      </c>
      <c r="AB125" s="20">
        <v>-3393.54</v>
      </c>
      <c r="AC125" s="17">
        <v>-45795.92</v>
      </c>
      <c r="AD125" s="17">
        <v>-28785.89</v>
      </c>
      <c r="AE125" s="17">
        <v>-26832.92</v>
      </c>
      <c r="AF125" s="17">
        <v>-22180.1</v>
      </c>
      <c r="AG125" s="17">
        <v>-31516.41</v>
      </c>
      <c r="AH125" s="17">
        <v>-40041.89</v>
      </c>
      <c r="AI125" s="17">
        <v>-81257.39</v>
      </c>
      <c r="AJ125" s="17">
        <v>-22875.09</v>
      </c>
      <c r="AK125" s="17">
        <v>-19258.8</v>
      </c>
      <c r="AL125" s="17">
        <v>-54538.17</v>
      </c>
      <c r="AM125" s="17">
        <v>-36776.65</v>
      </c>
      <c r="AN125" s="17">
        <v>-29547.99</v>
      </c>
      <c r="AO125" s="20">
        <v>-144247.90000000002</v>
      </c>
      <c r="AP125" s="20">
        <v>-91239.9</v>
      </c>
      <c r="AQ125" s="20">
        <v>-85538.28</v>
      </c>
      <c r="AR125" s="20">
        <v>-71182.930000000008</v>
      </c>
      <c r="AS125" s="20">
        <v>-101845.43000000001</v>
      </c>
      <c r="AT125" s="20">
        <v>-130373.86</v>
      </c>
      <c r="AU125" s="20">
        <v>-266531.98000000004</v>
      </c>
      <c r="AV125" s="20">
        <v>-75616.11</v>
      </c>
      <c r="AW125" s="20">
        <v>-64164.539999999994</v>
      </c>
      <c r="AX125" s="20">
        <v>-183112.84999999998</v>
      </c>
      <c r="AY125" s="20">
        <v>-124481.72</v>
      </c>
      <c r="AZ125" s="20">
        <v>-100812.33</v>
      </c>
      <c r="BA125" s="17">
        <f t="shared" si="6"/>
        <v>-952133.92</v>
      </c>
      <c r="BB125" s="17">
        <f t="shared" si="7"/>
        <v>-47606.689999999995</v>
      </c>
      <c r="BC125" s="17">
        <f t="shared" si="8"/>
        <v>-439407.22000000003</v>
      </c>
      <c r="BD125" s="17">
        <f t="shared" si="9"/>
        <v>-1439147.83</v>
      </c>
    </row>
    <row r="126" spans="1:56" x14ac:dyDescent="0.25">
      <c r="A126" t="str">
        <f t="shared" si="10"/>
        <v>NESI.SPCIMP</v>
      </c>
      <c r="B126" s="1" t="s">
        <v>197</v>
      </c>
      <c r="C126" s="1" t="s">
        <v>200</v>
      </c>
      <c r="D126" s="1" t="s">
        <v>73</v>
      </c>
      <c r="E126" s="17">
        <v>-29053.829999999994</v>
      </c>
      <c r="F126" s="17">
        <v>-5616</v>
      </c>
      <c r="G126" s="17">
        <v>-5039.34</v>
      </c>
      <c r="H126" s="17">
        <v>-14598.71</v>
      </c>
      <c r="I126" s="17">
        <v>-22650.959999999999</v>
      </c>
      <c r="J126" s="17">
        <v>-34047.100000000006</v>
      </c>
      <c r="K126" s="17">
        <v>-9185.9500000000044</v>
      </c>
      <c r="L126" s="17">
        <v>-2665.33</v>
      </c>
      <c r="M126" s="17">
        <v>-4957.6800000000039</v>
      </c>
      <c r="N126" s="17">
        <v>-11083.060000000001</v>
      </c>
      <c r="O126" s="17">
        <v>-6982.3199999999979</v>
      </c>
      <c r="P126" s="17">
        <v>-6204.1400000000012</v>
      </c>
      <c r="Q126" s="20">
        <v>-1452.69</v>
      </c>
      <c r="R126" s="20">
        <v>-280.8</v>
      </c>
      <c r="S126" s="20">
        <v>-251.97</v>
      </c>
      <c r="T126" s="20">
        <v>-729.94</v>
      </c>
      <c r="U126" s="20">
        <v>-1132.55</v>
      </c>
      <c r="V126" s="20">
        <v>-1702.36</v>
      </c>
      <c r="W126" s="20">
        <v>-459.3</v>
      </c>
      <c r="X126" s="20">
        <v>-133.27000000000001</v>
      </c>
      <c r="Y126" s="20">
        <v>-247.88</v>
      </c>
      <c r="Z126" s="20">
        <v>-554.15</v>
      </c>
      <c r="AA126" s="20">
        <v>-349.12</v>
      </c>
      <c r="AB126" s="20">
        <v>-310.20999999999998</v>
      </c>
      <c r="AC126" s="17">
        <v>-14190.41</v>
      </c>
      <c r="AD126" s="17">
        <v>-2717.91</v>
      </c>
      <c r="AE126" s="17">
        <v>-2418.54</v>
      </c>
      <c r="AF126" s="17">
        <v>-6938.19</v>
      </c>
      <c r="AG126" s="17">
        <v>-10658.06</v>
      </c>
      <c r="AH126" s="17">
        <v>-15846.83</v>
      </c>
      <c r="AI126" s="17">
        <v>-4230.1899999999996</v>
      </c>
      <c r="AJ126" s="17">
        <v>-1213.82</v>
      </c>
      <c r="AK126" s="17">
        <v>-2232.52</v>
      </c>
      <c r="AL126" s="17">
        <v>-4936.22</v>
      </c>
      <c r="AM126" s="17">
        <v>-3074.23</v>
      </c>
      <c r="AN126" s="17">
        <v>-2701.01</v>
      </c>
      <c r="AO126" s="20">
        <v>-44696.929999999993</v>
      </c>
      <c r="AP126" s="20">
        <v>-8614.7099999999991</v>
      </c>
      <c r="AQ126" s="20">
        <v>-7709.85</v>
      </c>
      <c r="AR126" s="20">
        <v>-22266.84</v>
      </c>
      <c r="AS126" s="20">
        <v>-34441.57</v>
      </c>
      <c r="AT126" s="20">
        <v>-51596.290000000008</v>
      </c>
      <c r="AU126" s="20">
        <v>-13875.440000000002</v>
      </c>
      <c r="AV126" s="20">
        <v>-4012.42</v>
      </c>
      <c r="AW126" s="20">
        <v>-7438.0800000000036</v>
      </c>
      <c r="AX126" s="20">
        <v>-16573.43</v>
      </c>
      <c r="AY126" s="20">
        <v>-10405.669999999998</v>
      </c>
      <c r="AZ126" s="20">
        <v>-9215.36</v>
      </c>
      <c r="BA126" s="17">
        <f t="shared" si="6"/>
        <v>-152084.42000000004</v>
      </c>
      <c r="BB126" s="17">
        <f t="shared" si="7"/>
        <v>-7604.24</v>
      </c>
      <c r="BC126" s="17">
        <f t="shared" si="8"/>
        <v>-71157.929999999993</v>
      </c>
      <c r="BD126" s="17">
        <f t="shared" si="9"/>
        <v>-230846.59000000003</v>
      </c>
    </row>
    <row r="127" spans="1:56" x14ac:dyDescent="0.25">
      <c r="A127" t="str">
        <f t="shared" si="10"/>
        <v>NESI.BCHEXP</v>
      </c>
      <c r="B127" s="1" t="s">
        <v>197</v>
      </c>
      <c r="C127" s="1" t="s">
        <v>201</v>
      </c>
      <c r="D127" s="1" t="s">
        <v>28</v>
      </c>
      <c r="E127" s="17">
        <v>0</v>
      </c>
      <c r="F127" s="17">
        <v>0</v>
      </c>
      <c r="G127" s="17">
        <v>0</v>
      </c>
      <c r="H127" s="17">
        <v>0</v>
      </c>
      <c r="I127" s="17">
        <v>0</v>
      </c>
      <c r="J127" s="17">
        <v>-13.819999999999999</v>
      </c>
      <c r="K127" s="17">
        <v>0</v>
      </c>
      <c r="L127" s="17">
        <v>-170.97</v>
      </c>
      <c r="M127" s="17">
        <v>0</v>
      </c>
      <c r="N127" s="17">
        <v>0</v>
      </c>
      <c r="O127" s="17">
        <v>0</v>
      </c>
      <c r="P127" s="17">
        <v>-344.42</v>
      </c>
      <c r="Q127" s="20">
        <v>0</v>
      </c>
      <c r="R127" s="20">
        <v>0</v>
      </c>
      <c r="S127" s="20">
        <v>0</v>
      </c>
      <c r="T127" s="20">
        <v>0</v>
      </c>
      <c r="U127" s="20">
        <v>0</v>
      </c>
      <c r="V127" s="20">
        <v>-0.69</v>
      </c>
      <c r="W127" s="20">
        <v>0</v>
      </c>
      <c r="X127" s="20">
        <v>-8.5500000000000007</v>
      </c>
      <c r="Y127" s="20">
        <v>0</v>
      </c>
      <c r="Z127" s="20">
        <v>0</v>
      </c>
      <c r="AA127" s="20">
        <v>0</v>
      </c>
      <c r="AB127" s="20">
        <v>-17.22</v>
      </c>
      <c r="AC127" s="17">
        <v>0</v>
      </c>
      <c r="AD127" s="17">
        <v>0</v>
      </c>
      <c r="AE127" s="17">
        <v>0</v>
      </c>
      <c r="AF127" s="17">
        <v>0</v>
      </c>
      <c r="AG127" s="17">
        <v>0</v>
      </c>
      <c r="AH127" s="17">
        <v>-6.43</v>
      </c>
      <c r="AI127" s="17">
        <v>0</v>
      </c>
      <c r="AJ127" s="17">
        <v>-77.86</v>
      </c>
      <c r="AK127" s="17">
        <v>0</v>
      </c>
      <c r="AL127" s="17">
        <v>0</v>
      </c>
      <c r="AM127" s="17">
        <v>0</v>
      </c>
      <c r="AN127" s="17">
        <v>-149.94999999999999</v>
      </c>
      <c r="AO127" s="20">
        <v>0</v>
      </c>
      <c r="AP127" s="20">
        <v>0</v>
      </c>
      <c r="AQ127" s="20">
        <v>0</v>
      </c>
      <c r="AR127" s="20">
        <v>0</v>
      </c>
      <c r="AS127" s="20">
        <v>0</v>
      </c>
      <c r="AT127" s="20">
        <v>-20.939999999999998</v>
      </c>
      <c r="AU127" s="20">
        <v>0</v>
      </c>
      <c r="AV127" s="20">
        <v>-257.38</v>
      </c>
      <c r="AW127" s="20">
        <v>0</v>
      </c>
      <c r="AX127" s="20">
        <v>0</v>
      </c>
      <c r="AY127" s="20">
        <v>0</v>
      </c>
      <c r="AZ127" s="20">
        <v>-511.59</v>
      </c>
      <c r="BA127" s="17">
        <f t="shared" si="6"/>
        <v>-529.21</v>
      </c>
      <c r="BB127" s="17">
        <f t="shared" si="7"/>
        <v>-26.46</v>
      </c>
      <c r="BC127" s="17">
        <f t="shared" si="8"/>
        <v>-234.23999999999998</v>
      </c>
      <c r="BD127" s="17">
        <f t="shared" si="9"/>
        <v>-789.91</v>
      </c>
    </row>
    <row r="128" spans="1:56" x14ac:dyDescent="0.25">
      <c r="A128" t="str">
        <f t="shared" si="10"/>
        <v>NESI.SPCEXP</v>
      </c>
      <c r="B128" s="1" t="s">
        <v>197</v>
      </c>
      <c r="C128" s="1" t="s">
        <v>202</v>
      </c>
      <c r="D128" s="1" t="s">
        <v>74</v>
      </c>
      <c r="E128" s="17">
        <v>-170.76999999999998</v>
      </c>
      <c r="F128" s="17">
        <v>-2104.59</v>
      </c>
      <c r="G128" s="17">
        <v>-4376.53</v>
      </c>
      <c r="H128" s="17">
        <v>-3587.7499999999995</v>
      </c>
      <c r="I128" s="17">
        <v>-3273.98</v>
      </c>
      <c r="J128" s="17">
        <v>-1987.22</v>
      </c>
      <c r="K128" s="17">
        <v>-2699.9500000000003</v>
      </c>
      <c r="L128" s="17">
        <v>-2938.8199999999997</v>
      </c>
      <c r="M128" s="17">
        <v>-405.73000000000008</v>
      </c>
      <c r="N128" s="17">
        <v>-3121.1400000000003</v>
      </c>
      <c r="O128" s="17">
        <v>-3925.8299999999995</v>
      </c>
      <c r="P128" s="17">
        <v>-6610.61</v>
      </c>
      <c r="Q128" s="20">
        <v>-8.5399999999999991</v>
      </c>
      <c r="R128" s="20">
        <v>-105.23</v>
      </c>
      <c r="S128" s="20">
        <v>-218.83</v>
      </c>
      <c r="T128" s="20">
        <v>-179.39</v>
      </c>
      <c r="U128" s="20">
        <v>-163.69999999999999</v>
      </c>
      <c r="V128" s="20">
        <v>-99.36</v>
      </c>
      <c r="W128" s="20">
        <v>-135</v>
      </c>
      <c r="X128" s="20">
        <v>-146.94</v>
      </c>
      <c r="Y128" s="20">
        <v>-20.29</v>
      </c>
      <c r="Z128" s="20">
        <v>-156.06</v>
      </c>
      <c r="AA128" s="20">
        <v>-196.29</v>
      </c>
      <c r="AB128" s="20">
        <v>-330.53</v>
      </c>
      <c r="AC128" s="17">
        <v>-83.41</v>
      </c>
      <c r="AD128" s="17">
        <v>-1018.54</v>
      </c>
      <c r="AE128" s="17">
        <v>-2100.44</v>
      </c>
      <c r="AF128" s="17">
        <v>-1705.12</v>
      </c>
      <c r="AG128" s="17">
        <v>-1540.52</v>
      </c>
      <c r="AH128" s="17">
        <v>-924.93</v>
      </c>
      <c r="AI128" s="17">
        <v>-1243.3499999999999</v>
      </c>
      <c r="AJ128" s="17">
        <v>-1338.37</v>
      </c>
      <c r="AK128" s="17">
        <v>-182.71</v>
      </c>
      <c r="AL128" s="17">
        <v>-1390.11</v>
      </c>
      <c r="AM128" s="17">
        <v>-1728.5</v>
      </c>
      <c r="AN128" s="17">
        <v>-2877.97</v>
      </c>
      <c r="AO128" s="20">
        <v>-262.71999999999997</v>
      </c>
      <c r="AP128" s="20">
        <v>-3228.36</v>
      </c>
      <c r="AQ128" s="20">
        <v>-6695.7999999999993</v>
      </c>
      <c r="AR128" s="20">
        <v>-5472.2599999999993</v>
      </c>
      <c r="AS128" s="20">
        <v>-4978.2</v>
      </c>
      <c r="AT128" s="20">
        <v>-3011.5099999999998</v>
      </c>
      <c r="AU128" s="20">
        <v>-4078.3</v>
      </c>
      <c r="AV128" s="20">
        <v>-4424.1299999999992</v>
      </c>
      <c r="AW128" s="20">
        <v>-608.73000000000013</v>
      </c>
      <c r="AX128" s="20">
        <v>-4667.3100000000004</v>
      </c>
      <c r="AY128" s="20">
        <v>-5850.62</v>
      </c>
      <c r="AZ128" s="20">
        <v>-9819.1099999999988</v>
      </c>
      <c r="BA128" s="17">
        <f t="shared" si="6"/>
        <v>-35202.919999999991</v>
      </c>
      <c r="BB128" s="17">
        <f t="shared" si="7"/>
        <v>-1760.1599999999999</v>
      </c>
      <c r="BC128" s="17">
        <f t="shared" si="8"/>
        <v>-16133.97</v>
      </c>
      <c r="BD128" s="17">
        <f t="shared" si="9"/>
        <v>-53097.05</v>
      </c>
    </row>
    <row r="129" spans="1:56" x14ac:dyDescent="0.25">
      <c r="A129" t="str">
        <f t="shared" si="10"/>
        <v>AP00.ST1</v>
      </c>
      <c r="B129" s="1" t="s">
        <v>236</v>
      </c>
      <c r="C129" s="1" t="s">
        <v>237</v>
      </c>
      <c r="D129" s="1" t="s">
        <v>237</v>
      </c>
      <c r="E129" s="17">
        <v>0</v>
      </c>
      <c r="F129" s="17">
        <v>0</v>
      </c>
      <c r="G129" s="17">
        <v>0</v>
      </c>
      <c r="H129" s="17">
        <v>0</v>
      </c>
      <c r="I129" s="17">
        <v>-31.55</v>
      </c>
      <c r="J129" s="17">
        <v>-220.66000000000003</v>
      </c>
      <c r="K129" s="17">
        <v>-616.04999999999995</v>
      </c>
      <c r="L129" s="17">
        <v>-240.77999999999994</v>
      </c>
      <c r="M129" s="17">
        <v>-1377.33</v>
      </c>
      <c r="N129" s="17">
        <v>-1434.2699999999995</v>
      </c>
      <c r="O129" s="17">
        <v>-796.71</v>
      </c>
      <c r="P129" s="17">
        <v>0</v>
      </c>
      <c r="Q129" s="20">
        <v>0</v>
      </c>
      <c r="R129" s="20">
        <v>0</v>
      </c>
      <c r="S129" s="20">
        <v>0</v>
      </c>
      <c r="T129" s="20">
        <v>0</v>
      </c>
      <c r="U129" s="20">
        <v>-1.58</v>
      </c>
      <c r="V129" s="20">
        <v>-11.03</v>
      </c>
      <c r="W129" s="20">
        <v>-30.8</v>
      </c>
      <c r="X129" s="20">
        <v>-12.04</v>
      </c>
      <c r="Y129" s="20">
        <v>-68.87</v>
      </c>
      <c r="Z129" s="20">
        <v>-71.709999999999994</v>
      </c>
      <c r="AA129" s="20">
        <v>-39.840000000000003</v>
      </c>
      <c r="AB129" s="20">
        <v>0</v>
      </c>
      <c r="AC129" s="17">
        <v>0</v>
      </c>
      <c r="AD129" s="17">
        <v>0</v>
      </c>
      <c r="AE129" s="17">
        <v>0</v>
      </c>
      <c r="AF129" s="17">
        <v>0</v>
      </c>
      <c r="AG129" s="17">
        <v>-14.85</v>
      </c>
      <c r="AH129" s="17">
        <v>-102.7</v>
      </c>
      <c r="AI129" s="17">
        <v>-283.7</v>
      </c>
      <c r="AJ129" s="17">
        <v>-109.65</v>
      </c>
      <c r="AK129" s="17">
        <v>-620.23</v>
      </c>
      <c r="AL129" s="17">
        <v>-638.79999999999995</v>
      </c>
      <c r="AM129" s="17">
        <v>-350.78</v>
      </c>
      <c r="AN129" s="17">
        <v>0</v>
      </c>
      <c r="AO129" s="20">
        <v>0</v>
      </c>
      <c r="AP129" s="20">
        <v>0</v>
      </c>
      <c r="AQ129" s="20">
        <v>0</v>
      </c>
      <c r="AR129" s="20">
        <v>0</v>
      </c>
      <c r="AS129" s="20">
        <v>-47.980000000000004</v>
      </c>
      <c r="AT129" s="20">
        <v>-334.39000000000004</v>
      </c>
      <c r="AU129" s="20">
        <v>-930.55</v>
      </c>
      <c r="AV129" s="20">
        <v>-362.46999999999991</v>
      </c>
      <c r="AW129" s="20">
        <v>-2066.4299999999998</v>
      </c>
      <c r="AX129" s="20">
        <v>-2144.7799999999997</v>
      </c>
      <c r="AY129" s="20">
        <v>-1187.33</v>
      </c>
      <c r="AZ129" s="20">
        <v>0</v>
      </c>
      <c r="BA129" s="17">
        <f t="shared" si="6"/>
        <v>-4717.3499999999995</v>
      </c>
      <c r="BB129" s="17">
        <f t="shared" si="7"/>
        <v>-235.86999999999998</v>
      </c>
      <c r="BC129" s="17">
        <f t="shared" si="8"/>
        <v>-2120.71</v>
      </c>
      <c r="BD129" s="17">
        <f t="shared" si="9"/>
        <v>-7073.9299999999994</v>
      </c>
    </row>
    <row r="130" spans="1:56" x14ac:dyDescent="0.25">
      <c r="A130" t="str">
        <f t="shared" si="10"/>
        <v>AP00.ST2</v>
      </c>
      <c r="B130" s="1" t="s">
        <v>236</v>
      </c>
      <c r="C130" s="1" t="s">
        <v>238</v>
      </c>
      <c r="D130" s="1" t="s">
        <v>238</v>
      </c>
      <c r="E130" s="17">
        <v>0</v>
      </c>
      <c r="F130" s="17">
        <v>0</v>
      </c>
      <c r="G130" s="17">
        <v>0</v>
      </c>
      <c r="H130" s="17">
        <v>0</v>
      </c>
      <c r="I130" s="17">
        <v>-39.800000000000004</v>
      </c>
      <c r="J130" s="17">
        <v>-378.47999999999985</v>
      </c>
      <c r="K130" s="17">
        <v>-33.660000000000011</v>
      </c>
      <c r="L130" s="17">
        <v>-272.93999999999994</v>
      </c>
      <c r="M130" s="17">
        <v>-359.85</v>
      </c>
      <c r="N130" s="17">
        <v>-872.8599999999999</v>
      </c>
      <c r="O130" s="17">
        <v>-768.11000000000013</v>
      </c>
      <c r="P130" s="17">
        <v>0</v>
      </c>
      <c r="Q130" s="20">
        <v>0</v>
      </c>
      <c r="R130" s="20">
        <v>0</v>
      </c>
      <c r="S130" s="20">
        <v>0</v>
      </c>
      <c r="T130" s="20">
        <v>0</v>
      </c>
      <c r="U130" s="20">
        <v>-1.99</v>
      </c>
      <c r="V130" s="20">
        <v>-18.920000000000002</v>
      </c>
      <c r="W130" s="20">
        <v>-1.68</v>
      </c>
      <c r="X130" s="20">
        <v>-13.65</v>
      </c>
      <c r="Y130" s="20">
        <v>-17.989999999999998</v>
      </c>
      <c r="Z130" s="20">
        <v>-43.64</v>
      </c>
      <c r="AA130" s="20">
        <v>-38.409999999999997</v>
      </c>
      <c r="AB130" s="20">
        <v>0</v>
      </c>
      <c r="AC130" s="17">
        <v>0</v>
      </c>
      <c r="AD130" s="17">
        <v>0</v>
      </c>
      <c r="AE130" s="17">
        <v>0</v>
      </c>
      <c r="AF130" s="17">
        <v>0</v>
      </c>
      <c r="AG130" s="17">
        <v>-18.73</v>
      </c>
      <c r="AH130" s="17">
        <v>-176.16</v>
      </c>
      <c r="AI130" s="17">
        <v>-15.5</v>
      </c>
      <c r="AJ130" s="17">
        <v>-124.3</v>
      </c>
      <c r="AK130" s="17">
        <v>-162.05000000000001</v>
      </c>
      <c r="AL130" s="17">
        <v>-388.76</v>
      </c>
      <c r="AM130" s="17">
        <v>-338.19</v>
      </c>
      <c r="AN130" s="17">
        <v>0</v>
      </c>
      <c r="AO130" s="20">
        <v>0</v>
      </c>
      <c r="AP130" s="20">
        <v>0</v>
      </c>
      <c r="AQ130" s="20">
        <v>0</v>
      </c>
      <c r="AR130" s="20">
        <v>0</v>
      </c>
      <c r="AS130" s="20">
        <v>-60.52000000000001</v>
      </c>
      <c r="AT130" s="20">
        <v>-573.55999999999983</v>
      </c>
      <c r="AU130" s="20">
        <v>-50.840000000000011</v>
      </c>
      <c r="AV130" s="20">
        <v>-410.88999999999993</v>
      </c>
      <c r="AW130" s="20">
        <v>-539.8900000000001</v>
      </c>
      <c r="AX130" s="20">
        <v>-1305.2599999999998</v>
      </c>
      <c r="AY130" s="20">
        <v>-1144.71</v>
      </c>
      <c r="AZ130" s="20">
        <v>0</v>
      </c>
      <c r="BA130" s="17">
        <f t="shared" si="6"/>
        <v>-2725.7</v>
      </c>
      <c r="BB130" s="17">
        <f t="shared" si="7"/>
        <v>-136.28</v>
      </c>
      <c r="BC130" s="17">
        <f t="shared" si="8"/>
        <v>-1223.69</v>
      </c>
      <c r="BD130" s="17">
        <f t="shared" si="9"/>
        <v>-4085.6699999999996</v>
      </c>
    </row>
    <row r="131" spans="1:56" x14ac:dyDescent="0.25">
      <c r="A131" t="str">
        <f t="shared" si="10"/>
        <v>EEC.TAB1</v>
      </c>
      <c r="B131" s="1" t="s">
        <v>24</v>
      </c>
      <c r="C131" s="1" t="s">
        <v>203</v>
      </c>
      <c r="D131" s="1" t="s">
        <v>203</v>
      </c>
      <c r="E131" s="17">
        <v>0</v>
      </c>
      <c r="F131" s="17">
        <v>0</v>
      </c>
      <c r="G131" s="17">
        <v>0</v>
      </c>
      <c r="H131" s="17">
        <v>0</v>
      </c>
      <c r="I131" s="17">
        <v>0</v>
      </c>
      <c r="J131" s="17">
        <v>0</v>
      </c>
      <c r="K131" s="17">
        <v>0</v>
      </c>
      <c r="L131" s="17">
        <v>0</v>
      </c>
      <c r="M131" s="17">
        <v>0</v>
      </c>
      <c r="N131" s="17">
        <v>0</v>
      </c>
      <c r="O131" s="17">
        <v>0</v>
      </c>
      <c r="P131" s="17">
        <v>0</v>
      </c>
      <c r="Q131" s="20">
        <v>0</v>
      </c>
      <c r="R131" s="20">
        <v>0</v>
      </c>
      <c r="S131" s="20">
        <v>0</v>
      </c>
      <c r="T131" s="20">
        <v>0</v>
      </c>
      <c r="U131" s="20">
        <v>0</v>
      </c>
      <c r="V131" s="20">
        <v>0</v>
      </c>
      <c r="W131" s="20">
        <v>0</v>
      </c>
      <c r="X131" s="20">
        <v>0</v>
      </c>
      <c r="Y131" s="20">
        <v>0</v>
      </c>
      <c r="Z131" s="20">
        <v>0</v>
      </c>
      <c r="AA131" s="20">
        <v>0</v>
      </c>
      <c r="AB131" s="20">
        <v>0</v>
      </c>
      <c r="AC131" s="17">
        <v>0</v>
      </c>
      <c r="AD131" s="17">
        <v>0</v>
      </c>
      <c r="AE131" s="17">
        <v>0</v>
      </c>
      <c r="AF131" s="17">
        <v>0</v>
      </c>
      <c r="AG131" s="17">
        <v>0</v>
      </c>
      <c r="AH131" s="17">
        <v>0</v>
      </c>
      <c r="AI131" s="17">
        <v>0</v>
      </c>
      <c r="AJ131" s="17">
        <v>0</v>
      </c>
      <c r="AK131" s="17">
        <v>0</v>
      </c>
      <c r="AL131" s="17">
        <v>0</v>
      </c>
      <c r="AM131" s="17">
        <v>0</v>
      </c>
      <c r="AN131" s="17">
        <v>0</v>
      </c>
      <c r="AO131" s="20">
        <v>0</v>
      </c>
      <c r="AP131" s="20">
        <v>0</v>
      </c>
      <c r="AQ131" s="20">
        <v>0</v>
      </c>
      <c r="AR131" s="20">
        <v>0</v>
      </c>
      <c r="AS131" s="20">
        <v>0</v>
      </c>
      <c r="AT131" s="20">
        <v>0</v>
      </c>
      <c r="AU131" s="20">
        <v>0</v>
      </c>
      <c r="AV131" s="20">
        <v>0</v>
      </c>
      <c r="AW131" s="20">
        <v>0</v>
      </c>
      <c r="AX131" s="20">
        <v>0</v>
      </c>
      <c r="AY131" s="20">
        <v>0</v>
      </c>
      <c r="AZ131" s="20">
        <v>0</v>
      </c>
      <c r="BA131" s="17">
        <f t="shared" si="6"/>
        <v>0</v>
      </c>
      <c r="BB131" s="17">
        <f t="shared" si="7"/>
        <v>0</v>
      </c>
      <c r="BC131" s="17">
        <f t="shared" si="8"/>
        <v>0</v>
      </c>
      <c r="BD131" s="17">
        <f t="shared" si="9"/>
        <v>0</v>
      </c>
    </row>
    <row r="132" spans="1:56" x14ac:dyDescent="0.25">
      <c r="A132" t="str">
        <f t="shared" si="10"/>
        <v>CHD.TAY1</v>
      </c>
      <c r="B132" s="1" t="s">
        <v>234</v>
      </c>
      <c r="C132" s="1" t="s">
        <v>205</v>
      </c>
      <c r="D132" s="1" t="s">
        <v>205</v>
      </c>
      <c r="E132" s="17">
        <v>0</v>
      </c>
      <c r="F132" s="17">
        <v>0</v>
      </c>
      <c r="G132" s="17">
        <v>0</v>
      </c>
      <c r="H132" s="17">
        <v>0</v>
      </c>
      <c r="I132" s="17">
        <v>-23597.64</v>
      </c>
      <c r="J132" s="17">
        <v>-13642.73</v>
      </c>
      <c r="K132" s="17">
        <v>-52098.02</v>
      </c>
      <c r="L132" s="17">
        <v>-29740.700000000004</v>
      </c>
      <c r="M132" s="17">
        <v>-23966.76</v>
      </c>
      <c r="N132" s="17">
        <v>-29856.080000000002</v>
      </c>
      <c r="O132" s="17">
        <v>0</v>
      </c>
      <c r="P132" s="17">
        <v>0</v>
      </c>
      <c r="Q132" s="20">
        <v>0</v>
      </c>
      <c r="R132" s="20">
        <v>0</v>
      </c>
      <c r="S132" s="20">
        <v>0</v>
      </c>
      <c r="T132" s="20">
        <v>0</v>
      </c>
      <c r="U132" s="20">
        <v>-1179.8800000000001</v>
      </c>
      <c r="V132" s="20">
        <v>-682.14</v>
      </c>
      <c r="W132" s="20">
        <v>-2604.9</v>
      </c>
      <c r="X132" s="20">
        <v>-1487.04</v>
      </c>
      <c r="Y132" s="20">
        <v>-1198.3399999999999</v>
      </c>
      <c r="Z132" s="20">
        <v>-1492.8</v>
      </c>
      <c r="AA132" s="20">
        <v>0</v>
      </c>
      <c r="AB132" s="20">
        <v>0</v>
      </c>
      <c r="AC132" s="17">
        <v>0</v>
      </c>
      <c r="AD132" s="17">
        <v>0</v>
      </c>
      <c r="AE132" s="17">
        <v>0</v>
      </c>
      <c r="AF132" s="17">
        <v>0</v>
      </c>
      <c r="AG132" s="17">
        <v>-11103.5</v>
      </c>
      <c r="AH132" s="17">
        <v>-6349.85</v>
      </c>
      <c r="AI132" s="17">
        <v>-23991.51</v>
      </c>
      <c r="AJ132" s="17">
        <v>-13544.25</v>
      </c>
      <c r="AK132" s="17">
        <v>-10792.6</v>
      </c>
      <c r="AL132" s="17">
        <v>-13297.41</v>
      </c>
      <c r="AM132" s="17">
        <v>0</v>
      </c>
      <c r="AN132" s="17">
        <v>0</v>
      </c>
      <c r="AO132" s="20">
        <v>0</v>
      </c>
      <c r="AP132" s="20">
        <v>0</v>
      </c>
      <c r="AQ132" s="20">
        <v>0</v>
      </c>
      <c r="AR132" s="20">
        <v>0</v>
      </c>
      <c r="AS132" s="20">
        <v>-35881.020000000004</v>
      </c>
      <c r="AT132" s="20">
        <v>-20674.72</v>
      </c>
      <c r="AU132" s="20">
        <v>-78694.429999999993</v>
      </c>
      <c r="AV132" s="20">
        <v>-44771.990000000005</v>
      </c>
      <c r="AW132" s="20">
        <v>-35957.699999999997</v>
      </c>
      <c r="AX132" s="20">
        <v>-44646.29</v>
      </c>
      <c r="AY132" s="20">
        <v>0</v>
      </c>
      <c r="AZ132" s="20">
        <v>0</v>
      </c>
      <c r="BA132" s="17">
        <f t="shared" si="6"/>
        <v>-172901.93</v>
      </c>
      <c r="BB132" s="17">
        <f t="shared" si="7"/>
        <v>-8645.1</v>
      </c>
      <c r="BC132" s="17">
        <f t="shared" si="8"/>
        <v>-79079.12000000001</v>
      </c>
      <c r="BD132" s="17">
        <f t="shared" si="9"/>
        <v>-260626.15</v>
      </c>
    </row>
    <row r="133" spans="1:56" x14ac:dyDescent="0.25">
      <c r="A133" t="str">
        <f t="shared" si="10"/>
        <v>CHD.TAY2</v>
      </c>
      <c r="B133" s="1" t="s">
        <v>234</v>
      </c>
      <c r="C133" s="1" t="s">
        <v>673</v>
      </c>
      <c r="D133" s="1" t="s">
        <v>673</v>
      </c>
      <c r="E133" s="17">
        <v>-4269.9800000000005</v>
      </c>
      <c r="F133" s="17">
        <v>-2175.06</v>
      </c>
      <c r="G133" s="17">
        <v>-1064.27</v>
      </c>
      <c r="H133" s="17">
        <v>-909.04000000000008</v>
      </c>
      <c r="I133" s="17">
        <v>-1693.69</v>
      </c>
      <c r="J133" s="17">
        <v>-1272.5800000000002</v>
      </c>
      <c r="K133" s="17">
        <v>-731.33000000000015</v>
      </c>
      <c r="L133" s="17">
        <v>-607.33000000000004</v>
      </c>
      <c r="M133" s="17">
        <v>-1678.19</v>
      </c>
      <c r="N133" s="17">
        <v>-3309.85</v>
      </c>
      <c r="O133" s="17">
        <v>-4195.1000000000004</v>
      </c>
      <c r="P133" s="17">
        <v>-3323.05</v>
      </c>
      <c r="Q133" s="20">
        <v>-213.5</v>
      </c>
      <c r="R133" s="20">
        <v>-108.75</v>
      </c>
      <c r="S133" s="20">
        <v>-53.21</v>
      </c>
      <c r="T133" s="20">
        <v>-45.45</v>
      </c>
      <c r="U133" s="20">
        <v>-84.68</v>
      </c>
      <c r="V133" s="20">
        <v>-63.63</v>
      </c>
      <c r="W133" s="20">
        <v>-36.57</v>
      </c>
      <c r="X133" s="20">
        <v>-30.37</v>
      </c>
      <c r="Y133" s="20">
        <v>-83.91</v>
      </c>
      <c r="Z133" s="20">
        <v>-165.49</v>
      </c>
      <c r="AA133" s="20">
        <v>-209.76</v>
      </c>
      <c r="AB133" s="20">
        <v>-166.15</v>
      </c>
      <c r="AC133" s="17">
        <v>-2085.54</v>
      </c>
      <c r="AD133" s="17">
        <v>-1052.6400000000001</v>
      </c>
      <c r="AE133" s="17">
        <v>-510.78</v>
      </c>
      <c r="AF133" s="17">
        <v>-432.03</v>
      </c>
      <c r="AG133" s="17">
        <v>-796.94</v>
      </c>
      <c r="AH133" s="17">
        <v>-592.30999999999995</v>
      </c>
      <c r="AI133" s="17">
        <v>-336.78</v>
      </c>
      <c r="AJ133" s="17">
        <v>-276.58</v>
      </c>
      <c r="AK133" s="17">
        <v>-755.71</v>
      </c>
      <c r="AL133" s="17">
        <v>-1474.15</v>
      </c>
      <c r="AM133" s="17">
        <v>-1847.05</v>
      </c>
      <c r="AN133" s="17">
        <v>-1446.71</v>
      </c>
      <c r="AO133" s="20">
        <v>-6569.02</v>
      </c>
      <c r="AP133" s="20">
        <v>-3336.45</v>
      </c>
      <c r="AQ133" s="20">
        <v>-1628.26</v>
      </c>
      <c r="AR133" s="20">
        <v>-1386.52</v>
      </c>
      <c r="AS133" s="20">
        <v>-2575.3100000000004</v>
      </c>
      <c r="AT133" s="20">
        <v>-1928.5200000000002</v>
      </c>
      <c r="AU133" s="20">
        <v>-1104.6800000000003</v>
      </c>
      <c r="AV133" s="20">
        <v>-914.28</v>
      </c>
      <c r="AW133" s="20">
        <v>-2517.8100000000004</v>
      </c>
      <c r="AX133" s="20">
        <v>-4949.49</v>
      </c>
      <c r="AY133" s="20">
        <v>-6251.9100000000008</v>
      </c>
      <c r="AZ133" s="20">
        <v>-4935.91</v>
      </c>
      <c r="BA133" s="17">
        <f t="shared" ref="BA133:BA144" si="11">SUM(E133:P133)</f>
        <v>-25229.470000000005</v>
      </c>
      <c r="BB133" s="17">
        <f t="shared" ref="BB133:BB144" si="12">SUM(Q133:AB133)</f>
        <v>-1261.4700000000003</v>
      </c>
      <c r="BC133" s="17">
        <f t="shared" si="8"/>
        <v>-11607.219999999998</v>
      </c>
      <c r="BD133" s="17">
        <f t="shared" si="9"/>
        <v>-38098.160000000003</v>
      </c>
    </row>
    <row r="134" spans="1:56" x14ac:dyDescent="0.25">
      <c r="A134" t="str">
        <f t="shared" si="10"/>
        <v>TCN.TC01</v>
      </c>
      <c r="B134" s="1" t="s">
        <v>33</v>
      </c>
      <c r="C134" s="1" t="s">
        <v>206</v>
      </c>
      <c r="D134" s="1" t="s">
        <v>206</v>
      </c>
      <c r="E134" s="17">
        <v>-205868.28000000003</v>
      </c>
      <c r="F134" s="17">
        <v>-140720.43</v>
      </c>
      <c r="G134" s="17">
        <v>-125793.86000000002</v>
      </c>
      <c r="H134" s="17">
        <v>-105305.53</v>
      </c>
      <c r="I134" s="17">
        <v>-129205.38</v>
      </c>
      <c r="J134" s="17">
        <v>-169741.02</v>
      </c>
      <c r="K134" s="17">
        <v>-311131.99</v>
      </c>
      <c r="L134" s="17">
        <v>-170390.33</v>
      </c>
      <c r="M134" s="17">
        <v>-186709.93</v>
      </c>
      <c r="N134" s="17">
        <v>-488312.22000000003</v>
      </c>
      <c r="O134" s="17">
        <v>-262418.93000000005</v>
      </c>
      <c r="P134" s="17">
        <v>-170667.42</v>
      </c>
      <c r="Q134" s="20">
        <v>-10293.41</v>
      </c>
      <c r="R134" s="20">
        <v>-7036.02</v>
      </c>
      <c r="S134" s="20">
        <v>-6289.69</v>
      </c>
      <c r="T134" s="20">
        <v>-5265.28</v>
      </c>
      <c r="U134" s="20">
        <v>-6460.27</v>
      </c>
      <c r="V134" s="20">
        <v>-8487.0499999999993</v>
      </c>
      <c r="W134" s="20">
        <v>-15556.6</v>
      </c>
      <c r="X134" s="20">
        <v>-8519.52</v>
      </c>
      <c r="Y134" s="20">
        <v>-9335.5</v>
      </c>
      <c r="Z134" s="20">
        <v>-24415.61</v>
      </c>
      <c r="AA134" s="20">
        <v>-13120.95</v>
      </c>
      <c r="AB134" s="20">
        <v>-8533.3700000000008</v>
      </c>
      <c r="AC134" s="17">
        <v>-100549.78</v>
      </c>
      <c r="AD134" s="17">
        <v>-68102.929999999993</v>
      </c>
      <c r="AE134" s="17">
        <v>-60372.46</v>
      </c>
      <c r="AF134" s="17">
        <v>-50047.56</v>
      </c>
      <c r="AG134" s="17">
        <v>-60795.58</v>
      </c>
      <c r="AH134" s="17">
        <v>-79004.02</v>
      </c>
      <c r="AI134" s="17">
        <v>-143278.48000000001</v>
      </c>
      <c r="AJ134" s="17">
        <v>-77597.66</v>
      </c>
      <c r="AK134" s="17">
        <v>-84078.33</v>
      </c>
      <c r="AL134" s="17">
        <v>-217486.34</v>
      </c>
      <c r="AM134" s="17">
        <v>-115539.87</v>
      </c>
      <c r="AN134" s="17">
        <v>-74301.149999999994</v>
      </c>
      <c r="AO134" s="20">
        <v>-316711.47000000003</v>
      </c>
      <c r="AP134" s="20">
        <v>-215859.37999999998</v>
      </c>
      <c r="AQ134" s="20">
        <v>-192456.01</v>
      </c>
      <c r="AR134" s="20">
        <v>-160618.37</v>
      </c>
      <c r="AS134" s="20">
        <v>-196461.22999999998</v>
      </c>
      <c r="AT134" s="20">
        <v>-257232.08999999997</v>
      </c>
      <c r="AU134" s="20">
        <v>-469967.06999999995</v>
      </c>
      <c r="AV134" s="20">
        <v>-256507.50999999998</v>
      </c>
      <c r="AW134" s="20">
        <v>-280123.76</v>
      </c>
      <c r="AX134" s="20">
        <v>-730214.17</v>
      </c>
      <c r="AY134" s="20">
        <v>-391079.75000000006</v>
      </c>
      <c r="AZ134" s="20">
        <v>-253501.94</v>
      </c>
      <c r="BA134" s="17">
        <f t="shared" si="11"/>
        <v>-2466265.3200000003</v>
      </c>
      <c r="BB134" s="17">
        <f t="shared" si="12"/>
        <v>-123313.26999999999</v>
      </c>
      <c r="BC134" s="17">
        <f t="shared" ref="BC134:BC144" si="13">SUM(AC134:AN134)</f>
        <v>-1131154.1599999999</v>
      </c>
      <c r="BD134" s="17">
        <f t="shared" ref="BD134:BD144" si="14">SUM(AO134:AZ134)</f>
        <v>-3720732.7499999995</v>
      </c>
    </row>
    <row r="135" spans="1:56" x14ac:dyDescent="0.25">
      <c r="A135" t="str">
        <f t="shared" si="10"/>
        <v>TCN.TC02</v>
      </c>
      <c r="B135" s="1" t="s">
        <v>33</v>
      </c>
      <c r="C135" s="1" t="s">
        <v>207</v>
      </c>
      <c r="D135" s="1" t="s">
        <v>207</v>
      </c>
      <c r="E135" s="17">
        <v>-3577.6099999999933</v>
      </c>
      <c r="F135" s="17">
        <v>-2486.3800000000047</v>
      </c>
      <c r="G135" s="17">
        <v>-1683.4399999999987</v>
      </c>
      <c r="H135" s="17">
        <v>-1325.0099999999979</v>
      </c>
      <c r="I135" s="17">
        <v>-1544.0699999999972</v>
      </c>
      <c r="J135" s="17">
        <v>-2081.8599999999933</v>
      </c>
      <c r="K135" s="17">
        <v>6847.1100000000133</v>
      </c>
      <c r="L135" s="17">
        <v>3863.5400000000036</v>
      </c>
      <c r="M135" s="17">
        <v>4720.100000000004</v>
      </c>
      <c r="N135" s="17">
        <v>8700.86</v>
      </c>
      <c r="O135" s="17">
        <v>5266.1699999999873</v>
      </c>
      <c r="P135" s="17">
        <v>3015.1399999999976</v>
      </c>
      <c r="Q135" s="20">
        <v>-178.88</v>
      </c>
      <c r="R135" s="20">
        <v>-124.32</v>
      </c>
      <c r="S135" s="20">
        <v>-84.17</v>
      </c>
      <c r="T135" s="20">
        <v>-66.25</v>
      </c>
      <c r="U135" s="20">
        <v>-77.2</v>
      </c>
      <c r="V135" s="20">
        <v>-104.09</v>
      </c>
      <c r="W135" s="20">
        <v>342.36</v>
      </c>
      <c r="X135" s="20">
        <v>193.18</v>
      </c>
      <c r="Y135" s="20">
        <v>236.01</v>
      </c>
      <c r="Z135" s="20">
        <v>435.04</v>
      </c>
      <c r="AA135" s="20">
        <v>263.31</v>
      </c>
      <c r="AB135" s="20">
        <v>150.76</v>
      </c>
      <c r="AC135" s="17">
        <v>-1747.37</v>
      </c>
      <c r="AD135" s="17">
        <v>-1203.31</v>
      </c>
      <c r="AE135" s="17">
        <v>-807.94</v>
      </c>
      <c r="AF135" s="17">
        <v>-629.72</v>
      </c>
      <c r="AG135" s="17">
        <v>-726.54</v>
      </c>
      <c r="AH135" s="17">
        <v>-968.98</v>
      </c>
      <c r="AI135" s="17">
        <v>3153.14</v>
      </c>
      <c r="AJ135" s="17">
        <v>1759.5</v>
      </c>
      <c r="AK135" s="17">
        <v>2125.5300000000002</v>
      </c>
      <c r="AL135" s="17">
        <v>3875.22</v>
      </c>
      <c r="AM135" s="17">
        <v>2318.63</v>
      </c>
      <c r="AN135" s="17">
        <v>1312.66</v>
      </c>
      <c r="AO135" s="20">
        <v>-5503.8599999999933</v>
      </c>
      <c r="AP135" s="20">
        <v>-3814.0100000000048</v>
      </c>
      <c r="AQ135" s="20">
        <v>-2575.5499999999988</v>
      </c>
      <c r="AR135" s="20">
        <v>-2020.979999999998</v>
      </c>
      <c r="AS135" s="20">
        <v>-2347.8099999999972</v>
      </c>
      <c r="AT135" s="20">
        <v>-3154.9299999999935</v>
      </c>
      <c r="AU135" s="20">
        <v>10342.610000000013</v>
      </c>
      <c r="AV135" s="20">
        <v>5816.220000000003</v>
      </c>
      <c r="AW135" s="20">
        <v>7081.6400000000049</v>
      </c>
      <c r="AX135" s="20">
        <v>13011.12</v>
      </c>
      <c r="AY135" s="20">
        <v>7848.1099999999878</v>
      </c>
      <c r="AZ135" s="20">
        <v>4478.5599999999977</v>
      </c>
      <c r="BA135" s="17">
        <f t="shared" si="11"/>
        <v>19714.550000000017</v>
      </c>
      <c r="BB135" s="17">
        <f t="shared" si="12"/>
        <v>985.75</v>
      </c>
      <c r="BC135" s="17">
        <f t="shared" si="13"/>
        <v>8460.82</v>
      </c>
      <c r="BD135" s="17">
        <f t="shared" si="14"/>
        <v>29161.120000000017</v>
      </c>
    </row>
    <row r="136" spans="1:56" x14ac:dyDescent="0.25">
      <c r="A136" t="str">
        <f t="shared" si="10"/>
        <v>TCN.BCHIMP</v>
      </c>
      <c r="B136" s="1" t="s">
        <v>33</v>
      </c>
      <c r="C136" s="1" t="s">
        <v>747</v>
      </c>
      <c r="D136" s="1" t="s">
        <v>21</v>
      </c>
      <c r="E136" s="17">
        <v>-17636.78</v>
      </c>
      <c r="F136" s="17">
        <v>-1318.91</v>
      </c>
      <c r="G136" s="17">
        <v>-809.52</v>
      </c>
      <c r="H136" s="17">
        <v>-10677.1</v>
      </c>
      <c r="I136" s="17">
        <v>-33093.07</v>
      </c>
      <c r="J136" s="17">
        <v>-40679.020000000004</v>
      </c>
      <c r="K136" s="17">
        <v>-88738.469999999987</v>
      </c>
      <c r="L136" s="17">
        <v>-14966.630000000001</v>
      </c>
      <c r="M136" s="17">
        <v>-8654.83</v>
      </c>
      <c r="N136" s="17">
        <v>-118479.17999999998</v>
      </c>
      <c r="O136" s="17">
        <v>-45819.979999999996</v>
      </c>
      <c r="P136" s="17">
        <v>-8821.8200000000015</v>
      </c>
      <c r="Q136" s="20">
        <v>-881.84</v>
      </c>
      <c r="R136" s="20">
        <v>-65.95</v>
      </c>
      <c r="S136" s="20">
        <v>-40.479999999999997</v>
      </c>
      <c r="T136" s="20">
        <v>-533.86</v>
      </c>
      <c r="U136" s="20">
        <v>-1654.65</v>
      </c>
      <c r="V136" s="20">
        <v>-2033.95</v>
      </c>
      <c r="W136" s="20">
        <v>-4436.92</v>
      </c>
      <c r="X136" s="20">
        <v>-748.33</v>
      </c>
      <c r="Y136" s="20">
        <v>-432.74</v>
      </c>
      <c r="Z136" s="20">
        <v>-5923.96</v>
      </c>
      <c r="AA136" s="20">
        <v>-2291</v>
      </c>
      <c r="AB136" s="20">
        <v>-441.09</v>
      </c>
      <c r="AC136" s="17">
        <v>-8614.1200000000008</v>
      </c>
      <c r="AD136" s="17">
        <v>-638.29999999999995</v>
      </c>
      <c r="AE136" s="17">
        <v>-388.51</v>
      </c>
      <c r="AF136" s="17">
        <v>-5074.3999999999996</v>
      </c>
      <c r="AG136" s="17">
        <v>-15571.43</v>
      </c>
      <c r="AH136" s="17">
        <v>-18933.580000000002</v>
      </c>
      <c r="AI136" s="17">
        <v>-40864.69</v>
      </c>
      <c r="AJ136" s="17">
        <v>-6815.97</v>
      </c>
      <c r="AK136" s="17">
        <v>-3897.4</v>
      </c>
      <c r="AL136" s="17">
        <v>-52768.7</v>
      </c>
      <c r="AM136" s="17">
        <v>-20173.98</v>
      </c>
      <c r="AN136" s="17">
        <v>-3840.64</v>
      </c>
      <c r="AO136" s="20">
        <v>-27132.739999999998</v>
      </c>
      <c r="AP136" s="20">
        <v>-2023.16</v>
      </c>
      <c r="AQ136" s="20">
        <v>-1238.51</v>
      </c>
      <c r="AR136" s="20">
        <v>-16285.36</v>
      </c>
      <c r="AS136" s="20">
        <v>-50319.15</v>
      </c>
      <c r="AT136" s="20">
        <v>-61646.55</v>
      </c>
      <c r="AU136" s="20">
        <v>-134040.07999999999</v>
      </c>
      <c r="AV136" s="20">
        <v>-22530.93</v>
      </c>
      <c r="AW136" s="20">
        <v>-12984.97</v>
      </c>
      <c r="AX136" s="20">
        <v>-177171.83999999997</v>
      </c>
      <c r="AY136" s="20">
        <v>-68284.959999999992</v>
      </c>
      <c r="AZ136" s="20">
        <v>-13103.550000000001</v>
      </c>
      <c r="BA136" s="17">
        <f t="shared" si="11"/>
        <v>-389695.30999999994</v>
      </c>
      <c r="BB136" s="17">
        <f t="shared" si="12"/>
        <v>-19484.77</v>
      </c>
      <c r="BC136" s="17">
        <f t="shared" si="13"/>
        <v>-177581.72</v>
      </c>
      <c r="BD136" s="17">
        <f t="shared" si="14"/>
        <v>-586761.79999999993</v>
      </c>
    </row>
    <row r="137" spans="1:56" x14ac:dyDescent="0.25">
      <c r="A137" t="str">
        <f t="shared" si="10"/>
        <v>TCN.BCHEXP</v>
      </c>
      <c r="B137" s="1" t="s">
        <v>33</v>
      </c>
      <c r="C137" s="1" t="s">
        <v>748</v>
      </c>
      <c r="D137" s="1" t="s">
        <v>28</v>
      </c>
      <c r="E137" s="17">
        <v>-19.170000000000002</v>
      </c>
      <c r="F137" s="17">
        <v>-3242.9500000000003</v>
      </c>
      <c r="G137" s="17">
        <v>-1290.1300000000001</v>
      </c>
      <c r="H137" s="17">
        <v>-2531.59</v>
      </c>
      <c r="I137" s="17">
        <v>-160.42000000000002</v>
      </c>
      <c r="J137" s="17">
        <v>-2816.0099999999998</v>
      </c>
      <c r="K137" s="17">
        <v>-1947.8899999999996</v>
      </c>
      <c r="L137" s="17">
        <v>-3188.1499999999996</v>
      </c>
      <c r="M137" s="17">
        <v>-3098.48</v>
      </c>
      <c r="N137" s="17">
        <v>-6508.6500000000005</v>
      </c>
      <c r="O137" s="17">
        <v>-6888.87</v>
      </c>
      <c r="P137" s="17">
        <v>-13359.2</v>
      </c>
      <c r="Q137" s="20">
        <v>-0.96</v>
      </c>
      <c r="R137" s="20">
        <v>-162.15</v>
      </c>
      <c r="S137" s="20">
        <v>-64.510000000000005</v>
      </c>
      <c r="T137" s="20">
        <v>-126.58</v>
      </c>
      <c r="U137" s="20">
        <v>-8.02</v>
      </c>
      <c r="V137" s="20">
        <v>-140.80000000000001</v>
      </c>
      <c r="W137" s="20">
        <v>-97.39</v>
      </c>
      <c r="X137" s="20">
        <v>-159.41</v>
      </c>
      <c r="Y137" s="20">
        <v>-154.91999999999999</v>
      </c>
      <c r="Z137" s="20">
        <v>-325.43</v>
      </c>
      <c r="AA137" s="20">
        <v>-344.44</v>
      </c>
      <c r="AB137" s="20">
        <v>-667.96</v>
      </c>
      <c r="AC137" s="17">
        <v>-9.36</v>
      </c>
      <c r="AD137" s="17">
        <v>-1569.46</v>
      </c>
      <c r="AE137" s="17">
        <v>-619.16999999999996</v>
      </c>
      <c r="AF137" s="17">
        <v>-1203.1600000000001</v>
      </c>
      <c r="AG137" s="17">
        <v>-75.48</v>
      </c>
      <c r="AH137" s="17">
        <v>-1310.68</v>
      </c>
      <c r="AI137" s="17">
        <v>-897.02</v>
      </c>
      <c r="AJ137" s="17">
        <v>-1451.92</v>
      </c>
      <c r="AK137" s="17">
        <v>-1395.29</v>
      </c>
      <c r="AL137" s="17">
        <v>-2898.85</v>
      </c>
      <c r="AM137" s="17">
        <v>-3033.09</v>
      </c>
      <c r="AN137" s="17">
        <v>-5816.01</v>
      </c>
      <c r="AO137" s="20">
        <v>-29.490000000000002</v>
      </c>
      <c r="AP137" s="20">
        <v>-4974.5600000000004</v>
      </c>
      <c r="AQ137" s="20">
        <v>-1973.81</v>
      </c>
      <c r="AR137" s="20">
        <v>-3861.33</v>
      </c>
      <c r="AS137" s="20">
        <v>-243.92000000000002</v>
      </c>
      <c r="AT137" s="20">
        <v>-4267.49</v>
      </c>
      <c r="AU137" s="20">
        <v>-2942.2999999999997</v>
      </c>
      <c r="AV137" s="20">
        <v>-4799.4799999999996</v>
      </c>
      <c r="AW137" s="20">
        <v>-4648.6900000000005</v>
      </c>
      <c r="AX137" s="20">
        <v>-9732.93</v>
      </c>
      <c r="AY137" s="20">
        <v>-10266.4</v>
      </c>
      <c r="AZ137" s="20">
        <v>-19843.169999999998</v>
      </c>
      <c r="BA137" s="17">
        <f t="shared" si="11"/>
        <v>-45051.51</v>
      </c>
      <c r="BB137" s="17">
        <f t="shared" si="12"/>
        <v>-2252.5699999999997</v>
      </c>
      <c r="BC137" s="17">
        <f t="shared" si="13"/>
        <v>-20279.490000000002</v>
      </c>
      <c r="BD137" s="17">
        <f t="shared" si="14"/>
        <v>-67583.570000000007</v>
      </c>
    </row>
    <row r="138" spans="1:56" x14ac:dyDescent="0.25">
      <c r="A138" t="str">
        <f t="shared" si="10"/>
        <v>TEN.BCHIMP</v>
      </c>
      <c r="B138" s="1" t="s">
        <v>208</v>
      </c>
      <c r="C138" s="1" t="s">
        <v>209</v>
      </c>
      <c r="D138" s="1" t="s">
        <v>21</v>
      </c>
      <c r="E138" s="17">
        <v>-333.17</v>
      </c>
      <c r="F138" s="17">
        <v>-55.430000000000007</v>
      </c>
      <c r="G138" s="17">
        <v>-1001.66</v>
      </c>
      <c r="H138" s="17">
        <v>-2865.75</v>
      </c>
      <c r="I138" s="17">
        <v>-10970.37</v>
      </c>
      <c r="J138" s="17">
        <v>-11134.859999999999</v>
      </c>
      <c r="K138" s="17">
        <v>-24860.890000000007</v>
      </c>
      <c r="L138" s="17">
        <v>-3811.7500000000009</v>
      </c>
      <c r="M138" s="17">
        <v>-735.03</v>
      </c>
      <c r="N138" s="17">
        <v>-4732.57</v>
      </c>
      <c r="O138" s="17">
        <v>-13892.529999999999</v>
      </c>
      <c r="P138" s="17">
        <v>-3332.33</v>
      </c>
      <c r="Q138" s="20">
        <v>-16.66</v>
      </c>
      <c r="R138" s="20">
        <v>-2.77</v>
      </c>
      <c r="S138" s="20">
        <v>-50.08</v>
      </c>
      <c r="T138" s="20">
        <v>-143.29</v>
      </c>
      <c r="U138" s="20">
        <v>-548.52</v>
      </c>
      <c r="V138" s="20">
        <v>-556.74</v>
      </c>
      <c r="W138" s="20">
        <v>-1243.04</v>
      </c>
      <c r="X138" s="20">
        <v>-190.59</v>
      </c>
      <c r="Y138" s="20">
        <v>-36.75</v>
      </c>
      <c r="Z138" s="20">
        <v>-236.63</v>
      </c>
      <c r="AA138" s="20">
        <v>-694.63</v>
      </c>
      <c r="AB138" s="20">
        <v>-166.62</v>
      </c>
      <c r="AC138" s="17">
        <v>-162.72999999999999</v>
      </c>
      <c r="AD138" s="17">
        <v>-26.83</v>
      </c>
      <c r="AE138" s="17">
        <v>-480.73</v>
      </c>
      <c r="AF138" s="17">
        <v>-1361.98</v>
      </c>
      <c r="AG138" s="17">
        <v>-5161.9399999999996</v>
      </c>
      <c r="AH138" s="17">
        <v>-5182.59</v>
      </c>
      <c r="AI138" s="17">
        <v>-11448.62</v>
      </c>
      <c r="AJ138" s="17">
        <v>-1735.91</v>
      </c>
      <c r="AK138" s="17">
        <v>-331</v>
      </c>
      <c r="AL138" s="17">
        <v>-2107.81</v>
      </c>
      <c r="AM138" s="17">
        <v>-6116.71</v>
      </c>
      <c r="AN138" s="17">
        <v>-1450.75</v>
      </c>
      <c r="AO138" s="20">
        <v>-512.56000000000006</v>
      </c>
      <c r="AP138" s="20">
        <v>-85.03</v>
      </c>
      <c r="AQ138" s="20">
        <v>-1532.47</v>
      </c>
      <c r="AR138" s="20">
        <v>-4371.0200000000004</v>
      </c>
      <c r="AS138" s="20">
        <v>-16680.830000000002</v>
      </c>
      <c r="AT138" s="20">
        <v>-16874.189999999999</v>
      </c>
      <c r="AU138" s="20">
        <v>-37552.55000000001</v>
      </c>
      <c r="AV138" s="20">
        <v>-5738.2500000000009</v>
      </c>
      <c r="AW138" s="20">
        <v>-1102.78</v>
      </c>
      <c r="AX138" s="20">
        <v>-7077.01</v>
      </c>
      <c r="AY138" s="20">
        <v>-20703.87</v>
      </c>
      <c r="AZ138" s="20">
        <v>-4949.7</v>
      </c>
      <c r="BA138" s="17">
        <f t="shared" si="11"/>
        <v>-77726.340000000011</v>
      </c>
      <c r="BB138" s="17">
        <f t="shared" si="12"/>
        <v>-3886.32</v>
      </c>
      <c r="BC138" s="17">
        <f t="shared" si="13"/>
        <v>-35567.599999999999</v>
      </c>
      <c r="BD138" s="17">
        <f t="shared" si="14"/>
        <v>-117180.26000000001</v>
      </c>
    </row>
    <row r="139" spans="1:56" x14ac:dyDescent="0.25">
      <c r="A139" t="str">
        <f t="shared" si="10"/>
        <v>TEN.BCHEXP</v>
      </c>
      <c r="B139" s="1" t="s">
        <v>208</v>
      </c>
      <c r="C139" s="1" t="s">
        <v>210</v>
      </c>
      <c r="D139" s="1" t="s">
        <v>28</v>
      </c>
      <c r="E139" s="17">
        <v>0</v>
      </c>
      <c r="F139" s="17">
        <v>0</v>
      </c>
      <c r="G139" s="17">
        <v>-39.510000000000005</v>
      </c>
      <c r="H139" s="17">
        <v>-327.40999999999997</v>
      </c>
      <c r="I139" s="17">
        <v>-347.60999999999996</v>
      </c>
      <c r="J139" s="17">
        <v>-294.83999999999997</v>
      </c>
      <c r="K139" s="17">
        <v>-111.80000000000001</v>
      </c>
      <c r="L139" s="17">
        <v>0</v>
      </c>
      <c r="M139" s="17">
        <v>-62.989999999999995</v>
      </c>
      <c r="N139" s="17">
        <v>-6679.47</v>
      </c>
      <c r="O139" s="17">
        <v>-8324.76</v>
      </c>
      <c r="P139" s="17">
        <v>-8145.33</v>
      </c>
      <c r="Q139" s="20">
        <v>0</v>
      </c>
      <c r="R139" s="20">
        <v>0</v>
      </c>
      <c r="S139" s="20">
        <v>-1.98</v>
      </c>
      <c r="T139" s="20">
        <v>-16.37</v>
      </c>
      <c r="U139" s="20">
        <v>-17.38</v>
      </c>
      <c r="V139" s="20">
        <v>-14.74</v>
      </c>
      <c r="W139" s="20">
        <v>-5.59</v>
      </c>
      <c r="X139" s="20">
        <v>0</v>
      </c>
      <c r="Y139" s="20">
        <v>-3.15</v>
      </c>
      <c r="Z139" s="20">
        <v>-333.97</v>
      </c>
      <c r="AA139" s="20">
        <v>-416.24</v>
      </c>
      <c r="AB139" s="20">
        <v>-407.27</v>
      </c>
      <c r="AC139" s="17">
        <v>0</v>
      </c>
      <c r="AD139" s="17">
        <v>0</v>
      </c>
      <c r="AE139" s="17">
        <v>-18.96</v>
      </c>
      <c r="AF139" s="17">
        <v>-155.61000000000001</v>
      </c>
      <c r="AG139" s="17">
        <v>-163.56</v>
      </c>
      <c r="AH139" s="17">
        <v>-137.22999999999999</v>
      </c>
      <c r="AI139" s="17">
        <v>-51.48</v>
      </c>
      <c r="AJ139" s="17">
        <v>0</v>
      </c>
      <c r="AK139" s="17">
        <v>-28.37</v>
      </c>
      <c r="AL139" s="17">
        <v>-2974.93</v>
      </c>
      <c r="AM139" s="17">
        <v>-3665.29</v>
      </c>
      <c r="AN139" s="17">
        <v>-3546.12</v>
      </c>
      <c r="AO139" s="20">
        <v>0</v>
      </c>
      <c r="AP139" s="20">
        <v>0</v>
      </c>
      <c r="AQ139" s="20">
        <v>-60.45</v>
      </c>
      <c r="AR139" s="20">
        <v>-499.39</v>
      </c>
      <c r="AS139" s="20">
        <v>-528.54999999999995</v>
      </c>
      <c r="AT139" s="20">
        <v>-446.80999999999995</v>
      </c>
      <c r="AU139" s="20">
        <v>-168.87</v>
      </c>
      <c r="AV139" s="20">
        <v>0</v>
      </c>
      <c r="AW139" s="20">
        <v>-94.51</v>
      </c>
      <c r="AX139" s="20">
        <v>-9988.3700000000008</v>
      </c>
      <c r="AY139" s="20">
        <v>-12406.29</v>
      </c>
      <c r="AZ139" s="20">
        <v>-12098.720000000001</v>
      </c>
      <c r="BA139" s="17">
        <f t="shared" si="11"/>
        <v>-24333.72</v>
      </c>
      <c r="BB139" s="17">
        <f t="shared" si="12"/>
        <v>-1216.69</v>
      </c>
      <c r="BC139" s="17">
        <f t="shared" si="13"/>
        <v>-10741.55</v>
      </c>
      <c r="BD139" s="17">
        <f t="shared" si="14"/>
        <v>-36291.960000000006</v>
      </c>
    </row>
    <row r="140" spans="1:56" x14ac:dyDescent="0.25">
      <c r="A140" t="str">
        <f t="shared" ref="A140:A142" si="15">B140&amp;"."&amp;IF(D140="CES1/CES2",C140,IF(C140="CRE1/CRE2",C140,D140))</f>
        <v>TEN.SPCIMP</v>
      </c>
      <c r="B140" s="1" t="s">
        <v>208</v>
      </c>
      <c r="C140" s="1" t="s">
        <v>231</v>
      </c>
      <c r="D140" s="1" t="s">
        <v>73</v>
      </c>
      <c r="E140" s="17">
        <v>0</v>
      </c>
      <c r="F140" s="17">
        <v>0</v>
      </c>
      <c r="G140" s="17">
        <v>-2.6399999999999997</v>
      </c>
      <c r="H140" s="17">
        <v>0</v>
      </c>
      <c r="I140" s="17">
        <v>0</v>
      </c>
      <c r="J140" s="17">
        <v>0</v>
      </c>
      <c r="K140" s="17">
        <v>0</v>
      </c>
      <c r="L140" s="17">
        <v>0</v>
      </c>
      <c r="M140" s="17">
        <v>0</v>
      </c>
      <c r="N140" s="17">
        <v>0</v>
      </c>
      <c r="O140" s="17">
        <v>0</v>
      </c>
      <c r="P140" s="17">
        <v>0</v>
      </c>
      <c r="Q140" s="20">
        <v>0</v>
      </c>
      <c r="R140" s="20">
        <v>0</v>
      </c>
      <c r="S140" s="20">
        <v>-0.13</v>
      </c>
      <c r="T140" s="20">
        <v>0</v>
      </c>
      <c r="U140" s="20">
        <v>0</v>
      </c>
      <c r="V140" s="20">
        <v>0</v>
      </c>
      <c r="W140" s="20">
        <v>0</v>
      </c>
      <c r="X140" s="20">
        <v>0</v>
      </c>
      <c r="Y140" s="20">
        <v>0</v>
      </c>
      <c r="Z140" s="20">
        <v>0</v>
      </c>
      <c r="AA140" s="20">
        <v>0</v>
      </c>
      <c r="AB140" s="20">
        <v>0</v>
      </c>
      <c r="AC140" s="17">
        <v>0</v>
      </c>
      <c r="AD140" s="17">
        <v>0</v>
      </c>
      <c r="AE140" s="17">
        <v>-1.27</v>
      </c>
      <c r="AF140" s="17">
        <v>0</v>
      </c>
      <c r="AG140" s="17">
        <v>0</v>
      </c>
      <c r="AH140" s="17">
        <v>0</v>
      </c>
      <c r="AI140" s="17">
        <v>0</v>
      </c>
      <c r="AJ140" s="17">
        <v>0</v>
      </c>
      <c r="AK140" s="17">
        <v>0</v>
      </c>
      <c r="AL140" s="17">
        <v>0</v>
      </c>
      <c r="AM140" s="17">
        <v>0</v>
      </c>
      <c r="AN140" s="17">
        <v>0</v>
      </c>
      <c r="AO140" s="20">
        <v>0</v>
      </c>
      <c r="AP140" s="20">
        <v>0</v>
      </c>
      <c r="AQ140" s="20">
        <v>-4.0399999999999991</v>
      </c>
      <c r="AR140" s="20">
        <v>0</v>
      </c>
      <c r="AS140" s="20">
        <v>0</v>
      </c>
      <c r="AT140" s="20">
        <v>0</v>
      </c>
      <c r="AU140" s="20">
        <v>0</v>
      </c>
      <c r="AV140" s="20">
        <v>0</v>
      </c>
      <c r="AW140" s="20">
        <v>0</v>
      </c>
      <c r="AX140" s="20">
        <v>0</v>
      </c>
      <c r="AY140" s="20">
        <v>0</v>
      </c>
      <c r="AZ140" s="20">
        <v>0</v>
      </c>
      <c r="BA140" s="17">
        <f t="shared" ref="BA140:BA142" si="16">SUM(E140:P140)</f>
        <v>-2.6399999999999997</v>
      </c>
      <c r="BB140" s="17">
        <f t="shared" ref="BB140:BB142" si="17">SUM(Q140:AB140)</f>
        <v>-0.13</v>
      </c>
      <c r="BC140" s="17">
        <f t="shared" ref="BC140:BC142" si="18">SUM(AC140:AN140)</f>
        <v>-1.27</v>
      </c>
      <c r="BD140" s="17">
        <f t="shared" ref="BD140:BD142" si="19">SUM(AO140:AZ140)</f>
        <v>-4.0399999999999991</v>
      </c>
    </row>
    <row r="141" spans="1:56" x14ac:dyDescent="0.25">
      <c r="A141" t="str">
        <f t="shared" si="15"/>
        <v>TAU.THS</v>
      </c>
      <c r="B141" s="1" t="s">
        <v>31</v>
      </c>
      <c r="C141" s="1" t="s">
        <v>211</v>
      </c>
      <c r="D141" s="1" t="s">
        <v>211</v>
      </c>
      <c r="E141" s="17">
        <v>-2488.8399999999997</v>
      </c>
      <c r="F141" s="17">
        <v>-1189.52</v>
      </c>
      <c r="G141" s="17">
        <v>-659.63</v>
      </c>
      <c r="H141" s="17">
        <v>-61.2</v>
      </c>
      <c r="I141" s="17">
        <v>-194</v>
      </c>
      <c r="J141" s="17">
        <v>-1916.24</v>
      </c>
      <c r="K141" s="17">
        <v>-5123.42</v>
      </c>
      <c r="L141" s="17">
        <v>-1689.23</v>
      </c>
      <c r="M141" s="17">
        <v>-1365.29</v>
      </c>
      <c r="N141" s="17">
        <v>-3344.22</v>
      </c>
      <c r="O141" s="17">
        <v>-1901.28</v>
      </c>
      <c r="P141" s="17">
        <v>-1673.06</v>
      </c>
      <c r="Q141" s="20">
        <v>-124.44</v>
      </c>
      <c r="R141" s="20">
        <v>-59.48</v>
      </c>
      <c r="S141" s="20">
        <v>-32.979999999999997</v>
      </c>
      <c r="T141" s="20">
        <v>-3.06</v>
      </c>
      <c r="U141" s="20">
        <v>-9.6999999999999993</v>
      </c>
      <c r="V141" s="20">
        <v>-95.81</v>
      </c>
      <c r="W141" s="20">
        <v>-256.17</v>
      </c>
      <c r="X141" s="20">
        <v>-84.46</v>
      </c>
      <c r="Y141" s="20">
        <v>-68.260000000000005</v>
      </c>
      <c r="Z141" s="20">
        <v>-167.21</v>
      </c>
      <c r="AA141" s="20">
        <v>-95.06</v>
      </c>
      <c r="AB141" s="20">
        <v>-83.65</v>
      </c>
      <c r="AC141" s="17">
        <v>-1215.5899999999999</v>
      </c>
      <c r="AD141" s="17">
        <v>-575.67999999999995</v>
      </c>
      <c r="AE141" s="17">
        <v>-316.58</v>
      </c>
      <c r="AF141" s="17">
        <v>-29.09</v>
      </c>
      <c r="AG141" s="17">
        <v>-91.28</v>
      </c>
      <c r="AH141" s="17">
        <v>-891.89</v>
      </c>
      <c r="AI141" s="17">
        <v>-2359.37</v>
      </c>
      <c r="AJ141" s="17">
        <v>-769.29</v>
      </c>
      <c r="AK141" s="17">
        <v>-614.80999999999995</v>
      </c>
      <c r="AL141" s="17">
        <v>-1489.46</v>
      </c>
      <c r="AM141" s="17">
        <v>-837.11</v>
      </c>
      <c r="AN141" s="17">
        <v>-728.38</v>
      </c>
      <c r="AO141" s="20">
        <v>-3828.87</v>
      </c>
      <c r="AP141" s="20">
        <v>-1824.6799999999998</v>
      </c>
      <c r="AQ141" s="20">
        <v>-1009.19</v>
      </c>
      <c r="AR141" s="20">
        <v>-93.350000000000009</v>
      </c>
      <c r="AS141" s="20">
        <v>-294.98</v>
      </c>
      <c r="AT141" s="20">
        <v>-2903.94</v>
      </c>
      <c r="AU141" s="20">
        <v>-7738.96</v>
      </c>
      <c r="AV141" s="20">
        <v>-2542.98</v>
      </c>
      <c r="AW141" s="20">
        <v>-2048.3599999999997</v>
      </c>
      <c r="AX141" s="20">
        <v>-5000.8899999999994</v>
      </c>
      <c r="AY141" s="20">
        <v>-2833.45</v>
      </c>
      <c r="AZ141" s="20">
        <v>-2485.09</v>
      </c>
      <c r="BA141" s="17">
        <f t="shared" si="16"/>
        <v>-21605.93</v>
      </c>
      <c r="BB141" s="17">
        <f t="shared" si="17"/>
        <v>-1080.2800000000002</v>
      </c>
      <c r="BC141" s="17">
        <f t="shared" si="18"/>
        <v>-9918.5300000000007</v>
      </c>
      <c r="BD141" s="17">
        <f t="shared" si="19"/>
        <v>-32604.74</v>
      </c>
    </row>
    <row r="142" spans="1:56" x14ac:dyDescent="0.25">
      <c r="A142" t="str">
        <f t="shared" si="15"/>
        <v>CUPC.VVW1</v>
      </c>
      <c r="B142" s="1" t="s">
        <v>156</v>
      </c>
      <c r="C142" s="1" t="s">
        <v>214</v>
      </c>
      <c r="D142" s="1" t="s">
        <v>214</v>
      </c>
      <c r="E142" s="17">
        <v>-4115.07</v>
      </c>
      <c r="F142" s="17">
        <v>-547.22000000000014</v>
      </c>
      <c r="G142" s="17">
        <v>-67.64</v>
      </c>
      <c r="H142" s="17">
        <v>-314.45999999999998</v>
      </c>
      <c r="I142" s="17">
        <v>-2285.1200000000003</v>
      </c>
      <c r="J142" s="17">
        <v>-1308.9499999999998</v>
      </c>
      <c r="K142" s="17">
        <v>-7519.9599999999982</v>
      </c>
      <c r="L142" s="17">
        <v>-557.89999999999986</v>
      </c>
      <c r="M142" s="17">
        <v>-1339.6199999999997</v>
      </c>
      <c r="N142" s="17">
        <v>-4432.9199999999992</v>
      </c>
      <c r="O142" s="17">
        <v>-3541.099999999999</v>
      </c>
      <c r="P142" s="17">
        <v>-2523.67</v>
      </c>
      <c r="Q142" s="20">
        <v>-205.75</v>
      </c>
      <c r="R142" s="20">
        <v>-27.36</v>
      </c>
      <c r="S142" s="20">
        <v>-3.38</v>
      </c>
      <c r="T142" s="20">
        <v>-15.72</v>
      </c>
      <c r="U142" s="20">
        <v>-114.26</v>
      </c>
      <c r="V142" s="20">
        <v>-65.45</v>
      </c>
      <c r="W142" s="20">
        <v>-376</v>
      </c>
      <c r="X142" s="20">
        <v>-27.9</v>
      </c>
      <c r="Y142" s="20">
        <v>-66.98</v>
      </c>
      <c r="Z142" s="20">
        <v>-221.65</v>
      </c>
      <c r="AA142" s="20">
        <v>-177.06</v>
      </c>
      <c r="AB142" s="20">
        <v>-126.18</v>
      </c>
      <c r="AC142" s="17">
        <v>-2009.87</v>
      </c>
      <c r="AD142" s="17">
        <v>-264.83</v>
      </c>
      <c r="AE142" s="17">
        <v>-32.46</v>
      </c>
      <c r="AF142" s="17">
        <v>-149.44999999999999</v>
      </c>
      <c r="AG142" s="17">
        <v>-1075.23</v>
      </c>
      <c r="AH142" s="17">
        <v>-609.24</v>
      </c>
      <c r="AI142" s="17">
        <v>-3462.99</v>
      </c>
      <c r="AJ142" s="17">
        <v>-254.07</v>
      </c>
      <c r="AK142" s="17">
        <v>-603.25</v>
      </c>
      <c r="AL142" s="17">
        <v>-1974.35</v>
      </c>
      <c r="AM142" s="17">
        <v>-1559.1</v>
      </c>
      <c r="AN142" s="17">
        <v>-1098.7</v>
      </c>
      <c r="AO142" s="20">
        <v>-6330.69</v>
      </c>
      <c r="AP142" s="20">
        <v>-839.41000000000008</v>
      </c>
      <c r="AQ142" s="20">
        <v>-103.47999999999999</v>
      </c>
      <c r="AR142" s="20">
        <v>-479.63</v>
      </c>
      <c r="AS142" s="20">
        <v>-3474.6100000000006</v>
      </c>
      <c r="AT142" s="20">
        <v>-1983.6399999999999</v>
      </c>
      <c r="AU142" s="20">
        <v>-11358.949999999997</v>
      </c>
      <c r="AV142" s="20">
        <v>-839.86999999999989</v>
      </c>
      <c r="AW142" s="20">
        <v>-2009.8499999999997</v>
      </c>
      <c r="AX142" s="20">
        <v>-6628.9199999999983</v>
      </c>
      <c r="AY142" s="20">
        <v>-5277.2599999999984</v>
      </c>
      <c r="AZ142" s="20">
        <v>-3748.55</v>
      </c>
      <c r="BA142" s="17">
        <f t="shared" si="16"/>
        <v>-28553.629999999997</v>
      </c>
      <c r="BB142" s="17">
        <f t="shared" si="17"/>
        <v>-1427.69</v>
      </c>
      <c r="BC142" s="17">
        <f t="shared" si="18"/>
        <v>-13093.54</v>
      </c>
      <c r="BD142" s="17">
        <f t="shared" si="19"/>
        <v>-43074.859999999986</v>
      </c>
    </row>
    <row r="143" spans="1:56" x14ac:dyDescent="0.25">
      <c r="A143" t="str">
        <f t="shared" si="10"/>
        <v>TAU.WB4</v>
      </c>
      <c r="B143" s="1" t="s">
        <v>31</v>
      </c>
      <c r="C143" s="1" t="s">
        <v>674</v>
      </c>
      <c r="D143" s="1" t="s">
        <v>674</v>
      </c>
      <c r="E143" s="17">
        <v>104338.79999999993</v>
      </c>
      <c r="F143" s="17">
        <v>82511.939999999944</v>
      </c>
      <c r="G143" s="17">
        <v>66898.950000000012</v>
      </c>
      <c r="H143" s="17">
        <v>57468.190000000046</v>
      </c>
      <c r="I143" s="17">
        <v>99454.299999999988</v>
      </c>
      <c r="J143" s="17">
        <v>94847.64999999998</v>
      </c>
      <c r="K143" s="17">
        <v>58289.390000000029</v>
      </c>
      <c r="L143" s="17">
        <v>180709.7399999999</v>
      </c>
      <c r="M143" s="17">
        <v>255526.24000000011</v>
      </c>
      <c r="N143" s="17">
        <v>477054.45000000007</v>
      </c>
      <c r="O143" s="17">
        <v>201143.51999999996</v>
      </c>
      <c r="P143" s="17">
        <v>206061.47000000006</v>
      </c>
      <c r="Q143" s="20">
        <v>5216.9399999999996</v>
      </c>
      <c r="R143" s="20">
        <v>4125.6000000000004</v>
      </c>
      <c r="S143" s="20">
        <v>3344.95</v>
      </c>
      <c r="T143" s="20">
        <v>2873.41</v>
      </c>
      <c r="U143" s="20">
        <v>4972.72</v>
      </c>
      <c r="V143" s="20">
        <v>4742.38</v>
      </c>
      <c r="W143" s="20">
        <v>2914.47</v>
      </c>
      <c r="X143" s="20">
        <v>9035.49</v>
      </c>
      <c r="Y143" s="20">
        <v>12776.31</v>
      </c>
      <c r="Z143" s="20">
        <v>23852.720000000001</v>
      </c>
      <c r="AA143" s="20">
        <v>10057.18</v>
      </c>
      <c r="AB143" s="20">
        <v>10303.07</v>
      </c>
      <c r="AC143" s="17">
        <v>50960.95</v>
      </c>
      <c r="AD143" s="17">
        <v>39932.410000000003</v>
      </c>
      <c r="AE143" s="17">
        <v>32106.93</v>
      </c>
      <c r="AF143" s="17">
        <v>27312.36</v>
      </c>
      <c r="AG143" s="17">
        <v>46796.67</v>
      </c>
      <c r="AH143" s="17">
        <v>44145.75</v>
      </c>
      <c r="AI143" s="17">
        <v>26842.68</v>
      </c>
      <c r="AJ143" s="17">
        <v>82297.23</v>
      </c>
      <c r="AK143" s="17">
        <v>115067.37</v>
      </c>
      <c r="AL143" s="17">
        <v>212472.31</v>
      </c>
      <c r="AM143" s="17">
        <v>88561.05</v>
      </c>
      <c r="AN143" s="17">
        <v>89710.17</v>
      </c>
      <c r="AO143" s="20">
        <v>160516.68999999994</v>
      </c>
      <c r="AP143" s="20">
        <v>126569.94999999995</v>
      </c>
      <c r="AQ143" s="20">
        <v>102350.83000000002</v>
      </c>
      <c r="AR143" s="20">
        <v>87653.96000000005</v>
      </c>
      <c r="AS143" s="20">
        <v>151223.69</v>
      </c>
      <c r="AT143" s="20">
        <v>143735.77999999997</v>
      </c>
      <c r="AU143" s="20">
        <v>88046.540000000037</v>
      </c>
      <c r="AV143" s="20">
        <v>272042.4599999999</v>
      </c>
      <c r="AW143" s="20">
        <v>383369.9200000001</v>
      </c>
      <c r="AX143" s="20">
        <v>713379.48</v>
      </c>
      <c r="AY143" s="20">
        <v>299761.74999999994</v>
      </c>
      <c r="AZ143" s="20">
        <v>306074.71000000008</v>
      </c>
      <c r="BA143" s="17">
        <f t="shared" si="11"/>
        <v>1884304.64</v>
      </c>
      <c r="BB143" s="17">
        <f t="shared" si="12"/>
        <v>94215.24000000002</v>
      </c>
      <c r="BC143" s="17">
        <f t="shared" si="13"/>
        <v>856205.88</v>
      </c>
      <c r="BD143" s="17">
        <f t="shared" si="14"/>
        <v>2834725.76</v>
      </c>
    </row>
    <row r="144" spans="1:56" x14ac:dyDescent="0.25">
      <c r="A144" t="str">
        <f t="shared" si="10"/>
        <v>WEYR.WEY1</v>
      </c>
      <c r="B144" s="1" t="s">
        <v>218</v>
      </c>
      <c r="C144" s="1" t="s">
        <v>217</v>
      </c>
      <c r="D144" s="1" t="s">
        <v>217</v>
      </c>
      <c r="E144" s="17">
        <v>-0.32000000000000028</v>
      </c>
      <c r="F144" s="17">
        <v>-2.1899999999999977</v>
      </c>
      <c r="G144" s="17">
        <v>0</v>
      </c>
      <c r="H144" s="17">
        <v>0</v>
      </c>
      <c r="I144" s="17">
        <v>-5.9999999999999873E-2</v>
      </c>
      <c r="J144" s="17">
        <v>-8.0000000000000127E-2</v>
      </c>
      <c r="K144" s="17">
        <v>0</v>
      </c>
      <c r="L144" s="17">
        <v>5.2200000000000042</v>
      </c>
      <c r="M144" s="17">
        <v>0</v>
      </c>
      <c r="N144" s="17">
        <v>9.569999999999995</v>
      </c>
      <c r="O144" s="17">
        <v>12.499999999999996</v>
      </c>
      <c r="P144" s="17">
        <v>0.85999999999999988</v>
      </c>
      <c r="Q144" s="20">
        <v>-0.02</v>
      </c>
      <c r="R144" s="20">
        <v>-0.11</v>
      </c>
      <c r="S144" s="20">
        <v>0</v>
      </c>
      <c r="T144" s="20">
        <v>0</v>
      </c>
      <c r="U144" s="20">
        <v>0</v>
      </c>
      <c r="V144" s="20">
        <v>0</v>
      </c>
      <c r="W144" s="20">
        <v>0</v>
      </c>
      <c r="X144" s="20">
        <v>0.26</v>
      </c>
      <c r="Y144" s="20">
        <v>0</v>
      </c>
      <c r="Z144" s="20">
        <v>0.48</v>
      </c>
      <c r="AA144" s="20">
        <v>0.63</v>
      </c>
      <c r="AB144" s="20">
        <v>0.04</v>
      </c>
      <c r="AC144" s="17">
        <v>-0.16</v>
      </c>
      <c r="AD144" s="17">
        <v>-1.06</v>
      </c>
      <c r="AE144" s="17">
        <v>0</v>
      </c>
      <c r="AF144" s="17">
        <v>0</v>
      </c>
      <c r="AG144" s="17">
        <v>-0.03</v>
      </c>
      <c r="AH144" s="17">
        <v>-0.04</v>
      </c>
      <c r="AI144" s="17">
        <v>0</v>
      </c>
      <c r="AJ144" s="17">
        <v>2.38</v>
      </c>
      <c r="AK144" s="17">
        <v>0</v>
      </c>
      <c r="AL144" s="17">
        <v>4.26</v>
      </c>
      <c r="AM144" s="17">
        <v>5.5</v>
      </c>
      <c r="AN144" s="17">
        <v>0.37</v>
      </c>
      <c r="AO144" s="20">
        <v>-0.50000000000000033</v>
      </c>
      <c r="AP144" s="20">
        <v>-3.3599999999999977</v>
      </c>
      <c r="AQ144" s="20">
        <v>0</v>
      </c>
      <c r="AR144" s="20">
        <v>0</v>
      </c>
      <c r="AS144" s="20">
        <v>-8.9999999999999872E-2</v>
      </c>
      <c r="AT144" s="20">
        <v>-0.12000000000000013</v>
      </c>
      <c r="AU144" s="20">
        <v>0</v>
      </c>
      <c r="AV144" s="20">
        <v>7.8600000000000039</v>
      </c>
      <c r="AW144" s="20">
        <v>0</v>
      </c>
      <c r="AX144" s="20">
        <v>14.309999999999995</v>
      </c>
      <c r="AY144" s="20">
        <v>18.629999999999995</v>
      </c>
      <c r="AZ144" s="20">
        <v>1.27</v>
      </c>
      <c r="BA144" s="17">
        <f t="shared" si="11"/>
        <v>25.499999999999996</v>
      </c>
      <c r="BB144" s="17">
        <f t="shared" si="12"/>
        <v>1.28</v>
      </c>
      <c r="BC144" s="17">
        <f t="shared" si="13"/>
        <v>11.219999999999999</v>
      </c>
      <c r="BD144" s="17">
        <f t="shared" si="14"/>
        <v>38</v>
      </c>
    </row>
    <row r="146" spans="1:56" x14ac:dyDescent="0.25">
      <c r="A146" t="s">
        <v>647</v>
      </c>
    </row>
    <row r="147" spans="1:56" x14ac:dyDescent="0.25">
      <c r="A147" t="s">
        <v>653</v>
      </c>
    </row>
    <row r="148" spans="1:56" x14ac:dyDescent="0.25">
      <c r="A148" t="s">
        <v>648</v>
      </c>
    </row>
    <row r="149" spans="1:56" x14ac:dyDescent="0.25">
      <c r="A149" t="s">
        <v>649</v>
      </c>
    </row>
    <row r="150" spans="1:56" s="1" customFormat="1" x14ac:dyDescent="0.25">
      <c r="A150" t="s">
        <v>650</v>
      </c>
      <c r="E150" s="16"/>
      <c r="F150" s="16"/>
      <c r="G150" s="16"/>
      <c r="H150" s="16"/>
      <c r="I150" s="16"/>
      <c r="J150" s="16"/>
      <c r="K150" s="16"/>
      <c r="L150" s="16"/>
      <c r="M150" s="16"/>
      <c r="N150" s="16"/>
      <c r="O150" s="16"/>
      <c r="P150" s="16"/>
      <c r="Q150" s="16"/>
      <c r="R150" s="16"/>
      <c r="S150" s="16"/>
      <c r="T150" s="16"/>
      <c r="U150" s="16"/>
      <c r="V150" s="16"/>
      <c r="W150" s="16"/>
      <c r="X150" s="16"/>
      <c r="Y150" s="16"/>
      <c r="Z150" s="16"/>
      <c r="AA150" s="16"/>
      <c r="AB150" s="16"/>
      <c r="AC150" s="17"/>
      <c r="AD150" s="17"/>
      <c r="AE150" s="17"/>
      <c r="AF150" s="17"/>
      <c r="AG150" s="17"/>
      <c r="AH150" s="17"/>
      <c r="AI150" s="17"/>
      <c r="AJ150" s="17"/>
      <c r="AK150" s="17"/>
      <c r="AL150" s="17"/>
      <c r="AM150" s="17"/>
      <c r="AN150" s="17"/>
      <c r="AO150" s="16"/>
      <c r="AP150" s="16"/>
      <c r="AQ150" s="16"/>
      <c r="AR150" s="16"/>
      <c r="AS150" s="16"/>
      <c r="AT150" s="16"/>
      <c r="AU150" s="16"/>
      <c r="AV150" s="16"/>
      <c r="AW150" s="16"/>
      <c r="AX150" s="16"/>
      <c r="AY150" s="16"/>
      <c r="AZ150" s="16"/>
      <c r="BA150" s="17"/>
      <c r="BB150" s="17"/>
      <c r="BC150" s="17"/>
      <c r="BD150" s="17"/>
    </row>
    <row r="151" spans="1:56" s="1" customFormat="1" x14ac:dyDescent="0.25">
      <c r="A151" t="s">
        <v>651</v>
      </c>
      <c r="E151" s="16"/>
      <c r="F151" s="16"/>
      <c r="G151" s="16"/>
      <c r="H151" s="16"/>
      <c r="I151" s="16"/>
      <c r="J151" s="16"/>
      <c r="K151" s="16"/>
      <c r="L151" s="16"/>
      <c r="M151" s="16"/>
      <c r="N151" s="16"/>
      <c r="O151" s="16"/>
      <c r="P151" s="16"/>
      <c r="Q151" s="16"/>
      <c r="R151" s="16"/>
      <c r="S151" s="16"/>
      <c r="T151" s="16"/>
      <c r="U151" s="16"/>
      <c r="V151" s="16"/>
      <c r="W151" s="16"/>
      <c r="X151" s="16"/>
      <c r="Y151" s="16"/>
      <c r="Z151" s="16"/>
      <c r="AA151" s="16"/>
      <c r="AB151" s="16"/>
      <c r="AC151" s="17"/>
      <c r="AD151" s="17"/>
      <c r="AE151" s="17"/>
      <c r="AF151" s="17"/>
      <c r="AG151" s="17"/>
      <c r="AH151" s="17"/>
      <c r="AI151" s="17"/>
      <c r="AJ151" s="17"/>
      <c r="AK151" s="17"/>
      <c r="AL151" s="17"/>
      <c r="AM151" s="17"/>
      <c r="AN151" s="17"/>
      <c r="AO151" s="16"/>
      <c r="AP151" s="16"/>
      <c r="AQ151" s="16"/>
      <c r="AR151" s="16"/>
      <c r="AS151" s="16"/>
      <c r="AT151" s="16"/>
      <c r="AU151" s="16"/>
      <c r="AV151" s="16"/>
      <c r="AW151" s="16"/>
      <c r="AX151" s="16"/>
      <c r="AY151" s="16"/>
      <c r="AZ151" s="16"/>
      <c r="BA151" s="17"/>
      <c r="BB151" s="17"/>
      <c r="BC151" s="17"/>
      <c r="BD151" s="17"/>
    </row>
    <row r="152" spans="1:56" s="1" customFormat="1" x14ac:dyDescent="0.25">
      <c r="A152" t="s">
        <v>652</v>
      </c>
      <c r="E152" s="16"/>
      <c r="F152" s="16"/>
      <c r="G152" s="16"/>
      <c r="H152" s="16"/>
      <c r="I152" s="16"/>
      <c r="J152" s="16"/>
      <c r="K152" s="16"/>
      <c r="L152" s="16"/>
      <c r="M152" s="16"/>
      <c r="N152" s="16"/>
      <c r="O152" s="16"/>
      <c r="P152" s="16"/>
      <c r="Q152" s="16"/>
      <c r="R152" s="16"/>
      <c r="S152" s="16"/>
      <c r="T152" s="16"/>
      <c r="U152" s="16"/>
      <c r="V152" s="16"/>
      <c r="W152" s="16"/>
      <c r="X152" s="16"/>
      <c r="Y152" s="16"/>
      <c r="Z152" s="16"/>
      <c r="AA152" s="16"/>
      <c r="AB152" s="16"/>
      <c r="AC152" s="17"/>
      <c r="AD152" s="17"/>
      <c r="AE152" s="17"/>
      <c r="AF152" s="17"/>
      <c r="AG152" s="17"/>
      <c r="AH152" s="17"/>
      <c r="AI152" s="17"/>
      <c r="AJ152" s="17"/>
      <c r="AK152" s="17"/>
      <c r="AL152" s="17"/>
      <c r="AM152" s="17"/>
      <c r="AN152" s="17"/>
      <c r="AO152" s="16"/>
      <c r="AP152" s="16"/>
      <c r="AQ152" s="16"/>
      <c r="AR152" s="16"/>
      <c r="AS152" s="16"/>
      <c r="AT152" s="16"/>
      <c r="AU152" s="16"/>
      <c r="AV152" s="16"/>
      <c r="AW152" s="16"/>
      <c r="AX152" s="16"/>
      <c r="AY152" s="16"/>
      <c r="AZ152" s="16"/>
      <c r="BA152" s="17"/>
      <c r="BB152" s="17"/>
      <c r="BC152" s="17"/>
      <c r="BD152" s="17"/>
    </row>
  </sheetData>
  <mergeCells count="3">
    <mergeCell ref="O3:P3"/>
    <mergeCell ref="AA3:AB3"/>
    <mergeCell ref="AY3:AZ3"/>
  </mergeCells>
  <pageMargins left="0.511811023622047" right="0.511811023622047" top="0.74803149606299202" bottom="0.511811023622047" header="0.511811023622047" footer="0.23622047244094499"/>
  <pageSetup paperSize="17" orientation="landscape" r:id="rId1"/>
  <headerFooter>
    <oddHeader>&amp;C&amp;"-,Bold"&amp;12&amp;F[&amp;A]</oddHeader>
    <oddFooter>&amp;L&amp;9Posted: 29 Jan 2021&amp;C&amp;9Page &amp;P of &amp;N&amp;R&amp;9Public</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270"/>
  <sheetViews>
    <sheetView workbookViewId="0">
      <pane ySplit="1" topLeftCell="A2" activePane="bottomLeft" state="frozen"/>
      <selection activeCell="A2" sqref="A2"/>
      <selection pane="bottomLeft" activeCell="A2" sqref="A2"/>
    </sheetView>
  </sheetViews>
  <sheetFormatPr defaultRowHeight="15" x14ac:dyDescent="0.25"/>
  <cols>
    <col min="1" max="1" width="19.7109375" style="1" bestFit="1" customWidth="1"/>
    <col min="2" max="2" width="16.85546875" style="8" customWidth="1"/>
    <col min="3" max="3" width="15.28515625" style="8" bestFit="1" customWidth="1"/>
    <col min="5" max="5" width="16.85546875" style="8" customWidth="1"/>
    <col min="6" max="6" width="47" style="8" bestFit="1" customWidth="1"/>
    <col min="8" max="8" width="15.28515625" style="1" bestFit="1" customWidth="1"/>
    <col min="9" max="9" width="47.140625" bestFit="1" customWidth="1"/>
  </cols>
  <sheetData>
    <row r="1" spans="1:9" x14ac:dyDescent="0.25">
      <c r="A1" s="6" t="s">
        <v>219</v>
      </c>
      <c r="B1" s="7" t="s">
        <v>0</v>
      </c>
      <c r="C1" s="7" t="s">
        <v>2</v>
      </c>
      <c r="E1" s="7" t="s">
        <v>0</v>
      </c>
      <c r="F1" s="9" t="s">
        <v>621</v>
      </c>
      <c r="H1" s="6" t="s">
        <v>2</v>
      </c>
      <c r="I1" s="6" t="s">
        <v>433</v>
      </c>
    </row>
    <row r="2" spans="1:9" x14ac:dyDescent="0.25">
      <c r="A2" s="1" t="s">
        <v>350</v>
      </c>
      <c r="B2" s="8" t="str">
        <f>LEFT($A2,FIND(".",$A2,1)-1)</f>
        <v>ACRL</v>
      </c>
      <c r="C2" s="8" t="str">
        <f t="shared" ref="C2:C56" si="0">IF(OR(RIGHT($A2,4)="CES1",RIGHT($A2,4)="CES2"),"CES1/CES2",IF(RIGHT($A2,9)="CRE1/CRE2","CRE1",RIGHT($A2,LEN($A2)-FIND(".",$A2,1))))</f>
        <v>PR1</v>
      </c>
      <c r="E2" s="8" t="s">
        <v>163</v>
      </c>
      <c r="F2" s="8" t="s">
        <v>554</v>
      </c>
      <c r="H2" s="1" t="s">
        <v>4</v>
      </c>
      <c r="I2" s="1" t="s">
        <v>434</v>
      </c>
    </row>
    <row r="3" spans="1:9" x14ac:dyDescent="0.25">
      <c r="A3" s="1" t="s">
        <v>758</v>
      </c>
      <c r="B3" s="8" t="str">
        <f t="shared" ref="B3:B68" si="1">LEFT($A3,FIND(".",$A3,1)-1)</f>
        <v>AEI</v>
      </c>
      <c r="C3" s="8" t="str">
        <f t="shared" si="0"/>
        <v>BCHIMP</v>
      </c>
      <c r="E3" s="8" t="s">
        <v>734</v>
      </c>
      <c r="F3" s="8" t="s">
        <v>809</v>
      </c>
      <c r="H3" s="1" t="s">
        <v>5</v>
      </c>
      <c r="I3" s="1" t="s">
        <v>435</v>
      </c>
    </row>
    <row r="4" spans="1:9" x14ac:dyDescent="0.25">
      <c r="A4" s="1" t="s">
        <v>265</v>
      </c>
      <c r="B4" s="8" t="str">
        <f t="shared" si="1"/>
        <v>ALPL</v>
      </c>
      <c r="C4" s="8" t="str">
        <f t="shared" si="0"/>
        <v>BR3</v>
      </c>
      <c r="E4" s="8" t="s">
        <v>38</v>
      </c>
      <c r="F4" s="8" t="s">
        <v>555</v>
      </c>
      <c r="H4" s="1" t="s">
        <v>723</v>
      </c>
      <c r="I4" s="1" t="s">
        <v>829</v>
      </c>
    </row>
    <row r="5" spans="1:9" x14ac:dyDescent="0.25">
      <c r="A5" s="1" t="s">
        <v>266</v>
      </c>
      <c r="B5" s="8" t="str">
        <f t="shared" si="1"/>
        <v>ALPL</v>
      </c>
      <c r="C5" s="8" t="str">
        <f t="shared" si="0"/>
        <v>BR4</v>
      </c>
      <c r="E5" s="8" t="s">
        <v>26</v>
      </c>
      <c r="F5" s="8" t="s">
        <v>556</v>
      </c>
      <c r="H5" s="1" t="s">
        <v>6</v>
      </c>
      <c r="I5" s="1" t="s">
        <v>436</v>
      </c>
    </row>
    <row r="6" spans="1:9" x14ac:dyDescent="0.25">
      <c r="A6" s="1" t="s">
        <v>257</v>
      </c>
      <c r="B6" s="8" t="str">
        <f t="shared" si="1"/>
        <v>ANC</v>
      </c>
      <c r="C6" s="8" t="str">
        <f t="shared" si="0"/>
        <v>ANC1</v>
      </c>
      <c r="E6" s="8" t="s">
        <v>236</v>
      </c>
      <c r="F6" s="8" t="s">
        <v>555</v>
      </c>
      <c r="H6" s="1" t="s">
        <v>7</v>
      </c>
      <c r="I6" s="1" t="s">
        <v>437</v>
      </c>
    </row>
    <row r="7" spans="1:9" x14ac:dyDescent="0.25">
      <c r="A7" s="1" t="s">
        <v>430</v>
      </c>
      <c r="B7" s="8" t="str">
        <f t="shared" si="1"/>
        <v>AP00</v>
      </c>
      <c r="C7" s="8" t="str">
        <f t="shared" si="0"/>
        <v>ST1</v>
      </c>
      <c r="E7" s="8" t="s">
        <v>20</v>
      </c>
      <c r="F7" s="8" t="s">
        <v>557</v>
      </c>
      <c r="H7" s="1" t="s">
        <v>8</v>
      </c>
      <c r="I7" s="1" t="s">
        <v>622</v>
      </c>
    </row>
    <row r="8" spans="1:9" x14ac:dyDescent="0.25">
      <c r="A8" s="1" t="s">
        <v>431</v>
      </c>
      <c r="B8" s="8" t="str">
        <f t="shared" si="1"/>
        <v>AP00</v>
      </c>
      <c r="C8" s="8" t="str">
        <f t="shared" si="0"/>
        <v>ST2</v>
      </c>
      <c r="E8" s="8" t="s">
        <v>22</v>
      </c>
      <c r="F8" s="8" t="s">
        <v>558</v>
      </c>
      <c r="H8" s="1" t="s">
        <v>9</v>
      </c>
      <c r="I8" s="1" t="s">
        <v>438</v>
      </c>
    </row>
    <row r="9" spans="1:9" x14ac:dyDescent="0.25">
      <c r="A9" s="1" t="s">
        <v>258</v>
      </c>
      <c r="B9" s="8" t="str">
        <f t="shared" si="1"/>
        <v>APC</v>
      </c>
      <c r="C9" s="8" t="str">
        <f t="shared" si="0"/>
        <v>BCHEXP</v>
      </c>
      <c r="E9" s="8" t="s">
        <v>15</v>
      </c>
      <c r="F9" s="8" t="s">
        <v>559</v>
      </c>
      <c r="H9" s="1" t="s">
        <v>706</v>
      </c>
      <c r="I9" s="1" t="s">
        <v>830</v>
      </c>
    </row>
    <row r="10" spans="1:9" x14ac:dyDescent="0.25">
      <c r="A10" s="1" t="s">
        <v>254</v>
      </c>
      <c r="B10" s="8" t="str">
        <f t="shared" si="1"/>
        <v>APC</v>
      </c>
      <c r="C10" s="8" t="str">
        <f t="shared" si="0"/>
        <v>BCHIMP</v>
      </c>
      <c r="E10" s="8" t="s">
        <v>145</v>
      </c>
      <c r="F10" s="8" t="s">
        <v>557</v>
      </c>
      <c r="H10" s="1" t="s">
        <v>10</v>
      </c>
      <c r="I10" s="1" t="s">
        <v>439</v>
      </c>
    </row>
    <row r="11" spans="1:9" x14ac:dyDescent="0.25">
      <c r="A11" s="1" t="s">
        <v>255</v>
      </c>
      <c r="B11" s="8" t="str">
        <f t="shared" si="1"/>
        <v>APF</v>
      </c>
      <c r="C11" s="8" t="str">
        <f t="shared" si="0"/>
        <v>AFG1TX</v>
      </c>
      <c r="E11" s="8" t="s">
        <v>711</v>
      </c>
      <c r="F11" s="8" t="s">
        <v>810</v>
      </c>
      <c r="H11" s="1" t="s">
        <v>11</v>
      </c>
      <c r="I11" s="1" t="s">
        <v>440</v>
      </c>
    </row>
    <row r="12" spans="1:9" x14ac:dyDescent="0.25">
      <c r="A12" s="1" t="s">
        <v>250</v>
      </c>
      <c r="B12" s="8" t="str">
        <f t="shared" si="1"/>
        <v>APL</v>
      </c>
      <c r="C12" s="8" t="str">
        <f t="shared" si="0"/>
        <v>311S033N</v>
      </c>
      <c r="E12" s="8" t="s">
        <v>185</v>
      </c>
      <c r="F12" s="8" t="s">
        <v>560</v>
      </c>
      <c r="H12" s="1" t="s">
        <v>662</v>
      </c>
      <c r="I12" s="1" t="s">
        <v>705</v>
      </c>
    </row>
    <row r="13" spans="1:9" x14ac:dyDescent="0.25">
      <c r="A13" s="1" t="s">
        <v>251</v>
      </c>
      <c r="B13" s="8" t="str">
        <f t="shared" si="1"/>
        <v>APL</v>
      </c>
      <c r="C13" s="8" t="str">
        <f t="shared" si="0"/>
        <v>321S009N</v>
      </c>
      <c r="E13" s="8" t="s">
        <v>736</v>
      </c>
      <c r="F13" s="8" t="s">
        <v>557</v>
      </c>
      <c r="H13" s="1" t="s">
        <v>12</v>
      </c>
      <c r="I13" s="1" t="s">
        <v>441</v>
      </c>
    </row>
    <row r="14" spans="1:9" x14ac:dyDescent="0.25">
      <c r="A14" s="1" t="s">
        <v>424</v>
      </c>
      <c r="B14" s="8" t="str">
        <f t="shared" si="1"/>
        <v>APL</v>
      </c>
      <c r="C14" s="8" t="str">
        <f t="shared" si="0"/>
        <v>321S033</v>
      </c>
      <c r="E14" s="8" t="s">
        <v>41</v>
      </c>
      <c r="F14" s="8" t="s">
        <v>561</v>
      </c>
      <c r="H14" s="1" t="s">
        <v>13</v>
      </c>
      <c r="I14" s="1" t="s">
        <v>442</v>
      </c>
    </row>
    <row r="15" spans="1:9" x14ac:dyDescent="0.25">
      <c r="A15" s="1" t="s">
        <v>252</v>
      </c>
      <c r="B15" s="8" t="str">
        <f t="shared" si="1"/>
        <v>APL</v>
      </c>
      <c r="C15" s="8" t="str">
        <f t="shared" si="0"/>
        <v>325S009N</v>
      </c>
      <c r="E15" s="8" t="s">
        <v>79</v>
      </c>
      <c r="F15" s="8" t="s">
        <v>562</v>
      </c>
      <c r="H15" s="1" t="s">
        <v>232</v>
      </c>
      <c r="I15" s="1" t="s">
        <v>443</v>
      </c>
    </row>
    <row r="16" spans="1:9" x14ac:dyDescent="0.25">
      <c r="A16" s="1" t="s">
        <v>253</v>
      </c>
      <c r="B16" s="8" t="str">
        <f t="shared" si="1"/>
        <v>APL</v>
      </c>
      <c r="C16" s="8" t="str">
        <f t="shared" si="0"/>
        <v>372S025N</v>
      </c>
      <c r="E16" s="8" t="s">
        <v>45</v>
      </c>
      <c r="F16" s="8" t="s">
        <v>563</v>
      </c>
      <c r="H16" s="1" t="s">
        <v>14</v>
      </c>
      <c r="I16" s="1" t="s">
        <v>623</v>
      </c>
    </row>
    <row r="17" spans="1:9" x14ac:dyDescent="0.25">
      <c r="A17" s="1" t="s">
        <v>339</v>
      </c>
      <c r="B17" s="8" t="str">
        <f t="shared" si="1"/>
        <v>APNC</v>
      </c>
      <c r="C17" s="8" t="str">
        <f t="shared" si="0"/>
        <v>NOVAGEN15M</v>
      </c>
      <c r="E17" s="8" t="s">
        <v>49</v>
      </c>
      <c r="F17" s="8" t="s">
        <v>564</v>
      </c>
      <c r="H17" s="1" t="s">
        <v>72</v>
      </c>
      <c r="I17" s="1" t="s">
        <v>551</v>
      </c>
    </row>
    <row r="18" spans="1:9" x14ac:dyDescent="0.25">
      <c r="A18" s="1" t="s">
        <v>759</v>
      </c>
      <c r="B18" s="8" t="str">
        <f t="shared" si="1"/>
        <v>ASEI</v>
      </c>
      <c r="C18" s="8" t="str">
        <f t="shared" si="0"/>
        <v>MKR1</v>
      </c>
      <c r="E18" s="8" t="s">
        <v>71</v>
      </c>
      <c r="F18" s="8" t="s">
        <v>565</v>
      </c>
      <c r="H18" s="1" t="s">
        <v>16</v>
      </c>
      <c r="I18" s="1" t="s">
        <v>624</v>
      </c>
    </row>
    <row r="19" spans="1:9" x14ac:dyDescent="0.25">
      <c r="A19" s="1" t="s">
        <v>369</v>
      </c>
      <c r="B19" s="8" t="str">
        <f t="shared" si="1"/>
        <v>ASTC</v>
      </c>
      <c r="C19" s="8" t="str">
        <f t="shared" si="0"/>
        <v>SD3</v>
      </c>
      <c r="E19" s="8" t="s">
        <v>193</v>
      </c>
      <c r="F19" s="8" t="s">
        <v>566</v>
      </c>
      <c r="H19" s="1" t="s">
        <v>17</v>
      </c>
      <c r="I19" s="1" t="s">
        <v>444</v>
      </c>
    </row>
    <row r="20" spans="1:9" x14ac:dyDescent="0.25">
      <c r="A20" s="1" t="s">
        <v>371</v>
      </c>
      <c r="B20" s="8" t="str">
        <f t="shared" si="1"/>
        <v>ASTC</v>
      </c>
      <c r="C20" s="8" t="str">
        <f t="shared" si="0"/>
        <v>SD4</v>
      </c>
      <c r="E20" s="8" t="s">
        <v>707</v>
      </c>
      <c r="F20" s="8" t="s">
        <v>811</v>
      </c>
      <c r="H20" s="1" t="s">
        <v>233</v>
      </c>
      <c r="I20" s="1" t="s">
        <v>445</v>
      </c>
    </row>
    <row r="21" spans="1:9" x14ac:dyDescent="0.25">
      <c r="A21" s="1" t="s">
        <v>760</v>
      </c>
      <c r="B21" s="8" t="str">
        <f t="shared" si="1"/>
        <v>ATPC</v>
      </c>
      <c r="C21" s="8" t="str">
        <f t="shared" si="0"/>
        <v>BCHEXP</v>
      </c>
      <c r="E21" s="8" t="s">
        <v>751</v>
      </c>
      <c r="F21" s="8" t="s">
        <v>814</v>
      </c>
      <c r="H21" s="1" t="s">
        <v>18</v>
      </c>
      <c r="I21" s="1" t="s">
        <v>625</v>
      </c>
    </row>
    <row r="22" spans="1:9" x14ac:dyDescent="0.25">
      <c r="A22" s="1" t="s">
        <v>267</v>
      </c>
      <c r="B22" s="8" t="str">
        <f t="shared" si="1"/>
        <v>BALP</v>
      </c>
      <c r="C22" s="8" t="str">
        <f t="shared" si="0"/>
        <v>BR5</v>
      </c>
      <c r="E22" s="8" t="s">
        <v>664</v>
      </c>
      <c r="F22" s="8" t="s">
        <v>698</v>
      </c>
      <c r="H22" s="1" t="s">
        <v>663</v>
      </c>
      <c r="I22" s="1" t="s">
        <v>703</v>
      </c>
    </row>
    <row r="23" spans="1:9" x14ac:dyDescent="0.25">
      <c r="A23" s="1" t="s">
        <v>365</v>
      </c>
      <c r="B23" s="8" t="str">
        <f t="shared" si="1"/>
        <v>BALP</v>
      </c>
      <c r="C23" s="8" t="str">
        <f t="shared" si="0"/>
        <v>SD1</v>
      </c>
      <c r="E23" s="8" t="s">
        <v>109</v>
      </c>
      <c r="F23" s="8" t="s">
        <v>567</v>
      </c>
      <c r="H23" s="1" t="s">
        <v>19</v>
      </c>
      <c r="I23" s="1" t="s">
        <v>446</v>
      </c>
    </row>
    <row r="24" spans="1:9" x14ac:dyDescent="0.25">
      <c r="A24" s="1" t="s">
        <v>367</v>
      </c>
      <c r="B24" s="8" t="str">
        <f t="shared" si="1"/>
        <v>BALP</v>
      </c>
      <c r="C24" s="8" t="str">
        <f t="shared" si="0"/>
        <v>SD2</v>
      </c>
      <c r="E24" s="8" t="s">
        <v>667</v>
      </c>
      <c r="F24" s="8" t="s">
        <v>699</v>
      </c>
      <c r="H24" s="1" t="s">
        <v>23</v>
      </c>
      <c r="I24" s="1" t="s">
        <v>447</v>
      </c>
    </row>
    <row r="25" spans="1:9" x14ac:dyDescent="0.25">
      <c r="A25" s="1" t="s">
        <v>370</v>
      </c>
      <c r="B25" s="8" t="str">
        <f t="shared" si="1"/>
        <v>BALP</v>
      </c>
      <c r="C25" s="8" t="str">
        <f t="shared" si="0"/>
        <v>SD3</v>
      </c>
      <c r="E25" s="8" t="s">
        <v>672</v>
      </c>
      <c r="F25" s="8" t="s">
        <v>700</v>
      </c>
      <c r="H25" s="1" t="s">
        <v>25</v>
      </c>
      <c r="I25" s="1" t="s">
        <v>448</v>
      </c>
    </row>
    <row r="26" spans="1:9" x14ac:dyDescent="0.25">
      <c r="A26" s="1" t="s">
        <v>372</v>
      </c>
      <c r="B26" s="8" t="str">
        <f t="shared" si="1"/>
        <v>BALP</v>
      </c>
      <c r="C26" s="8" t="str">
        <f t="shared" si="0"/>
        <v>SD4</v>
      </c>
      <c r="E26" s="8" t="s">
        <v>234</v>
      </c>
      <c r="F26" s="8" t="s">
        <v>568</v>
      </c>
      <c r="H26" s="1" t="s">
        <v>27</v>
      </c>
      <c r="I26" s="1" t="s">
        <v>449</v>
      </c>
    </row>
    <row r="27" spans="1:9" x14ac:dyDescent="0.25">
      <c r="A27" s="1" t="s">
        <v>373</v>
      </c>
      <c r="B27" s="8" t="str">
        <f t="shared" si="1"/>
        <v>BALP</v>
      </c>
      <c r="C27" s="8" t="str">
        <f t="shared" si="0"/>
        <v>SD5</v>
      </c>
      <c r="E27" s="8" t="s">
        <v>57</v>
      </c>
      <c r="F27" s="8" t="s">
        <v>464</v>
      </c>
      <c r="H27" s="1" t="s">
        <v>30</v>
      </c>
      <c r="I27" s="1" t="s">
        <v>450</v>
      </c>
    </row>
    <row r="28" spans="1:9" x14ac:dyDescent="0.25">
      <c r="A28" s="1" t="s">
        <v>375</v>
      </c>
      <c r="B28" s="8" t="str">
        <f t="shared" si="1"/>
        <v>BALP</v>
      </c>
      <c r="C28" s="8" t="str">
        <f t="shared" si="0"/>
        <v>SD6</v>
      </c>
      <c r="E28" s="8" t="s">
        <v>59</v>
      </c>
      <c r="F28" s="8" t="s">
        <v>554</v>
      </c>
      <c r="H28" s="1" t="s">
        <v>32</v>
      </c>
      <c r="I28" s="1" t="s">
        <v>451</v>
      </c>
    </row>
    <row r="29" spans="1:9" x14ac:dyDescent="0.25">
      <c r="A29" s="1" t="s">
        <v>377</v>
      </c>
      <c r="B29" s="8" t="str">
        <f t="shared" si="1"/>
        <v>BALP</v>
      </c>
      <c r="C29" s="8" t="str">
        <f t="shared" si="0"/>
        <v>SH1</v>
      </c>
      <c r="E29" s="8" t="s">
        <v>669</v>
      </c>
      <c r="F29" s="8" t="s">
        <v>701</v>
      </c>
      <c r="H29" s="1" t="s">
        <v>28</v>
      </c>
      <c r="I29" s="1" t="s">
        <v>549</v>
      </c>
    </row>
    <row r="30" spans="1:9" x14ac:dyDescent="0.25">
      <c r="A30" s="1" t="s">
        <v>379</v>
      </c>
      <c r="B30" s="8" t="str">
        <f t="shared" si="1"/>
        <v>BALP</v>
      </c>
      <c r="C30" s="8" t="str">
        <f t="shared" si="0"/>
        <v>SH2</v>
      </c>
      <c r="E30" s="8" t="s">
        <v>739</v>
      </c>
      <c r="F30" s="8" t="s">
        <v>813</v>
      </c>
      <c r="H30" s="1" t="s">
        <v>21</v>
      </c>
      <c r="I30" s="1" t="s">
        <v>550</v>
      </c>
    </row>
    <row r="31" spans="1:9" x14ac:dyDescent="0.25">
      <c r="A31" s="1" t="s">
        <v>291</v>
      </c>
      <c r="B31" s="8" t="str">
        <f t="shared" si="1"/>
        <v>BOWA</v>
      </c>
      <c r="C31" s="8" t="str">
        <f t="shared" si="0"/>
        <v>DRW1</v>
      </c>
      <c r="E31" s="8" t="s">
        <v>104</v>
      </c>
      <c r="F31" s="8" t="s">
        <v>569</v>
      </c>
      <c r="H31" s="1" t="s">
        <v>34</v>
      </c>
      <c r="I31" s="1" t="s">
        <v>452</v>
      </c>
    </row>
    <row r="32" spans="1:9" x14ac:dyDescent="0.25">
      <c r="A32" s="1" t="s">
        <v>270</v>
      </c>
      <c r="B32" s="8" t="str">
        <f t="shared" si="1"/>
        <v>BSRW</v>
      </c>
      <c r="C32" s="8" t="str">
        <f t="shared" si="0"/>
        <v>BSR1</v>
      </c>
      <c r="E32" s="8" t="s">
        <v>63</v>
      </c>
      <c r="F32" s="8" t="s">
        <v>570</v>
      </c>
      <c r="H32" s="1" t="s">
        <v>35</v>
      </c>
      <c r="I32" s="1" t="s">
        <v>453</v>
      </c>
    </row>
    <row r="33" spans="1:9" x14ac:dyDescent="0.25">
      <c r="A33" s="1" t="s">
        <v>636</v>
      </c>
      <c r="B33" s="8" t="str">
        <f t="shared" si="1"/>
        <v>CAEC</v>
      </c>
      <c r="C33" s="8" t="str">
        <f t="shared" si="0"/>
        <v>CES1/CES2</v>
      </c>
      <c r="E33" s="8" t="s">
        <v>156</v>
      </c>
      <c r="F33" s="8" t="s">
        <v>557</v>
      </c>
      <c r="H33" s="1" t="s">
        <v>36</v>
      </c>
      <c r="I33" s="1" t="s">
        <v>454</v>
      </c>
    </row>
    <row r="34" spans="1:9" x14ac:dyDescent="0.25">
      <c r="A34" s="1" t="s">
        <v>637</v>
      </c>
      <c r="B34" s="8" t="str">
        <f t="shared" si="1"/>
        <v>CAEC</v>
      </c>
      <c r="C34" s="8" t="str">
        <f t="shared" si="0"/>
        <v>CES1/CES2</v>
      </c>
      <c r="E34" s="8" t="s">
        <v>69</v>
      </c>
      <c r="F34" s="8" t="s">
        <v>571</v>
      </c>
      <c r="H34" s="1" t="s">
        <v>37</v>
      </c>
      <c r="I34" s="1" t="s">
        <v>455</v>
      </c>
    </row>
    <row r="35" spans="1:9" x14ac:dyDescent="0.25">
      <c r="A35" s="1" t="s">
        <v>285</v>
      </c>
      <c r="B35" s="8" t="str">
        <f t="shared" si="1"/>
        <v>CAWP</v>
      </c>
      <c r="C35" s="8" t="str">
        <f t="shared" si="0"/>
        <v>120SIMP</v>
      </c>
      <c r="E35" s="8" t="s">
        <v>75</v>
      </c>
      <c r="F35" s="8" t="s">
        <v>815</v>
      </c>
      <c r="H35" s="1" t="s">
        <v>39</v>
      </c>
      <c r="I35" s="1" t="s">
        <v>456</v>
      </c>
    </row>
    <row r="36" spans="1:9" x14ac:dyDescent="0.25">
      <c r="A36" s="1" t="s">
        <v>287</v>
      </c>
      <c r="B36" s="8" t="str">
        <f t="shared" si="1"/>
        <v>CAWP</v>
      </c>
      <c r="C36" s="8" t="str">
        <f t="shared" si="0"/>
        <v>BCHEXP</v>
      </c>
      <c r="E36" s="8" t="s">
        <v>752</v>
      </c>
      <c r="F36" s="8" t="s">
        <v>812</v>
      </c>
      <c r="H36" s="1" t="s">
        <v>40</v>
      </c>
      <c r="I36" s="1" t="s">
        <v>457</v>
      </c>
    </row>
    <row r="37" spans="1:9" x14ac:dyDescent="0.25">
      <c r="A37" s="1" t="s">
        <v>284</v>
      </c>
      <c r="B37" s="8" t="str">
        <f t="shared" si="1"/>
        <v>CAWP</v>
      </c>
      <c r="C37" s="8" t="str">
        <f t="shared" si="0"/>
        <v>BCHIMP</v>
      </c>
      <c r="E37" s="8" t="s">
        <v>77</v>
      </c>
      <c r="F37" s="8" t="s">
        <v>572</v>
      </c>
      <c r="H37" s="1" t="s">
        <v>42</v>
      </c>
      <c r="I37" s="1" t="s">
        <v>458</v>
      </c>
    </row>
    <row r="38" spans="1:9" x14ac:dyDescent="0.25">
      <c r="A38" s="1" t="s">
        <v>288</v>
      </c>
      <c r="B38" s="8" t="str">
        <f t="shared" si="1"/>
        <v>CAWP</v>
      </c>
      <c r="C38" s="8" t="str">
        <f t="shared" si="0"/>
        <v>SPCEXP</v>
      </c>
      <c r="E38" s="8" t="s">
        <v>95</v>
      </c>
      <c r="F38" s="8" t="s">
        <v>573</v>
      </c>
      <c r="H38" s="1" t="s">
        <v>44</v>
      </c>
      <c r="I38" s="1" t="s">
        <v>459</v>
      </c>
    </row>
    <row r="39" spans="1:9" x14ac:dyDescent="0.25">
      <c r="A39" s="1" t="s">
        <v>286</v>
      </c>
      <c r="B39" s="8" t="str">
        <f t="shared" si="1"/>
        <v>CAWP</v>
      </c>
      <c r="C39" s="8" t="str">
        <f t="shared" si="0"/>
        <v>SPCIMP</v>
      </c>
      <c r="E39" s="8" t="s">
        <v>24</v>
      </c>
      <c r="F39" s="8" t="s">
        <v>574</v>
      </c>
      <c r="H39" s="1" t="s">
        <v>46</v>
      </c>
      <c r="I39" s="1" t="s">
        <v>460</v>
      </c>
    </row>
    <row r="40" spans="1:9" x14ac:dyDescent="0.25">
      <c r="A40" s="1" t="s">
        <v>383</v>
      </c>
      <c r="B40" s="8" t="str">
        <f t="shared" si="1"/>
        <v>CECI</v>
      </c>
      <c r="C40" s="8" t="str">
        <f t="shared" si="0"/>
        <v>BCHEXP</v>
      </c>
      <c r="E40" s="8" t="s">
        <v>89</v>
      </c>
      <c r="F40" s="8" t="s">
        <v>575</v>
      </c>
      <c r="H40" s="1" t="s">
        <v>47</v>
      </c>
      <c r="I40" s="1" t="s">
        <v>461</v>
      </c>
    </row>
    <row r="41" spans="1:9" x14ac:dyDescent="0.25">
      <c r="A41" s="1" t="s">
        <v>381</v>
      </c>
      <c r="B41" s="8" t="str">
        <f t="shared" si="1"/>
        <v>CECI</v>
      </c>
      <c r="C41" s="8" t="str">
        <f t="shared" si="0"/>
        <v>BCHIMP</v>
      </c>
      <c r="E41" s="8" t="s">
        <v>92</v>
      </c>
      <c r="F41" s="8" t="s">
        <v>576</v>
      </c>
      <c r="H41" s="1" t="s">
        <v>48</v>
      </c>
      <c r="I41" s="1" t="s">
        <v>462</v>
      </c>
    </row>
    <row r="42" spans="1:9" x14ac:dyDescent="0.25">
      <c r="A42" s="1" t="s">
        <v>761</v>
      </c>
      <c r="B42" s="8" t="str">
        <f t="shared" si="1"/>
        <v>CECO</v>
      </c>
      <c r="C42" s="8" t="str">
        <f t="shared" si="0"/>
        <v>BCHIMP</v>
      </c>
      <c r="E42" s="8" t="s">
        <v>65</v>
      </c>
      <c r="F42" s="8" t="s">
        <v>577</v>
      </c>
      <c r="H42" s="1" t="s">
        <v>51</v>
      </c>
      <c r="I42" s="1" t="s">
        <v>626</v>
      </c>
    </row>
    <row r="43" spans="1:9" x14ac:dyDescent="0.25">
      <c r="A43" s="1" t="s">
        <v>762</v>
      </c>
      <c r="B43" s="8" t="str">
        <f t="shared" si="1"/>
        <v>CESC</v>
      </c>
      <c r="C43" s="8" t="str">
        <f t="shared" si="0"/>
        <v>CES1/CES2</v>
      </c>
      <c r="E43" s="8" t="s">
        <v>55</v>
      </c>
      <c r="F43" s="8" t="s">
        <v>578</v>
      </c>
      <c r="H43" s="1" t="s">
        <v>54</v>
      </c>
      <c r="I43" s="1" t="s">
        <v>463</v>
      </c>
    </row>
    <row r="44" spans="1:9" x14ac:dyDescent="0.25">
      <c r="A44" s="1" t="s">
        <v>763</v>
      </c>
      <c r="B44" s="8" t="str">
        <f t="shared" si="1"/>
        <v>CESC</v>
      </c>
      <c r="C44" s="8" t="str">
        <f t="shared" si="0"/>
        <v>CES1/CES2</v>
      </c>
      <c r="E44" s="8" t="s">
        <v>86</v>
      </c>
      <c r="F44" s="8" t="s">
        <v>817</v>
      </c>
      <c r="H44" s="1" t="s">
        <v>56</v>
      </c>
      <c r="I44" s="1" t="s">
        <v>627</v>
      </c>
    </row>
    <row r="45" spans="1:9" x14ac:dyDescent="0.25">
      <c r="A45" s="1" t="s">
        <v>677</v>
      </c>
      <c r="B45" s="8" t="str">
        <f t="shared" si="1"/>
        <v>CETC</v>
      </c>
      <c r="C45" s="8" t="str">
        <f t="shared" si="0"/>
        <v>BCHEXP</v>
      </c>
      <c r="E45" s="8" t="s">
        <v>83</v>
      </c>
      <c r="F45" s="8" t="s">
        <v>579</v>
      </c>
      <c r="H45" s="1" t="s">
        <v>58</v>
      </c>
      <c r="I45" s="1" t="s">
        <v>464</v>
      </c>
    </row>
    <row r="46" spans="1:9" x14ac:dyDescent="0.25">
      <c r="A46" s="1" t="s">
        <v>678</v>
      </c>
      <c r="B46" s="8" t="str">
        <f t="shared" si="1"/>
        <v>CETC</v>
      </c>
      <c r="C46" s="8" t="str">
        <f t="shared" si="0"/>
        <v>BCHIMP</v>
      </c>
      <c r="E46" s="8" t="s">
        <v>43</v>
      </c>
      <c r="F46" s="8" t="s">
        <v>580</v>
      </c>
      <c r="H46" s="1" t="s">
        <v>60</v>
      </c>
      <c r="I46" s="1" t="s">
        <v>465</v>
      </c>
    </row>
    <row r="47" spans="1:9" x14ac:dyDescent="0.25">
      <c r="A47" s="1" t="s">
        <v>679</v>
      </c>
      <c r="B47" s="8" t="str">
        <f t="shared" si="1"/>
        <v>CETC</v>
      </c>
      <c r="C47" s="8" t="str">
        <f t="shared" si="0"/>
        <v>SPCEXP</v>
      </c>
      <c r="E47" s="8" t="s">
        <v>224</v>
      </c>
      <c r="F47" s="8" t="s">
        <v>581</v>
      </c>
      <c r="H47" s="1" t="s">
        <v>61</v>
      </c>
      <c r="I47" s="1" t="s">
        <v>466</v>
      </c>
    </row>
    <row r="48" spans="1:9" x14ac:dyDescent="0.25">
      <c r="A48" s="1" t="s">
        <v>680</v>
      </c>
      <c r="B48" s="8" t="str">
        <f t="shared" si="1"/>
        <v>CETC</v>
      </c>
      <c r="C48" s="8" t="str">
        <f t="shared" si="0"/>
        <v>SPCIMP</v>
      </c>
      <c r="E48" s="8" t="s">
        <v>710</v>
      </c>
      <c r="F48" s="8" t="s">
        <v>816</v>
      </c>
      <c r="H48" s="1" t="s">
        <v>222</v>
      </c>
      <c r="I48" s="1" t="s">
        <v>467</v>
      </c>
    </row>
    <row r="49" spans="1:9" x14ac:dyDescent="0.25">
      <c r="A49" s="1" t="s">
        <v>313</v>
      </c>
      <c r="B49" s="8" t="str">
        <f t="shared" si="1"/>
        <v>CFPL</v>
      </c>
      <c r="C49" s="8" t="str">
        <f t="shared" si="0"/>
        <v>GPEC</v>
      </c>
      <c r="E49" s="8" t="s">
        <v>107</v>
      </c>
      <c r="F49" s="8" t="s">
        <v>582</v>
      </c>
      <c r="H49" s="1" t="s">
        <v>223</v>
      </c>
      <c r="I49" s="1" t="s">
        <v>468</v>
      </c>
    </row>
    <row r="50" spans="1:9" x14ac:dyDescent="0.25">
      <c r="A50" s="1" t="s">
        <v>764</v>
      </c>
      <c r="B50" s="8" t="str">
        <f t="shared" si="1"/>
        <v>CGEC</v>
      </c>
      <c r="C50" s="8" t="str">
        <f t="shared" si="0"/>
        <v>BCHEXP</v>
      </c>
      <c r="E50" s="8" t="s">
        <v>754</v>
      </c>
      <c r="F50" s="8" t="s">
        <v>818</v>
      </c>
      <c r="H50" s="1" t="s">
        <v>62</v>
      </c>
      <c r="I50" s="1" t="s">
        <v>628</v>
      </c>
    </row>
    <row r="51" spans="1:9" x14ac:dyDescent="0.25">
      <c r="A51" s="1" t="s">
        <v>681</v>
      </c>
      <c r="B51" s="8" t="str">
        <f t="shared" si="1"/>
        <v>CGEC</v>
      </c>
      <c r="C51" s="8" t="str">
        <f t="shared" si="0"/>
        <v>BCHIMP</v>
      </c>
      <c r="E51" s="8" t="s">
        <v>189</v>
      </c>
      <c r="F51" s="8" t="s">
        <v>583</v>
      </c>
      <c r="H51" s="1" t="s">
        <v>64</v>
      </c>
      <c r="I51" s="1" t="s">
        <v>629</v>
      </c>
    </row>
    <row r="52" spans="1:9" x14ac:dyDescent="0.25">
      <c r="A52" s="1" t="s">
        <v>682</v>
      </c>
      <c r="B52" s="8" t="str">
        <f t="shared" si="1"/>
        <v>CGEI</v>
      </c>
      <c r="C52" s="8" t="str">
        <f t="shared" si="0"/>
        <v>GPEC</v>
      </c>
      <c r="E52" s="8" t="s">
        <v>81</v>
      </c>
      <c r="F52" s="8" t="s">
        <v>584</v>
      </c>
      <c r="H52" s="1" t="s">
        <v>66</v>
      </c>
      <c r="I52" s="1" t="s">
        <v>469</v>
      </c>
    </row>
    <row r="53" spans="1:9" x14ac:dyDescent="0.25">
      <c r="A53" s="1" t="s">
        <v>425</v>
      </c>
      <c r="B53" s="8" t="str">
        <f t="shared" si="1"/>
        <v>CHD</v>
      </c>
      <c r="C53" s="8" t="str">
        <f t="shared" si="0"/>
        <v>CRE1</v>
      </c>
      <c r="E53" s="8" t="s">
        <v>121</v>
      </c>
      <c r="F53" s="8" t="s">
        <v>585</v>
      </c>
      <c r="H53" s="1" t="s">
        <v>67</v>
      </c>
      <c r="I53" s="1" t="s">
        <v>470</v>
      </c>
    </row>
    <row r="54" spans="1:9" x14ac:dyDescent="0.25">
      <c r="A54" s="1" t="s">
        <v>426</v>
      </c>
      <c r="B54" s="8" t="str">
        <f t="shared" si="1"/>
        <v>CHD</v>
      </c>
      <c r="C54" s="8" t="str">
        <f t="shared" si="0"/>
        <v>CRE2</v>
      </c>
      <c r="E54" s="8" t="s">
        <v>740</v>
      </c>
      <c r="F54" s="8" t="s">
        <v>819</v>
      </c>
      <c r="H54" s="1" t="s">
        <v>68</v>
      </c>
      <c r="I54" s="1" t="s">
        <v>471</v>
      </c>
    </row>
    <row r="55" spans="1:9" x14ac:dyDescent="0.25">
      <c r="A55" s="1" t="s">
        <v>683</v>
      </c>
      <c r="B55" s="8" t="str">
        <f t="shared" si="1"/>
        <v>CHD</v>
      </c>
      <c r="C55" s="8" t="str">
        <f t="shared" si="0"/>
        <v>CRE3</v>
      </c>
      <c r="E55" s="8" t="s">
        <v>149</v>
      </c>
      <c r="F55" s="8" t="s">
        <v>586</v>
      </c>
      <c r="H55" s="1" t="s">
        <v>70</v>
      </c>
      <c r="I55" s="1" t="s">
        <v>472</v>
      </c>
    </row>
    <row r="56" spans="1:9" x14ac:dyDescent="0.25">
      <c r="A56" s="1" t="s">
        <v>684</v>
      </c>
      <c r="B56" s="8" t="str">
        <f t="shared" si="1"/>
        <v>CHD</v>
      </c>
      <c r="C56" s="8" t="str">
        <f t="shared" si="0"/>
        <v>CRWD</v>
      </c>
      <c r="E56" s="8" t="s">
        <v>143</v>
      </c>
      <c r="F56" s="8" t="s">
        <v>587</v>
      </c>
      <c r="H56" s="1" t="s">
        <v>76</v>
      </c>
      <c r="I56" s="1" t="s">
        <v>473</v>
      </c>
    </row>
    <row r="57" spans="1:9" x14ac:dyDescent="0.25">
      <c r="A57" s="1" t="s">
        <v>765</v>
      </c>
      <c r="B57" s="8" t="str">
        <f t="shared" si="1"/>
        <v>CHD</v>
      </c>
      <c r="C57" s="8" t="str">
        <f>IF(OR(RIGHT($A57,4)="CES1",RIGHT($A57,4)="CES2"),"CES1/CES2",IF(RIGHT($A57,9)="CRE1/CRE2","CRE1",RIGHT($A57,LEN($A57)-FIND(".",$A57,1))))</f>
        <v>DRW1</v>
      </c>
      <c r="E57" s="8" t="s">
        <v>113</v>
      </c>
      <c r="F57" s="8" t="s">
        <v>588</v>
      </c>
      <c r="H57" s="1" t="s">
        <v>78</v>
      </c>
      <c r="I57" s="1" t="s">
        <v>474</v>
      </c>
    </row>
    <row r="58" spans="1:9" x14ac:dyDescent="0.25">
      <c r="A58" s="1" t="s">
        <v>685</v>
      </c>
      <c r="B58" s="8" t="str">
        <f t="shared" si="1"/>
        <v>CHD</v>
      </c>
      <c r="C58" s="8" t="str">
        <f t="shared" ref="C58:C121" si="2">IF(OR(RIGHT($A58,4)="CES1",RIGHT($A58,4)="CES2"),"CES1/CES2",IF(RIGHT($A58,9)="CRE1/CRE2","CRE1",RIGHT($A58,LEN($A58)-FIND(".",$A58,1))))</f>
        <v>PKNE</v>
      </c>
      <c r="E58" s="8" t="s">
        <v>53</v>
      </c>
      <c r="F58" s="8" t="s">
        <v>589</v>
      </c>
      <c r="H58" s="1" t="s">
        <v>725</v>
      </c>
      <c r="I58" s="1" t="s">
        <v>831</v>
      </c>
    </row>
    <row r="59" spans="1:9" x14ac:dyDescent="0.25">
      <c r="A59" s="1" t="s">
        <v>686</v>
      </c>
      <c r="B59" s="8" t="str">
        <f t="shared" si="1"/>
        <v>CHD</v>
      </c>
      <c r="C59" s="8" t="str">
        <f t="shared" si="2"/>
        <v>TAY1</v>
      </c>
      <c r="E59" s="8" t="s">
        <v>216</v>
      </c>
      <c r="F59" s="8" t="s">
        <v>590</v>
      </c>
      <c r="H59" s="1" t="s">
        <v>80</v>
      </c>
      <c r="I59" s="1" t="s">
        <v>475</v>
      </c>
    </row>
    <row r="60" spans="1:9" x14ac:dyDescent="0.25">
      <c r="A60" s="1" t="s">
        <v>687</v>
      </c>
      <c r="B60" s="8" t="str">
        <f t="shared" si="1"/>
        <v>CHD</v>
      </c>
      <c r="C60" s="8" t="str">
        <f t="shared" si="2"/>
        <v>TAY2</v>
      </c>
      <c r="E60" s="8" t="s">
        <v>124</v>
      </c>
      <c r="F60" s="8" t="s">
        <v>591</v>
      </c>
      <c r="H60" s="1" t="s">
        <v>82</v>
      </c>
      <c r="I60" s="1" t="s">
        <v>630</v>
      </c>
    </row>
    <row r="61" spans="1:9" x14ac:dyDescent="0.25">
      <c r="A61" s="1" t="s">
        <v>275</v>
      </c>
      <c r="B61" s="8" t="str">
        <f t="shared" si="1"/>
        <v>CMH</v>
      </c>
      <c r="C61" s="8" t="str">
        <f t="shared" si="2"/>
        <v>CMH1</v>
      </c>
      <c r="E61" s="8" t="s">
        <v>130</v>
      </c>
      <c r="F61" s="8" t="s">
        <v>592</v>
      </c>
      <c r="H61" s="1" t="s">
        <v>84</v>
      </c>
      <c r="I61" s="1" t="s">
        <v>476</v>
      </c>
    </row>
    <row r="62" spans="1:9" x14ac:dyDescent="0.25">
      <c r="A62" s="1" t="s">
        <v>276</v>
      </c>
      <c r="B62" s="8" t="str">
        <f t="shared" si="1"/>
        <v>CNRL</v>
      </c>
      <c r="C62" s="8" t="str">
        <f t="shared" si="2"/>
        <v>CNR5</v>
      </c>
      <c r="E62" s="8" t="s">
        <v>136</v>
      </c>
      <c r="F62" s="8" t="s">
        <v>593</v>
      </c>
      <c r="H62" s="1" t="s">
        <v>85</v>
      </c>
      <c r="I62" s="1" t="s">
        <v>477</v>
      </c>
    </row>
    <row r="63" spans="1:9" x14ac:dyDescent="0.25">
      <c r="A63" s="1" t="s">
        <v>688</v>
      </c>
      <c r="B63" s="8" t="str">
        <f t="shared" si="1"/>
        <v>CONS</v>
      </c>
      <c r="C63" s="8" t="str">
        <f t="shared" si="2"/>
        <v>BCHEXP</v>
      </c>
      <c r="E63" s="8" t="s">
        <v>132</v>
      </c>
      <c r="F63" s="8" t="s">
        <v>594</v>
      </c>
      <c r="H63" s="1" t="s">
        <v>93</v>
      </c>
      <c r="I63" s="1" t="s">
        <v>478</v>
      </c>
    </row>
    <row r="64" spans="1:9" x14ac:dyDescent="0.25">
      <c r="A64" s="1" t="s">
        <v>689</v>
      </c>
      <c r="B64" s="8" t="str">
        <f t="shared" si="1"/>
        <v>CONS</v>
      </c>
      <c r="C64" s="8" t="str">
        <f t="shared" si="2"/>
        <v>BCHIMP</v>
      </c>
      <c r="E64" s="8" t="s">
        <v>134</v>
      </c>
      <c r="F64" s="8" t="s">
        <v>595</v>
      </c>
      <c r="H64" s="1" t="s">
        <v>96</v>
      </c>
      <c r="I64" s="1" t="s">
        <v>479</v>
      </c>
    </row>
    <row r="65" spans="1:9" x14ac:dyDescent="0.25">
      <c r="A65" s="1" t="s">
        <v>766</v>
      </c>
      <c r="B65" s="8" t="str">
        <f t="shared" si="1"/>
        <v>CONS</v>
      </c>
      <c r="C65" s="8" t="str">
        <f t="shared" si="2"/>
        <v>SPCIMP</v>
      </c>
      <c r="E65" s="8" t="s">
        <v>743</v>
      </c>
      <c r="F65" s="8" t="s">
        <v>820</v>
      </c>
      <c r="H65" s="1" t="s">
        <v>55</v>
      </c>
      <c r="I65" s="1" t="s">
        <v>480</v>
      </c>
    </row>
    <row r="66" spans="1:9" x14ac:dyDescent="0.25">
      <c r="A66" s="1" t="s">
        <v>767</v>
      </c>
      <c r="B66" s="8" t="str">
        <f t="shared" si="1"/>
        <v>CPLP</v>
      </c>
      <c r="C66" s="8" t="str">
        <f t="shared" si="2"/>
        <v>CES1/CES2</v>
      </c>
      <c r="E66" s="8" t="s">
        <v>741</v>
      </c>
      <c r="F66" s="8" t="s">
        <v>821</v>
      </c>
      <c r="H66" s="1" t="s">
        <v>97</v>
      </c>
      <c r="I66" s="1" t="s">
        <v>481</v>
      </c>
    </row>
    <row r="67" spans="1:9" x14ac:dyDescent="0.25">
      <c r="A67" s="1" t="s">
        <v>768</v>
      </c>
      <c r="B67" s="8" t="str">
        <f t="shared" si="1"/>
        <v>CPLP</v>
      </c>
      <c r="C67" s="8" t="str">
        <f t="shared" si="2"/>
        <v>CES1/CES2</v>
      </c>
      <c r="E67" s="8" t="s">
        <v>115</v>
      </c>
      <c r="F67" s="8" t="s">
        <v>596</v>
      </c>
      <c r="H67" s="1" t="s">
        <v>102</v>
      </c>
      <c r="I67" s="1" t="s">
        <v>482</v>
      </c>
    </row>
    <row r="68" spans="1:9" x14ac:dyDescent="0.25">
      <c r="A68" s="1" t="s">
        <v>310</v>
      </c>
      <c r="B68" s="8" t="str">
        <f t="shared" si="1"/>
        <v>CPW</v>
      </c>
      <c r="C68" s="8" t="str">
        <f t="shared" si="2"/>
        <v>GN1</v>
      </c>
      <c r="E68" s="8" t="s">
        <v>140</v>
      </c>
      <c r="F68" s="8" t="s">
        <v>597</v>
      </c>
      <c r="H68" s="1" t="s">
        <v>103</v>
      </c>
      <c r="I68" s="1" t="s">
        <v>483</v>
      </c>
    </row>
    <row r="69" spans="1:9" x14ac:dyDescent="0.25">
      <c r="A69" s="1" t="s">
        <v>311</v>
      </c>
      <c r="B69" s="8" t="str">
        <f t="shared" ref="B69:B132" si="3">LEFT($A69,FIND(".",$A69,1)-1)</f>
        <v>CPW</v>
      </c>
      <c r="C69" s="8" t="str">
        <f t="shared" si="2"/>
        <v>GN2</v>
      </c>
      <c r="E69" s="8" t="s">
        <v>197</v>
      </c>
      <c r="F69" s="8" t="s">
        <v>598</v>
      </c>
      <c r="H69" s="1" t="s">
        <v>105</v>
      </c>
      <c r="I69" s="1" t="s">
        <v>484</v>
      </c>
    </row>
    <row r="70" spans="1:9" x14ac:dyDescent="0.25">
      <c r="A70" s="1" t="s">
        <v>279</v>
      </c>
      <c r="B70" s="8" t="str">
        <f t="shared" si="3"/>
        <v>CRR</v>
      </c>
      <c r="C70" s="8" t="str">
        <f t="shared" si="2"/>
        <v>CRR1</v>
      </c>
      <c r="E70" s="8" t="s">
        <v>147</v>
      </c>
      <c r="F70" s="8" t="s">
        <v>599</v>
      </c>
      <c r="H70" s="1" t="s">
        <v>106</v>
      </c>
      <c r="I70" s="1" t="s">
        <v>485</v>
      </c>
    </row>
    <row r="71" spans="1:9" x14ac:dyDescent="0.25">
      <c r="A71" s="1" t="s">
        <v>345</v>
      </c>
      <c r="B71" s="8" t="str">
        <f t="shared" si="3"/>
        <v>CUPC</v>
      </c>
      <c r="C71" s="8" t="str">
        <f t="shared" si="2"/>
        <v>OMRH</v>
      </c>
      <c r="E71" s="8" t="s">
        <v>151</v>
      </c>
      <c r="F71" s="8" t="s">
        <v>600</v>
      </c>
      <c r="H71" s="1" t="s">
        <v>108</v>
      </c>
      <c r="I71" s="1" t="s">
        <v>486</v>
      </c>
    </row>
    <row r="72" spans="1:9" x14ac:dyDescent="0.25">
      <c r="A72" s="1" t="s">
        <v>347</v>
      </c>
      <c r="B72" s="8" t="str">
        <f t="shared" si="3"/>
        <v>CUPC</v>
      </c>
      <c r="C72" s="8" t="str">
        <f t="shared" si="2"/>
        <v>PH1</v>
      </c>
      <c r="E72" s="8" t="s">
        <v>153</v>
      </c>
      <c r="F72" s="8" t="s">
        <v>601</v>
      </c>
      <c r="H72" s="1" t="s">
        <v>110</v>
      </c>
      <c r="I72" s="1" t="s">
        <v>631</v>
      </c>
    </row>
    <row r="73" spans="1:9" x14ac:dyDescent="0.25">
      <c r="A73" s="1" t="s">
        <v>417</v>
      </c>
      <c r="B73" s="8" t="str">
        <f t="shared" si="3"/>
        <v>CUPC</v>
      </c>
      <c r="C73" s="8" t="str">
        <f t="shared" si="2"/>
        <v>RB1</v>
      </c>
      <c r="E73" s="8" t="s">
        <v>158</v>
      </c>
      <c r="F73" s="8" t="s">
        <v>602</v>
      </c>
      <c r="H73" s="1" t="s">
        <v>112</v>
      </c>
      <c r="I73" s="1" t="s">
        <v>487</v>
      </c>
    </row>
    <row r="74" spans="1:9" x14ac:dyDescent="0.25">
      <c r="A74" s="1" t="s">
        <v>418</v>
      </c>
      <c r="B74" s="8" t="str">
        <f t="shared" si="3"/>
        <v>CUPC</v>
      </c>
      <c r="C74" s="8" t="str">
        <f t="shared" si="2"/>
        <v>RB2</v>
      </c>
      <c r="E74" s="8" t="s">
        <v>235</v>
      </c>
      <c r="F74" s="8" t="s">
        <v>603</v>
      </c>
      <c r="H74" s="1" t="s">
        <v>114</v>
      </c>
      <c r="I74" s="1" t="s">
        <v>488</v>
      </c>
    </row>
    <row r="75" spans="1:9" x14ac:dyDescent="0.25">
      <c r="A75" s="1" t="s">
        <v>419</v>
      </c>
      <c r="B75" s="8" t="str">
        <f t="shared" si="3"/>
        <v>CUPC</v>
      </c>
      <c r="C75" s="8" t="str">
        <f t="shared" si="2"/>
        <v>RB3</v>
      </c>
      <c r="E75" s="8" t="s">
        <v>225</v>
      </c>
      <c r="F75" s="8" t="s">
        <v>604</v>
      </c>
      <c r="H75" s="1" t="s">
        <v>116</v>
      </c>
      <c r="I75" s="1" t="s">
        <v>489</v>
      </c>
    </row>
    <row r="76" spans="1:9" x14ac:dyDescent="0.25">
      <c r="A76" s="1" t="s">
        <v>353</v>
      </c>
      <c r="B76" s="8" t="str">
        <f t="shared" si="3"/>
        <v>CUPC</v>
      </c>
      <c r="C76" s="8" t="str">
        <f t="shared" si="2"/>
        <v>RB5</v>
      </c>
      <c r="E76" s="8" t="s">
        <v>101</v>
      </c>
      <c r="F76" s="8" t="s">
        <v>605</v>
      </c>
      <c r="H76" s="1" t="s">
        <v>117</v>
      </c>
      <c r="I76" s="1" t="s">
        <v>490</v>
      </c>
    </row>
    <row r="77" spans="1:9" x14ac:dyDescent="0.25">
      <c r="A77" s="1" t="s">
        <v>356</v>
      </c>
      <c r="B77" s="8" t="str">
        <f t="shared" si="3"/>
        <v>CUPC</v>
      </c>
      <c r="C77" s="8" t="str">
        <f t="shared" si="2"/>
        <v>RL1</v>
      </c>
      <c r="E77" s="8" t="s">
        <v>168</v>
      </c>
      <c r="F77" s="8" t="s">
        <v>606</v>
      </c>
      <c r="H77" s="1" t="s">
        <v>118</v>
      </c>
      <c r="I77" s="1" t="s">
        <v>491</v>
      </c>
    </row>
    <row r="78" spans="1:9" x14ac:dyDescent="0.25">
      <c r="A78" s="1" t="s">
        <v>400</v>
      </c>
      <c r="B78" s="8" t="str">
        <f t="shared" si="3"/>
        <v>CUPC</v>
      </c>
      <c r="C78" s="8" t="str">
        <f t="shared" si="2"/>
        <v>VVW1</v>
      </c>
      <c r="E78" s="8" t="s">
        <v>137</v>
      </c>
      <c r="F78" s="8" t="s">
        <v>607</v>
      </c>
      <c r="H78" s="1" t="s">
        <v>119</v>
      </c>
      <c r="I78" s="1" t="s">
        <v>492</v>
      </c>
    </row>
    <row r="79" spans="1:9" x14ac:dyDescent="0.25">
      <c r="A79" s="1" t="s">
        <v>401</v>
      </c>
      <c r="B79" s="8" t="str">
        <f t="shared" si="3"/>
        <v>CUPC</v>
      </c>
      <c r="C79" s="8" t="str">
        <f t="shared" si="2"/>
        <v>VVW2</v>
      </c>
      <c r="E79" s="8" t="s">
        <v>172</v>
      </c>
      <c r="F79" s="8" t="s">
        <v>608</v>
      </c>
      <c r="H79" s="1" t="s">
        <v>120</v>
      </c>
      <c r="I79" s="1" t="s">
        <v>493</v>
      </c>
    </row>
    <row r="80" spans="1:9" x14ac:dyDescent="0.25">
      <c r="A80" s="1" t="s">
        <v>404</v>
      </c>
      <c r="B80" s="8" t="str">
        <f t="shared" si="3"/>
        <v>CWPI</v>
      </c>
      <c r="C80" s="8" t="str">
        <f t="shared" si="2"/>
        <v>CRE1</v>
      </c>
      <c r="E80" s="8" t="s">
        <v>174</v>
      </c>
      <c r="F80" s="8" t="s">
        <v>609</v>
      </c>
      <c r="H80" s="1" t="s">
        <v>122</v>
      </c>
      <c r="I80" s="1" t="s">
        <v>494</v>
      </c>
    </row>
    <row r="81" spans="1:9" x14ac:dyDescent="0.25">
      <c r="A81" s="1" t="s">
        <v>638</v>
      </c>
      <c r="B81" s="8" t="str">
        <f t="shared" si="3"/>
        <v>CWPI</v>
      </c>
      <c r="C81" s="8" t="str">
        <f t="shared" si="2"/>
        <v>CRE1</v>
      </c>
      <c r="E81" s="8" t="s">
        <v>176</v>
      </c>
      <c r="F81" s="8" t="s">
        <v>610</v>
      </c>
      <c r="H81" s="1" t="s">
        <v>123</v>
      </c>
      <c r="I81" s="1" t="s">
        <v>495</v>
      </c>
    </row>
    <row r="82" spans="1:9" x14ac:dyDescent="0.25">
      <c r="A82" s="1" t="s">
        <v>405</v>
      </c>
      <c r="B82" s="8" t="str">
        <f t="shared" si="3"/>
        <v>CWPI</v>
      </c>
      <c r="C82" s="8" t="str">
        <f t="shared" si="2"/>
        <v>CRE2</v>
      </c>
      <c r="E82" s="8" t="s">
        <v>181</v>
      </c>
      <c r="F82" s="8" t="s">
        <v>611</v>
      </c>
      <c r="H82" s="1" t="s">
        <v>125</v>
      </c>
      <c r="I82" s="1" t="s">
        <v>496</v>
      </c>
    </row>
    <row r="83" spans="1:9" x14ac:dyDescent="0.25">
      <c r="A83" s="1" t="s">
        <v>283</v>
      </c>
      <c r="B83" s="8" t="str">
        <f t="shared" si="3"/>
        <v>CWPI</v>
      </c>
      <c r="C83" s="8" t="str">
        <f t="shared" si="2"/>
        <v>CRWD</v>
      </c>
      <c r="E83" s="8" t="s">
        <v>713</v>
      </c>
      <c r="F83" s="8" t="s">
        <v>822</v>
      </c>
      <c r="H83" s="1" t="s">
        <v>126</v>
      </c>
      <c r="I83" s="1" t="s">
        <v>497</v>
      </c>
    </row>
    <row r="84" spans="1:9" x14ac:dyDescent="0.25">
      <c r="A84" s="1" t="s">
        <v>348</v>
      </c>
      <c r="B84" s="8" t="str">
        <f t="shared" si="3"/>
        <v>CWPI</v>
      </c>
      <c r="C84" s="8" t="str">
        <f t="shared" si="2"/>
        <v>PKNE</v>
      </c>
      <c r="E84" s="8" t="s">
        <v>730</v>
      </c>
      <c r="F84" s="8" t="s">
        <v>823</v>
      </c>
      <c r="H84" s="1" t="s">
        <v>127</v>
      </c>
      <c r="I84" s="1" t="s">
        <v>498</v>
      </c>
    </row>
    <row r="85" spans="1:9" x14ac:dyDescent="0.25">
      <c r="A85" s="1" t="s">
        <v>289</v>
      </c>
      <c r="B85" s="8" t="str">
        <f t="shared" si="3"/>
        <v>DAIS</v>
      </c>
      <c r="C85" s="8" t="str">
        <f t="shared" si="2"/>
        <v>DAI1</v>
      </c>
      <c r="E85" s="8" t="s">
        <v>204</v>
      </c>
      <c r="F85" s="8" t="s">
        <v>612</v>
      </c>
      <c r="H85" s="1" t="s">
        <v>129</v>
      </c>
      <c r="I85" s="1" t="s">
        <v>499</v>
      </c>
    </row>
    <row r="86" spans="1:9" x14ac:dyDescent="0.25">
      <c r="A86" s="1" t="s">
        <v>769</v>
      </c>
      <c r="B86" s="8" t="str">
        <f t="shared" si="3"/>
        <v>DEMI</v>
      </c>
      <c r="C86" s="8" t="str">
        <f t="shared" si="2"/>
        <v>BCHIMP</v>
      </c>
      <c r="E86" s="8" t="s">
        <v>111</v>
      </c>
      <c r="F86" s="8" t="s">
        <v>612</v>
      </c>
      <c r="H86" s="1" t="s">
        <v>131</v>
      </c>
      <c r="I86" s="1" t="s">
        <v>500</v>
      </c>
    </row>
    <row r="87" spans="1:9" x14ac:dyDescent="0.25">
      <c r="A87" s="1" t="s">
        <v>290</v>
      </c>
      <c r="B87" s="8" t="str">
        <f t="shared" si="3"/>
        <v>DOW</v>
      </c>
      <c r="C87" s="8" t="str">
        <f t="shared" si="2"/>
        <v>DOWGEN15M</v>
      </c>
      <c r="E87" s="8" t="s">
        <v>179</v>
      </c>
      <c r="F87" s="8" t="s">
        <v>612</v>
      </c>
      <c r="H87" s="1" t="s">
        <v>135</v>
      </c>
      <c r="I87" s="1" t="s">
        <v>501</v>
      </c>
    </row>
    <row r="88" spans="1:9" x14ac:dyDescent="0.25">
      <c r="A88" s="1" t="s">
        <v>302</v>
      </c>
      <c r="B88" s="8" t="str">
        <f t="shared" si="3"/>
        <v>ECLP</v>
      </c>
      <c r="C88" s="8" t="str">
        <f t="shared" si="2"/>
        <v>ENC1</v>
      </c>
      <c r="E88" s="8" t="s">
        <v>128</v>
      </c>
      <c r="F88" s="8" t="s">
        <v>613</v>
      </c>
      <c r="H88" s="1" t="s">
        <v>138</v>
      </c>
      <c r="I88" s="1" t="s">
        <v>502</v>
      </c>
    </row>
    <row r="89" spans="1:9" x14ac:dyDescent="0.25">
      <c r="A89" s="1" t="s">
        <v>303</v>
      </c>
      <c r="B89" s="8" t="str">
        <f t="shared" si="3"/>
        <v>ECLP</v>
      </c>
      <c r="C89" s="8" t="str">
        <f t="shared" si="2"/>
        <v>ENC2</v>
      </c>
      <c r="E89" s="8" t="s">
        <v>31</v>
      </c>
      <c r="F89" s="8" t="s">
        <v>613</v>
      </c>
      <c r="H89" s="1" t="s">
        <v>139</v>
      </c>
      <c r="I89" s="1" t="s">
        <v>503</v>
      </c>
    </row>
    <row r="90" spans="1:9" x14ac:dyDescent="0.25">
      <c r="A90" s="1" t="s">
        <v>304</v>
      </c>
      <c r="B90" s="8" t="str">
        <f t="shared" si="3"/>
        <v>ECLP</v>
      </c>
      <c r="C90" s="8" t="str">
        <f t="shared" si="2"/>
        <v>ENC3</v>
      </c>
      <c r="E90" s="8" t="s">
        <v>715</v>
      </c>
      <c r="F90" s="8" t="s">
        <v>824</v>
      </c>
      <c r="H90" s="1" t="s">
        <v>144</v>
      </c>
      <c r="I90" s="1" t="s">
        <v>504</v>
      </c>
    </row>
    <row r="91" spans="1:9" x14ac:dyDescent="0.25">
      <c r="A91" s="1" t="s">
        <v>256</v>
      </c>
      <c r="B91" s="8" t="str">
        <f t="shared" si="3"/>
        <v>EEC</v>
      </c>
      <c r="C91" s="8" t="str">
        <f t="shared" si="2"/>
        <v>AKE1</v>
      </c>
      <c r="E91" s="8" t="s">
        <v>98</v>
      </c>
      <c r="F91" s="8" t="s">
        <v>614</v>
      </c>
      <c r="H91" s="1" t="s">
        <v>146</v>
      </c>
      <c r="I91" s="1" t="s">
        <v>505</v>
      </c>
    </row>
    <row r="92" spans="1:9" x14ac:dyDescent="0.25">
      <c r="A92" s="1" t="s">
        <v>325</v>
      </c>
      <c r="B92" s="8" t="str">
        <f t="shared" si="3"/>
        <v>EEC</v>
      </c>
      <c r="C92" s="8" t="str">
        <f t="shared" si="2"/>
        <v>KH1</v>
      </c>
      <c r="E92" s="8" t="s">
        <v>33</v>
      </c>
      <c r="F92" s="8" t="s">
        <v>615</v>
      </c>
      <c r="H92" s="1" t="s">
        <v>148</v>
      </c>
      <c r="I92" s="1" t="s">
        <v>506</v>
      </c>
    </row>
    <row r="93" spans="1:9" x14ac:dyDescent="0.25">
      <c r="A93" s="1" t="s">
        <v>326</v>
      </c>
      <c r="B93" s="8" t="str">
        <f t="shared" si="3"/>
        <v>EEC</v>
      </c>
      <c r="C93" s="8" t="str">
        <f t="shared" si="2"/>
        <v>KH2</v>
      </c>
      <c r="E93" s="8" t="s">
        <v>750</v>
      </c>
      <c r="F93" s="8" t="s">
        <v>825</v>
      </c>
      <c r="H93" s="1" t="s">
        <v>150</v>
      </c>
      <c r="I93" s="1" t="s">
        <v>507</v>
      </c>
    </row>
    <row r="94" spans="1:9" x14ac:dyDescent="0.25">
      <c r="A94" s="1" t="s">
        <v>390</v>
      </c>
      <c r="B94" s="8" t="str">
        <f t="shared" si="3"/>
        <v>EEC</v>
      </c>
      <c r="C94" s="8" t="str">
        <f t="shared" si="2"/>
        <v>TAB1</v>
      </c>
      <c r="E94" s="8" t="s">
        <v>212</v>
      </c>
      <c r="F94" s="8" t="s">
        <v>634</v>
      </c>
      <c r="H94" s="1" t="s">
        <v>152</v>
      </c>
      <c r="I94" s="1" t="s">
        <v>508</v>
      </c>
    </row>
    <row r="95" spans="1:9" x14ac:dyDescent="0.25">
      <c r="A95" s="1" t="s">
        <v>299</v>
      </c>
      <c r="B95" s="8" t="str">
        <f t="shared" si="3"/>
        <v>EEMI</v>
      </c>
      <c r="C95" s="8" t="str">
        <f t="shared" si="2"/>
        <v>BCHEXP</v>
      </c>
      <c r="E95" s="8" t="s">
        <v>208</v>
      </c>
      <c r="F95" s="8" t="s">
        <v>616</v>
      </c>
      <c r="H95" s="1" t="s">
        <v>154</v>
      </c>
      <c r="I95" s="1" t="s">
        <v>509</v>
      </c>
    </row>
    <row r="96" spans="1:9" x14ac:dyDescent="0.25">
      <c r="A96" s="1" t="s">
        <v>298</v>
      </c>
      <c r="B96" s="8" t="str">
        <f t="shared" si="3"/>
        <v>EEMI</v>
      </c>
      <c r="C96" s="8" t="str">
        <f t="shared" si="2"/>
        <v>BCHIMP</v>
      </c>
      <c r="E96" s="8" t="s">
        <v>213</v>
      </c>
      <c r="F96" s="8" t="s">
        <v>617</v>
      </c>
      <c r="H96" s="1" t="s">
        <v>155</v>
      </c>
      <c r="I96" s="1" t="s">
        <v>510</v>
      </c>
    </row>
    <row r="97" spans="1:9" x14ac:dyDescent="0.25">
      <c r="A97" s="1" t="s">
        <v>300</v>
      </c>
      <c r="B97" s="8" t="str">
        <f t="shared" si="3"/>
        <v>EGCP</v>
      </c>
      <c r="C97" s="8" t="str">
        <f t="shared" si="2"/>
        <v>EGC1</v>
      </c>
      <c r="E97" s="8" t="s">
        <v>3</v>
      </c>
      <c r="F97" s="8" t="s">
        <v>618</v>
      </c>
      <c r="H97" s="1" t="s">
        <v>157</v>
      </c>
      <c r="I97" s="1" t="s">
        <v>511</v>
      </c>
    </row>
    <row r="98" spans="1:9" x14ac:dyDescent="0.25">
      <c r="A98" s="1" t="s">
        <v>280</v>
      </c>
      <c r="B98" s="8" t="str">
        <f t="shared" si="3"/>
        <v>EGPI</v>
      </c>
      <c r="C98" s="8" t="str">
        <f t="shared" si="2"/>
        <v>CRS1</v>
      </c>
      <c r="E98" s="8" t="s">
        <v>29</v>
      </c>
      <c r="F98" s="8" t="s">
        <v>612</v>
      </c>
      <c r="H98" s="1" t="s">
        <v>159</v>
      </c>
      <c r="I98" s="1" t="s">
        <v>512</v>
      </c>
    </row>
    <row r="99" spans="1:9" x14ac:dyDescent="0.25">
      <c r="A99" s="1" t="s">
        <v>281</v>
      </c>
      <c r="B99" s="8" t="str">
        <f t="shared" si="3"/>
        <v>EGPI</v>
      </c>
      <c r="C99" s="8" t="str">
        <f t="shared" si="2"/>
        <v>CRS2</v>
      </c>
      <c r="E99" s="8" t="s">
        <v>218</v>
      </c>
      <c r="F99" s="8" t="s">
        <v>619</v>
      </c>
      <c r="H99" s="1" t="s">
        <v>160</v>
      </c>
      <c r="I99" s="1" t="s">
        <v>513</v>
      </c>
    </row>
    <row r="100" spans="1:9" x14ac:dyDescent="0.25">
      <c r="A100" s="1" t="s">
        <v>282</v>
      </c>
      <c r="B100" s="8" t="str">
        <f t="shared" si="3"/>
        <v>EGPI</v>
      </c>
      <c r="C100" s="8" t="str">
        <f t="shared" si="2"/>
        <v>CRS3</v>
      </c>
      <c r="E100" s="8" t="s">
        <v>195</v>
      </c>
      <c r="F100" s="8" t="s">
        <v>620</v>
      </c>
      <c r="H100" s="1" t="s">
        <v>161</v>
      </c>
      <c r="I100" s="1" t="s">
        <v>514</v>
      </c>
    </row>
    <row r="101" spans="1:9" x14ac:dyDescent="0.25">
      <c r="A101" s="1" t="s">
        <v>274</v>
      </c>
      <c r="B101" s="8" t="str">
        <f t="shared" si="3"/>
        <v>ENC2</v>
      </c>
      <c r="C101" s="8" t="str">
        <f t="shared" si="2"/>
        <v>CL01</v>
      </c>
      <c r="H101" s="1" t="s">
        <v>162</v>
      </c>
      <c r="I101" s="1" t="s">
        <v>515</v>
      </c>
    </row>
    <row r="102" spans="1:9" x14ac:dyDescent="0.25">
      <c r="A102" s="1" t="s">
        <v>294</v>
      </c>
      <c r="B102" s="8" t="str">
        <f t="shared" si="3"/>
        <v>ENC2</v>
      </c>
      <c r="C102" s="8" t="str">
        <f t="shared" si="2"/>
        <v>EC04</v>
      </c>
      <c r="H102" s="1" t="s">
        <v>164</v>
      </c>
      <c r="I102" s="1" t="s">
        <v>632</v>
      </c>
    </row>
    <row r="103" spans="1:9" x14ac:dyDescent="0.25">
      <c r="A103" s="1" t="s">
        <v>296</v>
      </c>
      <c r="B103" s="8" t="str">
        <f t="shared" si="3"/>
        <v>ENCR</v>
      </c>
      <c r="C103" s="8" t="str">
        <f t="shared" si="2"/>
        <v>120SIMP</v>
      </c>
      <c r="H103" s="1" t="s">
        <v>228</v>
      </c>
      <c r="I103" s="1" t="s">
        <v>516</v>
      </c>
    </row>
    <row r="104" spans="1:9" x14ac:dyDescent="0.25">
      <c r="A104" s="1" t="s">
        <v>301</v>
      </c>
      <c r="B104" s="8" t="str">
        <f t="shared" si="3"/>
        <v>ENCR</v>
      </c>
      <c r="C104" s="8" t="str">
        <f t="shared" si="2"/>
        <v>BCHEXP</v>
      </c>
      <c r="H104" s="1" t="s">
        <v>229</v>
      </c>
      <c r="I104" s="1" t="s">
        <v>517</v>
      </c>
    </row>
    <row r="105" spans="1:9" x14ac:dyDescent="0.25">
      <c r="A105" s="1" t="s">
        <v>295</v>
      </c>
      <c r="B105" s="8" t="str">
        <f t="shared" si="3"/>
        <v>ENCR</v>
      </c>
      <c r="C105" s="8" t="str">
        <f t="shared" si="2"/>
        <v>BCHIMP</v>
      </c>
      <c r="H105" s="1" t="s">
        <v>230</v>
      </c>
      <c r="I105" s="1" t="s">
        <v>518</v>
      </c>
    </row>
    <row r="106" spans="1:9" x14ac:dyDescent="0.25">
      <c r="A106" s="1" t="s">
        <v>770</v>
      </c>
      <c r="B106" s="8" t="str">
        <f t="shared" si="3"/>
        <v>ENCR</v>
      </c>
      <c r="C106" s="8" t="str">
        <f t="shared" si="2"/>
        <v>ENC1</v>
      </c>
      <c r="H106" s="1" t="s">
        <v>167</v>
      </c>
      <c r="I106" s="1" t="s">
        <v>519</v>
      </c>
    </row>
    <row r="107" spans="1:9" x14ac:dyDescent="0.25">
      <c r="A107" s="1" t="s">
        <v>771</v>
      </c>
      <c r="B107" s="8" t="str">
        <f t="shared" si="3"/>
        <v>ENCR</v>
      </c>
      <c r="C107" s="8" t="str">
        <f t="shared" si="2"/>
        <v>ENC2</v>
      </c>
      <c r="H107" s="1" t="s">
        <v>727</v>
      </c>
      <c r="I107" s="1" t="s">
        <v>826</v>
      </c>
    </row>
    <row r="108" spans="1:9" x14ac:dyDescent="0.25">
      <c r="A108" s="1" t="s">
        <v>772</v>
      </c>
      <c r="B108" s="8" t="str">
        <f t="shared" si="3"/>
        <v>ENCR</v>
      </c>
      <c r="C108" s="8" t="str">
        <f t="shared" si="2"/>
        <v>RG10</v>
      </c>
      <c r="H108" s="1" t="s">
        <v>728</v>
      </c>
      <c r="I108" s="1" t="s">
        <v>827</v>
      </c>
    </row>
    <row r="109" spans="1:9" x14ac:dyDescent="0.25">
      <c r="A109" s="1" t="s">
        <v>773</v>
      </c>
      <c r="B109" s="8" t="str">
        <f t="shared" si="3"/>
        <v>ENCR</v>
      </c>
      <c r="C109" s="8" t="str">
        <f t="shared" si="2"/>
        <v>RG8</v>
      </c>
      <c r="H109" s="1" t="s">
        <v>729</v>
      </c>
      <c r="I109" s="1" t="s">
        <v>828</v>
      </c>
    </row>
    <row r="110" spans="1:9" x14ac:dyDescent="0.25">
      <c r="A110" s="1" t="s">
        <v>774</v>
      </c>
      <c r="B110" s="8" t="str">
        <f t="shared" si="3"/>
        <v>ENCR</v>
      </c>
      <c r="C110" s="8" t="str">
        <f t="shared" si="2"/>
        <v>RG9</v>
      </c>
      <c r="H110" s="1" t="s">
        <v>169</v>
      </c>
      <c r="I110" s="1" t="s">
        <v>520</v>
      </c>
    </row>
    <row r="111" spans="1:9" x14ac:dyDescent="0.25">
      <c r="A111" s="1" t="s">
        <v>775</v>
      </c>
      <c r="B111" s="8" t="str">
        <f t="shared" si="3"/>
        <v>ENCR</v>
      </c>
      <c r="C111" s="8" t="str">
        <f t="shared" si="2"/>
        <v>SPCEXP</v>
      </c>
      <c r="H111" s="1" t="s">
        <v>170</v>
      </c>
      <c r="I111" s="1" t="s">
        <v>521</v>
      </c>
    </row>
    <row r="112" spans="1:9" x14ac:dyDescent="0.25">
      <c r="A112" s="1" t="s">
        <v>297</v>
      </c>
      <c r="B112" s="8" t="str">
        <f t="shared" si="3"/>
        <v>ENCR</v>
      </c>
      <c r="C112" s="8" t="str">
        <f t="shared" si="2"/>
        <v>SPCIMP</v>
      </c>
      <c r="H112" s="1" t="s">
        <v>171</v>
      </c>
      <c r="I112" s="1" t="s">
        <v>522</v>
      </c>
    </row>
    <row r="113" spans="1:9" x14ac:dyDescent="0.25">
      <c r="A113" s="1" t="s">
        <v>293</v>
      </c>
      <c r="B113" s="8" t="str">
        <f t="shared" si="3"/>
        <v>ENCV</v>
      </c>
      <c r="C113" s="8" t="str">
        <f t="shared" si="2"/>
        <v>EC01</v>
      </c>
      <c r="H113" s="1" t="s">
        <v>173</v>
      </c>
      <c r="I113" s="1" t="s">
        <v>523</v>
      </c>
    </row>
    <row r="114" spans="1:9" x14ac:dyDescent="0.25">
      <c r="A114" s="1" t="s">
        <v>690</v>
      </c>
      <c r="B114" s="8" t="str">
        <f t="shared" si="3"/>
        <v>ENMP</v>
      </c>
      <c r="C114" s="8" t="str">
        <f t="shared" si="2"/>
        <v>BR3</v>
      </c>
      <c r="H114" s="1" t="s">
        <v>175</v>
      </c>
      <c r="I114" s="1" t="s">
        <v>524</v>
      </c>
    </row>
    <row r="115" spans="1:9" x14ac:dyDescent="0.25">
      <c r="A115" s="1" t="s">
        <v>691</v>
      </c>
      <c r="B115" s="8" t="str">
        <f t="shared" si="3"/>
        <v>ENMP</v>
      </c>
      <c r="C115" s="8" t="str">
        <f t="shared" si="2"/>
        <v>BR4</v>
      </c>
      <c r="H115" s="1" t="s">
        <v>177</v>
      </c>
      <c r="I115" s="1" t="s">
        <v>525</v>
      </c>
    </row>
    <row r="116" spans="1:9" x14ac:dyDescent="0.25">
      <c r="A116" s="1" t="s">
        <v>268</v>
      </c>
      <c r="B116" s="8" t="str">
        <f t="shared" si="3"/>
        <v>ENMP</v>
      </c>
      <c r="C116" s="8" t="str">
        <f t="shared" si="2"/>
        <v>BR5</v>
      </c>
      <c r="H116" s="1" t="s">
        <v>178</v>
      </c>
      <c r="I116" s="1" t="s">
        <v>526</v>
      </c>
    </row>
    <row r="117" spans="1:9" x14ac:dyDescent="0.25">
      <c r="A117" s="1" t="s">
        <v>406</v>
      </c>
      <c r="B117" s="8" t="str">
        <f t="shared" si="3"/>
        <v>EPDA</v>
      </c>
      <c r="C117" s="8" t="str">
        <f t="shared" si="2"/>
        <v>ENC1</v>
      </c>
      <c r="H117" s="1" t="s">
        <v>180</v>
      </c>
      <c r="I117" s="1" t="s">
        <v>527</v>
      </c>
    </row>
    <row r="118" spans="1:9" x14ac:dyDescent="0.25">
      <c r="A118" s="1" t="s">
        <v>407</v>
      </c>
      <c r="B118" s="8" t="str">
        <f t="shared" si="3"/>
        <v>EPDA</v>
      </c>
      <c r="C118" s="8" t="str">
        <f t="shared" si="2"/>
        <v>ENC2</v>
      </c>
      <c r="H118" s="1" t="s">
        <v>182</v>
      </c>
      <c r="I118" s="1" t="s">
        <v>528</v>
      </c>
    </row>
    <row r="119" spans="1:9" x14ac:dyDescent="0.25">
      <c r="A119" s="1" t="s">
        <v>408</v>
      </c>
      <c r="B119" s="8" t="str">
        <f t="shared" si="3"/>
        <v>EPDA</v>
      </c>
      <c r="C119" s="8" t="str">
        <f t="shared" si="2"/>
        <v>ENC3</v>
      </c>
      <c r="H119" s="1" t="s">
        <v>183</v>
      </c>
      <c r="I119" s="1" t="s">
        <v>529</v>
      </c>
    </row>
    <row r="120" spans="1:9" x14ac:dyDescent="0.25">
      <c r="A120" s="1" t="s">
        <v>692</v>
      </c>
      <c r="B120" s="8" t="str">
        <f t="shared" si="3"/>
        <v>EPDA</v>
      </c>
      <c r="C120" s="8" t="str">
        <f t="shared" si="2"/>
        <v>HAL1</v>
      </c>
      <c r="H120" s="1" t="s">
        <v>184</v>
      </c>
      <c r="I120" s="1" t="s">
        <v>530</v>
      </c>
    </row>
    <row r="121" spans="1:9" x14ac:dyDescent="0.25">
      <c r="A121" s="1" t="s">
        <v>776</v>
      </c>
      <c r="B121" s="8" t="str">
        <f t="shared" si="3"/>
        <v>EPDC</v>
      </c>
      <c r="C121" s="8" t="str">
        <f t="shared" si="2"/>
        <v>GN1</v>
      </c>
      <c r="H121" s="1" t="s">
        <v>186</v>
      </c>
      <c r="I121" s="1" t="s">
        <v>531</v>
      </c>
    </row>
    <row r="122" spans="1:9" x14ac:dyDescent="0.25">
      <c r="A122" s="1" t="s">
        <v>777</v>
      </c>
      <c r="B122" s="8" t="str">
        <f t="shared" si="3"/>
        <v>EPDC</v>
      </c>
      <c r="C122" s="8" t="str">
        <f t="shared" ref="C122:C185" si="4">IF(OR(RIGHT($A122,4)="CES1",RIGHT($A122,4)="CES2"),"CES1/CES2",IF(RIGHT($A122,9)="CRE1/CRE2","CRE1",RIGHT($A122,LEN($A122)-FIND(".",$A122,1))))</f>
        <v>GN2</v>
      </c>
      <c r="H122" s="1" t="s">
        <v>187</v>
      </c>
      <c r="I122" s="1" t="s">
        <v>532</v>
      </c>
    </row>
    <row r="123" spans="1:9" x14ac:dyDescent="0.25">
      <c r="A123" s="1" t="s">
        <v>778</v>
      </c>
      <c r="B123" s="8" t="str">
        <f t="shared" si="3"/>
        <v>EPDC</v>
      </c>
      <c r="C123" s="8" t="str">
        <f t="shared" si="4"/>
        <v>GN3</v>
      </c>
      <c r="H123" s="1" t="s">
        <v>188</v>
      </c>
      <c r="I123" s="1" t="s">
        <v>533</v>
      </c>
    </row>
    <row r="124" spans="1:9" x14ac:dyDescent="0.25">
      <c r="A124" s="1" t="s">
        <v>779</v>
      </c>
      <c r="B124" s="8" t="str">
        <f t="shared" si="3"/>
        <v>EPDC</v>
      </c>
      <c r="C124" s="8" t="str">
        <f t="shared" si="4"/>
        <v>RG10</v>
      </c>
      <c r="H124" s="1" t="s">
        <v>190</v>
      </c>
      <c r="I124" s="1" t="s">
        <v>534</v>
      </c>
    </row>
    <row r="125" spans="1:9" x14ac:dyDescent="0.25">
      <c r="A125" s="1" t="s">
        <v>780</v>
      </c>
      <c r="B125" s="8" t="str">
        <f t="shared" si="3"/>
        <v>EPDC</v>
      </c>
      <c r="C125" s="8" t="str">
        <f t="shared" si="4"/>
        <v>RG8</v>
      </c>
      <c r="H125" s="1" t="s">
        <v>191</v>
      </c>
      <c r="I125" s="1" t="s">
        <v>535</v>
      </c>
    </row>
    <row r="126" spans="1:9" x14ac:dyDescent="0.25">
      <c r="A126" s="1" t="s">
        <v>781</v>
      </c>
      <c r="B126" s="8" t="str">
        <f t="shared" si="3"/>
        <v>EPDC</v>
      </c>
      <c r="C126" s="8" t="str">
        <f t="shared" si="4"/>
        <v>RG9</v>
      </c>
      <c r="H126" s="1" t="s">
        <v>192</v>
      </c>
      <c r="I126" s="1" t="s">
        <v>536</v>
      </c>
    </row>
    <row r="127" spans="1:9" x14ac:dyDescent="0.25">
      <c r="A127" s="1" t="s">
        <v>312</v>
      </c>
      <c r="B127" s="8" t="str">
        <f t="shared" si="3"/>
        <v>EPDG</v>
      </c>
      <c r="C127" s="8" t="str">
        <f t="shared" si="4"/>
        <v>GN3</v>
      </c>
      <c r="H127" s="1" t="s">
        <v>194</v>
      </c>
      <c r="I127" t="s">
        <v>537</v>
      </c>
    </row>
    <row r="128" spans="1:9" x14ac:dyDescent="0.25">
      <c r="A128" s="1" t="s">
        <v>782</v>
      </c>
      <c r="B128" s="8" t="str">
        <f t="shared" si="3"/>
        <v>EPGI1</v>
      </c>
      <c r="C128" s="8" t="str">
        <f t="shared" si="4"/>
        <v>GN1</v>
      </c>
      <c r="H128" s="1" t="s">
        <v>196</v>
      </c>
      <c r="I128" t="s">
        <v>633</v>
      </c>
    </row>
    <row r="129" spans="1:9" x14ac:dyDescent="0.25">
      <c r="A129" s="1" t="s">
        <v>783</v>
      </c>
      <c r="B129" s="8" t="str">
        <f t="shared" si="3"/>
        <v>EPGI1</v>
      </c>
      <c r="C129" s="8" t="str">
        <f t="shared" si="4"/>
        <v>GN2</v>
      </c>
      <c r="H129" s="1" t="s">
        <v>74</v>
      </c>
      <c r="I129" t="s">
        <v>552</v>
      </c>
    </row>
    <row r="130" spans="1:9" x14ac:dyDescent="0.25">
      <c r="A130" s="1" t="s">
        <v>784</v>
      </c>
      <c r="B130" s="8" t="str">
        <f t="shared" si="3"/>
        <v>EPPA</v>
      </c>
      <c r="C130" s="8" t="str">
        <f t="shared" si="4"/>
        <v>BR3</v>
      </c>
      <c r="H130" s="1" t="s">
        <v>73</v>
      </c>
      <c r="I130" t="s">
        <v>553</v>
      </c>
    </row>
    <row r="131" spans="1:9" x14ac:dyDescent="0.25">
      <c r="A131" s="1" t="s">
        <v>785</v>
      </c>
      <c r="B131" s="8" t="str">
        <f t="shared" si="3"/>
        <v>EPPA</v>
      </c>
      <c r="C131" s="8" t="str">
        <f t="shared" si="4"/>
        <v>BR4</v>
      </c>
      <c r="H131" s="1" t="s">
        <v>199</v>
      </c>
      <c r="I131" t="s">
        <v>538</v>
      </c>
    </row>
    <row r="132" spans="1:9" x14ac:dyDescent="0.25">
      <c r="A132" s="1" t="s">
        <v>786</v>
      </c>
      <c r="B132" s="8" t="str">
        <f t="shared" si="3"/>
        <v>EPPA</v>
      </c>
      <c r="C132" s="8" t="str">
        <f t="shared" si="4"/>
        <v>BR5</v>
      </c>
      <c r="H132" s="1" t="s">
        <v>237</v>
      </c>
      <c r="I132" t="s">
        <v>539</v>
      </c>
    </row>
    <row r="133" spans="1:9" x14ac:dyDescent="0.25">
      <c r="A133" s="1" t="s">
        <v>374</v>
      </c>
      <c r="B133" s="8" t="str">
        <f t="shared" ref="B133:B196" si="5">LEFT($A133,FIND(".",$A133,1)-1)</f>
        <v>EPPA</v>
      </c>
      <c r="C133" s="8" t="str">
        <f t="shared" si="4"/>
        <v>SD5</v>
      </c>
      <c r="H133" s="1" t="s">
        <v>238</v>
      </c>
      <c r="I133" t="s">
        <v>540</v>
      </c>
    </row>
    <row r="134" spans="1:9" x14ac:dyDescent="0.25">
      <c r="A134" s="1" t="s">
        <v>376</v>
      </c>
      <c r="B134" s="8" t="str">
        <f t="shared" si="5"/>
        <v>EPPA</v>
      </c>
      <c r="C134" s="8" t="str">
        <f t="shared" si="4"/>
        <v>SD6</v>
      </c>
      <c r="H134" s="1" t="s">
        <v>203</v>
      </c>
      <c r="I134" t="s">
        <v>541</v>
      </c>
    </row>
    <row r="135" spans="1:9" x14ac:dyDescent="0.25">
      <c r="A135" s="1" t="s">
        <v>292</v>
      </c>
      <c r="B135" s="8" t="str">
        <f t="shared" si="5"/>
        <v>ERPS</v>
      </c>
      <c r="C135" s="8" t="str">
        <f t="shared" si="4"/>
        <v>EAGL</v>
      </c>
      <c r="H135" s="1" t="s">
        <v>205</v>
      </c>
      <c r="I135" t="s">
        <v>542</v>
      </c>
    </row>
    <row r="136" spans="1:9" x14ac:dyDescent="0.25">
      <c r="A136" s="1" t="s">
        <v>321</v>
      </c>
      <c r="B136" s="8" t="str">
        <f t="shared" si="5"/>
        <v>ESSO</v>
      </c>
      <c r="C136" s="8" t="str">
        <f t="shared" si="4"/>
        <v>IOR1</v>
      </c>
      <c r="H136" s="1" t="s">
        <v>673</v>
      </c>
      <c r="I136" t="s">
        <v>702</v>
      </c>
    </row>
    <row r="137" spans="1:9" x14ac:dyDescent="0.25">
      <c r="A137" s="1" t="s">
        <v>322</v>
      </c>
      <c r="B137" s="8" t="str">
        <f t="shared" si="5"/>
        <v>ESSO</v>
      </c>
      <c r="C137" s="8" t="str">
        <f t="shared" si="4"/>
        <v>IOR3</v>
      </c>
      <c r="H137" s="1" t="s">
        <v>206</v>
      </c>
      <c r="I137" t="s">
        <v>543</v>
      </c>
    </row>
    <row r="138" spans="1:9" x14ac:dyDescent="0.25">
      <c r="A138" s="1" t="s">
        <v>787</v>
      </c>
      <c r="B138" s="8" t="str">
        <f t="shared" si="5"/>
        <v>GAL</v>
      </c>
      <c r="C138" s="8" t="str">
        <f t="shared" si="4"/>
        <v>DRW1</v>
      </c>
      <c r="H138" s="1" t="s">
        <v>207</v>
      </c>
      <c r="I138" t="s">
        <v>544</v>
      </c>
    </row>
    <row r="139" spans="1:9" x14ac:dyDescent="0.25">
      <c r="A139" s="1" t="s">
        <v>341</v>
      </c>
      <c r="B139" s="8" t="str">
        <f t="shared" si="5"/>
        <v>GPI</v>
      </c>
      <c r="C139" s="8" t="str">
        <f t="shared" si="4"/>
        <v>NPP1</v>
      </c>
      <c r="H139" s="1" t="s">
        <v>211</v>
      </c>
      <c r="I139" t="s">
        <v>545</v>
      </c>
    </row>
    <row r="140" spans="1:9" x14ac:dyDescent="0.25">
      <c r="A140" s="1" t="s">
        <v>338</v>
      </c>
      <c r="B140" s="8" t="str">
        <f t="shared" si="5"/>
        <v>GPWF</v>
      </c>
      <c r="C140" s="8" t="str">
        <f t="shared" si="4"/>
        <v>NEP1</v>
      </c>
      <c r="H140" s="1" t="s">
        <v>214</v>
      </c>
      <c r="I140" t="s">
        <v>546</v>
      </c>
    </row>
    <row r="141" spans="1:9" x14ac:dyDescent="0.25">
      <c r="A141" s="1" t="s">
        <v>315</v>
      </c>
      <c r="B141" s="8" t="str">
        <f t="shared" si="5"/>
        <v>HWP</v>
      </c>
      <c r="C141" s="8" t="str">
        <f t="shared" si="4"/>
        <v>HAL1</v>
      </c>
      <c r="H141" s="1" t="s">
        <v>215</v>
      </c>
      <c r="I141" t="s">
        <v>547</v>
      </c>
    </row>
    <row r="142" spans="1:9" x14ac:dyDescent="0.25">
      <c r="A142" s="1" t="s">
        <v>273</v>
      </c>
      <c r="B142" s="8" t="str">
        <f t="shared" si="5"/>
        <v>ICPL</v>
      </c>
      <c r="C142" s="8" t="str">
        <f t="shared" si="4"/>
        <v>CHIN</v>
      </c>
      <c r="H142" s="1" t="s">
        <v>674</v>
      </c>
      <c r="I142" t="s">
        <v>704</v>
      </c>
    </row>
    <row r="143" spans="1:9" x14ac:dyDescent="0.25">
      <c r="A143" s="1" t="s">
        <v>358</v>
      </c>
      <c r="B143" s="8" t="str">
        <f t="shared" si="5"/>
        <v>ICPL</v>
      </c>
      <c r="C143" s="8" t="str">
        <f t="shared" si="4"/>
        <v>RYMD</v>
      </c>
      <c r="H143" s="1" t="s">
        <v>217</v>
      </c>
      <c r="I143" t="s">
        <v>548</v>
      </c>
    </row>
    <row r="144" spans="1:9" x14ac:dyDescent="0.25">
      <c r="A144" s="1" t="s">
        <v>402</v>
      </c>
      <c r="B144" s="8" t="str">
        <f t="shared" si="5"/>
        <v>INPR</v>
      </c>
      <c r="C144" s="8" t="str">
        <f t="shared" si="4"/>
        <v>WEY1</v>
      </c>
    </row>
    <row r="145" spans="1:3" x14ac:dyDescent="0.25">
      <c r="A145" s="1" t="s">
        <v>323</v>
      </c>
      <c r="B145" s="8" t="str">
        <f t="shared" si="5"/>
        <v>IORV</v>
      </c>
      <c r="C145" s="8" t="str">
        <f t="shared" si="4"/>
        <v>IOR3</v>
      </c>
    </row>
    <row r="146" spans="1:3" x14ac:dyDescent="0.25">
      <c r="A146" s="1" t="s">
        <v>328</v>
      </c>
      <c r="B146" s="8" t="str">
        <f t="shared" si="5"/>
        <v>KHW</v>
      </c>
      <c r="C146" s="8" t="str">
        <f t="shared" si="4"/>
        <v>KHW1</v>
      </c>
    </row>
    <row r="147" spans="1:3" x14ac:dyDescent="0.25">
      <c r="A147" s="1" t="s">
        <v>411</v>
      </c>
      <c r="B147" s="8" t="str">
        <f t="shared" si="5"/>
        <v>MAGE</v>
      </c>
      <c r="C147" s="8" t="str">
        <f t="shared" si="4"/>
        <v>120SIMP</v>
      </c>
    </row>
    <row r="148" spans="1:3" x14ac:dyDescent="0.25">
      <c r="A148" s="1" t="s">
        <v>331</v>
      </c>
      <c r="B148" s="8" t="str">
        <f t="shared" si="5"/>
        <v>MAGE</v>
      </c>
      <c r="C148" s="8" t="str">
        <f t="shared" si="4"/>
        <v>BCHEXP</v>
      </c>
    </row>
    <row r="149" spans="1:3" x14ac:dyDescent="0.25">
      <c r="A149" s="1" t="s">
        <v>413</v>
      </c>
      <c r="B149" s="8" t="str">
        <f t="shared" si="5"/>
        <v>MAGE</v>
      </c>
      <c r="C149" s="8" t="str">
        <f t="shared" si="4"/>
        <v>SPCEXP</v>
      </c>
    </row>
    <row r="150" spans="1:3" x14ac:dyDescent="0.25">
      <c r="A150" s="1" t="s">
        <v>412</v>
      </c>
      <c r="B150" s="8" t="str">
        <f t="shared" si="5"/>
        <v>MAGE</v>
      </c>
      <c r="C150" s="8" t="str">
        <f t="shared" si="4"/>
        <v>SPCIMP</v>
      </c>
    </row>
    <row r="151" spans="1:3" x14ac:dyDescent="0.25">
      <c r="A151" s="1" t="s">
        <v>788</v>
      </c>
      <c r="B151" s="8" t="str">
        <f t="shared" si="5"/>
        <v>MANH</v>
      </c>
      <c r="C151" s="8" t="str">
        <f t="shared" si="4"/>
        <v>SPCEXP</v>
      </c>
    </row>
    <row r="152" spans="1:3" x14ac:dyDescent="0.25">
      <c r="A152" s="1" t="s">
        <v>329</v>
      </c>
      <c r="B152" s="8" t="str">
        <f t="shared" si="5"/>
        <v>MANH</v>
      </c>
      <c r="C152" s="8" t="str">
        <f t="shared" si="4"/>
        <v>SPCIMP</v>
      </c>
    </row>
    <row r="153" spans="1:3" x14ac:dyDescent="0.25">
      <c r="A153" s="1" t="s">
        <v>330</v>
      </c>
      <c r="B153" s="8" t="str">
        <f t="shared" si="5"/>
        <v>MEGE</v>
      </c>
      <c r="C153" s="8" t="str">
        <f t="shared" si="4"/>
        <v>MEG1</v>
      </c>
    </row>
    <row r="154" spans="1:3" x14ac:dyDescent="0.25">
      <c r="A154" s="1" t="s">
        <v>789</v>
      </c>
      <c r="B154" s="8" t="str">
        <f t="shared" si="5"/>
        <v>MLCC</v>
      </c>
      <c r="C154" s="8" t="str">
        <f t="shared" si="4"/>
        <v>BCHIMP</v>
      </c>
    </row>
    <row r="155" spans="1:3" x14ac:dyDescent="0.25">
      <c r="A155" s="1" t="s">
        <v>790</v>
      </c>
      <c r="B155" s="8" t="str">
        <f t="shared" si="5"/>
        <v>MLCC</v>
      </c>
      <c r="C155" s="8" t="str">
        <f t="shared" si="4"/>
        <v>SPCEXP</v>
      </c>
    </row>
    <row r="156" spans="1:3" x14ac:dyDescent="0.25">
      <c r="A156" s="1" t="s">
        <v>791</v>
      </c>
      <c r="B156" s="8" t="str">
        <f t="shared" si="5"/>
        <v>MLCC</v>
      </c>
      <c r="C156" s="8" t="str">
        <f t="shared" si="4"/>
        <v>SPCIMP</v>
      </c>
    </row>
    <row r="157" spans="1:3" x14ac:dyDescent="0.25">
      <c r="A157" s="1" t="s">
        <v>792</v>
      </c>
      <c r="B157" s="8" t="str">
        <f t="shared" si="5"/>
        <v>MPI</v>
      </c>
      <c r="C157" s="8" t="str">
        <f t="shared" si="4"/>
        <v>HRM</v>
      </c>
    </row>
    <row r="158" spans="1:3" x14ac:dyDescent="0.25">
      <c r="A158" s="1" t="s">
        <v>316</v>
      </c>
      <c r="B158" s="8" t="str">
        <f t="shared" si="5"/>
        <v>MPLP</v>
      </c>
      <c r="C158" s="8" t="str">
        <f t="shared" si="4"/>
        <v>HRM</v>
      </c>
    </row>
    <row r="159" spans="1:3" x14ac:dyDescent="0.25">
      <c r="A159" s="1" t="s">
        <v>335</v>
      </c>
      <c r="B159" s="8" t="str">
        <f t="shared" si="5"/>
        <v>MSCG</v>
      </c>
      <c r="C159" s="8" t="str">
        <f t="shared" si="4"/>
        <v>120SIMP</v>
      </c>
    </row>
    <row r="160" spans="1:3" x14ac:dyDescent="0.25">
      <c r="A160" s="1" t="s">
        <v>336</v>
      </c>
      <c r="B160" s="8" t="str">
        <f t="shared" si="5"/>
        <v>MSCG</v>
      </c>
      <c r="C160" s="8" t="str">
        <f t="shared" si="4"/>
        <v>BCHEXP</v>
      </c>
    </row>
    <row r="161" spans="1:3" x14ac:dyDescent="0.25">
      <c r="A161" s="1" t="s">
        <v>334</v>
      </c>
      <c r="B161" s="8" t="str">
        <f t="shared" si="5"/>
        <v>MSCG</v>
      </c>
      <c r="C161" s="8" t="str">
        <f t="shared" si="4"/>
        <v>BCHIMP</v>
      </c>
    </row>
    <row r="162" spans="1:3" x14ac:dyDescent="0.25">
      <c r="A162" s="1" t="s">
        <v>337</v>
      </c>
      <c r="B162" s="8" t="str">
        <f t="shared" si="5"/>
        <v>MSCG</v>
      </c>
      <c r="C162" s="8" t="str">
        <f t="shared" si="4"/>
        <v>SPCEXP</v>
      </c>
    </row>
    <row r="163" spans="1:3" x14ac:dyDescent="0.25">
      <c r="A163" s="1" t="s">
        <v>693</v>
      </c>
      <c r="B163" s="8" t="str">
        <f t="shared" si="5"/>
        <v>MSCG</v>
      </c>
      <c r="C163" s="8" t="str">
        <f t="shared" si="4"/>
        <v>SPCIMP</v>
      </c>
    </row>
    <row r="164" spans="1:3" x14ac:dyDescent="0.25">
      <c r="A164" s="1" t="s">
        <v>388</v>
      </c>
      <c r="B164" s="8" t="str">
        <f t="shared" si="5"/>
        <v>NESI</v>
      </c>
      <c r="C164" s="8" t="str">
        <f t="shared" si="4"/>
        <v>BCHEXP</v>
      </c>
    </row>
    <row r="165" spans="1:3" x14ac:dyDescent="0.25">
      <c r="A165" s="1" t="s">
        <v>385</v>
      </c>
      <c r="B165" s="8" t="str">
        <f t="shared" si="5"/>
        <v>NESI</v>
      </c>
      <c r="C165" s="8" t="str">
        <f t="shared" si="4"/>
        <v>BCHIMP</v>
      </c>
    </row>
    <row r="166" spans="1:3" x14ac:dyDescent="0.25">
      <c r="A166" s="1" t="s">
        <v>389</v>
      </c>
      <c r="B166" s="8" t="str">
        <f t="shared" si="5"/>
        <v>NESI</v>
      </c>
      <c r="C166" s="8" t="str">
        <f t="shared" si="4"/>
        <v>SPCEXP</v>
      </c>
    </row>
    <row r="167" spans="1:3" x14ac:dyDescent="0.25">
      <c r="A167" s="1" t="s">
        <v>387</v>
      </c>
      <c r="B167" s="8" t="str">
        <f t="shared" si="5"/>
        <v>NESI</v>
      </c>
      <c r="C167" s="8" t="str">
        <f t="shared" si="4"/>
        <v>SPCIMP</v>
      </c>
    </row>
    <row r="168" spans="1:3" x14ac:dyDescent="0.25">
      <c r="A168" s="1" t="s">
        <v>340</v>
      </c>
      <c r="B168" s="8" t="str">
        <f t="shared" si="5"/>
        <v>NPC</v>
      </c>
      <c r="C168" s="8" t="str">
        <f t="shared" si="4"/>
        <v>NPC1</v>
      </c>
    </row>
    <row r="169" spans="1:3" x14ac:dyDescent="0.25">
      <c r="A169" s="1" t="s">
        <v>342</v>
      </c>
      <c r="B169" s="8" t="str">
        <f t="shared" si="5"/>
        <v>NRG</v>
      </c>
      <c r="C169" s="8" t="str">
        <f t="shared" si="4"/>
        <v>NRG3</v>
      </c>
    </row>
    <row r="170" spans="1:3" x14ac:dyDescent="0.25">
      <c r="A170" s="1" t="s">
        <v>793</v>
      </c>
      <c r="B170" s="8" t="str">
        <f t="shared" si="5"/>
        <v>NXI</v>
      </c>
      <c r="C170" s="8" t="str">
        <f t="shared" si="4"/>
        <v>BCHIMP</v>
      </c>
    </row>
    <row r="171" spans="1:3" x14ac:dyDescent="0.25">
      <c r="A171" s="1" t="s">
        <v>410</v>
      </c>
      <c r="B171" s="8" t="str">
        <f t="shared" si="5"/>
        <v>NXI</v>
      </c>
      <c r="C171" s="8" t="str">
        <f t="shared" si="4"/>
        <v>GWW1</v>
      </c>
    </row>
    <row r="172" spans="1:3" x14ac:dyDescent="0.25">
      <c r="A172" s="1" t="s">
        <v>343</v>
      </c>
      <c r="B172" s="8" t="str">
        <f t="shared" si="5"/>
        <v>NXI</v>
      </c>
      <c r="C172" s="8" t="str">
        <f t="shared" si="4"/>
        <v>NX01</v>
      </c>
    </row>
    <row r="173" spans="1:3" x14ac:dyDescent="0.25">
      <c r="A173" s="1" t="s">
        <v>344</v>
      </c>
      <c r="B173" s="8" t="str">
        <f t="shared" si="5"/>
        <v>NXI</v>
      </c>
      <c r="C173" s="8" t="str">
        <f t="shared" si="4"/>
        <v>NX02</v>
      </c>
    </row>
    <row r="174" spans="1:3" x14ac:dyDescent="0.25">
      <c r="A174" s="1" t="s">
        <v>346</v>
      </c>
      <c r="B174" s="8" t="str">
        <f t="shared" si="5"/>
        <v>OWFL</v>
      </c>
      <c r="C174" s="8" t="str">
        <f t="shared" si="4"/>
        <v>OWF1</v>
      </c>
    </row>
    <row r="175" spans="1:3" x14ac:dyDescent="0.25">
      <c r="A175" s="1" t="s">
        <v>427</v>
      </c>
      <c r="B175" s="8" t="str">
        <f t="shared" si="5"/>
        <v>PCES</v>
      </c>
      <c r="C175" s="8" t="str">
        <f t="shared" si="4"/>
        <v>EC01</v>
      </c>
    </row>
    <row r="176" spans="1:3" x14ac:dyDescent="0.25">
      <c r="A176" s="1" t="s">
        <v>794</v>
      </c>
      <c r="B176" s="8" t="str">
        <f t="shared" si="5"/>
        <v>PCES</v>
      </c>
      <c r="C176" s="8" t="str">
        <f t="shared" si="4"/>
        <v>EC04</v>
      </c>
    </row>
    <row r="177" spans="1:3" x14ac:dyDescent="0.25">
      <c r="A177" s="1" t="s">
        <v>409</v>
      </c>
      <c r="B177" s="8" t="str">
        <f t="shared" si="5"/>
        <v>PPLE</v>
      </c>
      <c r="C177" s="8" t="str">
        <f t="shared" si="4"/>
        <v>120SIMP</v>
      </c>
    </row>
    <row r="178" spans="1:3" x14ac:dyDescent="0.25">
      <c r="A178" s="1" t="s">
        <v>415</v>
      </c>
      <c r="B178" s="8" t="str">
        <f t="shared" si="5"/>
        <v>PWX</v>
      </c>
      <c r="C178" s="8" t="str">
        <f t="shared" si="4"/>
        <v>120SIMP</v>
      </c>
    </row>
    <row r="179" spans="1:3" x14ac:dyDescent="0.25">
      <c r="A179" s="1" t="s">
        <v>351</v>
      </c>
      <c r="B179" s="8" t="str">
        <f t="shared" si="5"/>
        <v>PWX</v>
      </c>
      <c r="C179" s="8" t="str">
        <f t="shared" si="4"/>
        <v>BCHEXP</v>
      </c>
    </row>
    <row r="180" spans="1:3" x14ac:dyDescent="0.25">
      <c r="A180" s="1" t="s">
        <v>352</v>
      </c>
      <c r="B180" s="8" t="str">
        <f t="shared" si="5"/>
        <v>PWX</v>
      </c>
      <c r="C180" s="8" t="str">
        <f t="shared" si="4"/>
        <v>BCHIMP</v>
      </c>
    </row>
    <row r="181" spans="1:3" x14ac:dyDescent="0.25">
      <c r="A181" s="1" t="s">
        <v>308</v>
      </c>
      <c r="B181" s="8" t="str">
        <f t="shared" si="5"/>
        <v>PWX</v>
      </c>
      <c r="C181" s="8" t="str">
        <f t="shared" si="4"/>
        <v>FNG1</v>
      </c>
    </row>
    <row r="182" spans="1:3" x14ac:dyDescent="0.25">
      <c r="A182" s="1" t="s">
        <v>414</v>
      </c>
      <c r="B182" s="8" t="str">
        <f t="shared" si="5"/>
        <v>PWX</v>
      </c>
      <c r="C182" s="8" t="str">
        <f t="shared" si="4"/>
        <v>SPCEXP</v>
      </c>
    </row>
    <row r="183" spans="1:3" x14ac:dyDescent="0.25">
      <c r="A183" s="1" t="s">
        <v>416</v>
      </c>
      <c r="B183" s="8" t="str">
        <f t="shared" si="5"/>
        <v>PWX</v>
      </c>
      <c r="C183" s="8" t="str">
        <f t="shared" si="4"/>
        <v>SPCIMP</v>
      </c>
    </row>
    <row r="184" spans="1:3" x14ac:dyDescent="0.25">
      <c r="A184" s="1" t="s">
        <v>428</v>
      </c>
      <c r="B184" s="8" t="str">
        <f t="shared" si="5"/>
        <v>REMC</v>
      </c>
      <c r="C184" s="8" t="str">
        <f t="shared" si="4"/>
        <v>120SIMP</v>
      </c>
    </row>
    <row r="185" spans="1:3" x14ac:dyDescent="0.25">
      <c r="A185" s="1" t="s">
        <v>429</v>
      </c>
      <c r="B185" s="8" t="str">
        <f t="shared" si="5"/>
        <v>REMC</v>
      </c>
      <c r="C185" s="8" t="str">
        <f t="shared" si="4"/>
        <v>BCHEXP</v>
      </c>
    </row>
    <row r="186" spans="1:3" x14ac:dyDescent="0.25">
      <c r="A186" s="1" t="s">
        <v>354</v>
      </c>
      <c r="B186" s="8" t="str">
        <f t="shared" si="5"/>
        <v>REMC</v>
      </c>
      <c r="C186" s="8" t="str">
        <f t="shared" ref="C186:C270" si="6">IF(OR(RIGHT($A186,4)="CES1",RIGHT($A186,4)="CES2"),"CES1/CES2",IF(RIGHT($A186,9)="CRE1/CRE2","CRE1",RIGHT($A186,LEN($A186)-FIND(".",$A186,1))))</f>
        <v>BCHIMP</v>
      </c>
    </row>
    <row r="187" spans="1:3" x14ac:dyDescent="0.25">
      <c r="A187" s="1" t="s">
        <v>420</v>
      </c>
      <c r="B187" s="8" t="str">
        <f t="shared" si="5"/>
        <v>REMC</v>
      </c>
      <c r="C187" s="8" t="str">
        <f t="shared" si="6"/>
        <v>SPCEXP</v>
      </c>
    </row>
    <row r="188" spans="1:3" x14ac:dyDescent="0.25">
      <c r="A188" s="1" t="s">
        <v>355</v>
      </c>
      <c r="B188" s="8" t="str">
        <f t="shared" si="5"/>
        <v>REMC</v>
      </c>
      <c r="C188" s="8" t="str">
        <f t="shared" si="6"/>
        <v>SPCIMP</v>
      </c>
    </row>
    <row r="189" spans="1:3" x14ac:dyDescent="0.25">
      <c r="A189" s="1" t="s">
        <v>332</v>
      </c>
      <c r="B189" s="8" t="str">
        <f t="shared" si="5"/>
        <v>SCE</v>
      </c>
      <c r="C189" s="8" t="str">
        <f t="shared" si="6"/>
        <v>MKR1</v>
      </c>
    </row>
    <row r="190" spans="1:3" x14ac:dyDescent="0.25">
      <c r="A190" s="1" t="s">
        <v>694</v>
      </c>
      <c r="B190" s="8" t="str">
        <f t="shared" si="5"/>
        <v>SCL</v>
      </c>
      <c r="C190" s="8" t="str">
        <f t="shared" si="6"/>
        <v>341S025</v>
      </c>
    </row>
    <row r="191" spans="1:3" x14ac:dyDescent="0.25">
      <c r="A191" s="1" t="s">
        <v>359</v>
      </c>
      <c r="B191" s="8" t="str">
        <f t="shared" si="5"/>
        <v>SCL</v>
      </c>
      <c r="C191" s="8" t="str">
        <f t="shared" si="6"/>
        <v>SCL1</v>
      </c>
    </row>
    <row r="192" spans="1:3" x14ac:dyDescent="0.25">
      <c r="A192" s="1" t="s">
        <v>360</v>
      </c>
      <c r="B192" s="8" t="str">
        <f t="shared" si="5"/>
        <v>SCR</v>
      </c>
      <c r="C192" s="8" t="str">
        <f t="shared" si="6"/>
        <v>SCR1</v>
      </c>
    </row>
    <row r="193" spans="1:3" x14ac:dyDescent="0.25">
      <c r="A193" s="1" t="s">
        <v>361</v>
      </c>
      <c r="B193" s="8" t="str">
        <f t="shared" si="5"/>
        <v>SEPI</v>
      </c>
      <c r="C193" s="8" t="str">
        <f t="shared" si="6"/>
        <v>SCR2</v>
      </c>
    </row>
    <row r="194" spans="1:3" x14ac:dyDescent="0.25">
      <c r="A194" s="1" t="s">
        <v>362</v>
      </c>
      <c r="B194" s="8" t="str">
        <f t="shared" si="5"/>
        <v>SEPI</v>
      </c>
      <c r="C194" s="8" t="str">
        <f t="shared" si="6"/>
        <v>SCR3</v>
      </c>
    </row>
    <row r="195" spans="1:3" x14ac:dyDescent="0.25">
      <c r="A195" s="1" t="s">
        <v>421</v>
      </c>
      <c r="B195" s="8" t="str">
        <f t="shared" si="5"/>
        <v>SEPI</v>
      </c>
      <c r="C195" s="8" t="str">
        <f t="shared" si="6"/>
        <v>SCR4</v>
      </c>
    </row>
    <row r="196" spans="1:3" x14ac:dyDescent="0.25">
      <c r="A196" s="1" t="s">
        <v>364</v>
      </c>
      <c r="B196" s="8" t="str">
        <f t="shared" si="5"/>
        <v>SHEL</v>
      </c>
      <c r="C196" s="8" t="str">
        <f t="shared" si="6"/>
        <v>SCTG</v>
      </c>
    </row>
    <row r="197" spans="1:3" x14ac:dyDescent="0.25">
      <c r="A197" s="1" t="s">
        <v>382</v>
      </c>
      <c r="B197" s="8" t="str">
        <f t="shared" ref="B197:B270" si="7">LEFT($A197,FIND(".",$A197,1)-1)</f>
        <v>SHEL</v>
      </c>
      <c r="C197" s="8" t="str">
        <f t="shared" si="6"/>
        <v>SHCG</v>
      </c>
    </row>
    <row r="198" spans="1:3" x14ac:dyDescent="0.25">
      <c r="A198" s="1" t="s">
        <v>795</v>
      </c>
      <c r="B198" s="8" t="str">
        <f t="shared" si="7"/>
        <v>STC</v>
      </c>
      <c r="C198" s="8" t="str">
        <f t="shared" si="6"/>
        <v>BCHIMP</v>
      </c>
    </row>
    <row r="199" spans="1:3" x14ac:dyDescent="0.25">
      <c r="A199" s="1" t="s">
        <v>796</v>
      </c>
      <c r="B199" s="8" t="str">
        <f t="shared" si="7"/>
        <v>SYPM</v>
      </c>
      <c r="C199" s="8" t="str">
        <f t="shared" si="6"/>
        <v>BCHIMP</v>
      </c>
    </row>
    <row r="200" spans="1:3" x14ac:dyDescent="0.25">
      <c r="A200" s="1" t="s">
        <v>391</v>
      </c>
      <c r="B200" s="8" t="str">
        <f t="shared" si="7"/>
        <v>TAC2</v>
      </c>
      <c r="C200" s="8" t="str">
        <f t="shared" si="6"/>
        <v>TAY1</v>
      </c>
    </row>
    <row r="201" spans="1:3" x14ac:dyDescent="0.25">
      <c r="A201" s="1" t="s">
        <v>314</v>
      </c>
      <c r="B201" s="8" t="str">
        <f t="shared" si="7"/>
        <v>TAC3</v>
      </c>
      <c r="C201" s="8" t="str">
        <f t="shared" si="6"/>
        <v>GWW1</v>
      </c>
    </row>
    <row r="202" spans="1:3" x14ac:dyDescent="0.25">
      <c r="A202" s="1" t="s">
        <v>363</v>
      </c>
      <c r="B202" s="8" t="str">
        <f t="shared" si="7"/>
        <v>TAC4</v>
      </c>
      <c r="C202" s="8" t="str">
        <f t="shared" si="6"/>
        <v>SCR4</v>
      </c>
    </row>
    <row r="203" spans="1:3" x14ac:dyDescent="0.25">
      <c r="A203" s="1" t="s">
        <v>327</v>
      </c>
      <c r="B203" s="8" t="str">
        <f t="shared" si="7"/>
        <v>TAKH</v>
      </c>
      <c r="C203" s="8" t="str">
        <f t="shared" si="6"/>
        <v>KH3</v>
      </c>
    </row>
    <row r="204" spans="1:3" x14ac:dyDescent="0.25">
      <c r="A204" s="1" t="s">
        <v>260</v>
      </c>
      <c r="B204" s="8" t="str">
        <f t="shared" si="7"/>
        <v>TAU</v>
      </c>
      <c r="C204" s="8" t="str">
        <f t="shared" si="6"/>
        <v>BAR</v>
      </c>
    </row>
    <row r="205" spans="1:3" x14ac:dyDescent="0.25">
      <c r="A205" s="1" t="s">
        <v>263</v>
      </c>
      <c r="B205" s="8" t="str">
        <f t="shared" si="7"/>
        <v>TAU</v>
      </c>
      <c r="C205" s="8" t="str">
        <f t="shared" si="6"/>
        <v>BIG</v>
      </c>
    </row>
    <row r="206" spans="1:3" x14ac:dyDescent="0.25">
      <c r="A206" s="1" t="s">
        <v>264</v>
      </c>
      <c r="B206" s="8" t="str">
        <f t="shared" si="7"/>
        <v>TAU</v>
      </c>
      <c r="C206" s="8" t="str">
        <f t="shared" si="6"/>
        <v>BPW</v>
      </c>
    </row>
    <row r="207" spans="1:3" x14ac:dyDescent="0.25">
      <c r="A207" s="1" t="s">
        <v>269</v>
      </c>
      <c r="B207" s="8" t="str">
        <f t="shared" si="7"/>
        <v>TAU</v>
      </c>
      <c r="C207" s="8" t="str">
        <f t="shared" si="6"/>
        <v>BRA</v>
      </c>
    </row>
    <row r="208" spans="1:3" x14ac:dyDescent="0.25">
      <c r="A208" s="1" t="s">
        <v>272</v>
      </c>
      <c r="B208" s="8" t="str">
        <f t="shared" si="7"/>
        <v>TAU</v>
      </c>
      <c r="C208" s="8" t="str">
        <f t="shared" si="6"/>
        <v>CAS</v>
      </c>
    </row>
    <row r="209" spans="1:3" x14ac:dyDescent="0.25">
      <c r="A209" s="1" t="s">
        <v>309</v>
      </c>
      <c r="B209" s="8" t="str">
        <f t="shared" si="7"/>
        <v>TAU</v>
      </c>
      <c r="C209" s="8" t="str">
        <f t="shared" si="6"/>
        <v>GHO</v>
      </c>
    </row>
    <row r="210" spans="1:3" x14ac:dyDescent="0.25">
      <c r="A210" s="1" t="s">
        <v>317</v>
      </c>
      <c r="B210" s="8" t="str">
        <f t="shared" si="7"/>
        <v>TAU</v>
      </c>
      <c r="C210" s="8" t="str">
        <f t="shared" si="6"/>
        <v>HSH</v>
      </c>
    </row>
    <row r="211" spans="1:3" x14ac:dyDescent="0.25">
      <c r="A211" s="1" t="s">
        <v>320</v>
      </c>
      <c r="B211" s="8" t="str">
        <f t="shared" si="7"/>
        <v>TAU</v>
      </c>
      <c r="C211" s="8" t="str">
        <f t="shared" si="6"/>
        <v>INT</v>
      </c>
    </row>
    <row r="212" spans="1:3" x14ac:dyDescent="0.25">
      <c r="A212" s="1" t="s">
        <v>324</v>
      </c>
      <c r="B212" s="8" t="str">
        <f t="shared" si="7"/>
        <v>TAU</v>
      </c>
      <c r="C212" s="8" t="str">
        <f t="shared" si="6"/>
        <v>KAN</v>
      </c>
    </row>
    <row r="213" spans="1:3" x14ac:dyDescent="0.25">
      <c r="A213" s="1" t="s">
        <v>349</v>
      </c>
      <c r="B213" s="8" t="str">
        <f t="shared" si="7"/>
        <v>TAU</v>
      </c>
      <c r="C213" s="8" t="str">
        <f t="shared" si="6"/>
        <v>POC</v>
      </c>
    </row>
    <row r="214" spans="1:3" x14ac:dyDescent="0.25">
      <c r="A214" s="1" t="s">
        <v>357</v>
      </c>
      <c r="B214" s="8" t="str">
        <f t="shared" si="7"/>
        <v>TAU</v>
      </c>
      <c r="C214" s="8" t="str">
        <f t="shared" si="6"/>
        <v>RUN</v>
      </c>
    </row>
    <row r="215" spans="1:3" x14ac:dyDescent="0.25">
      <c r="A215" s="1" t="s">
        <v>386</v>
      </c>
      <c r="B215" s="8" t="str">
        <f t="shared" si="7"/>
        <v>TAU</v>
      </c>
      <c r="C215" s="8" t="str">
        <f t="shared" si="6"/>
        <v>SPR</v>
      </c>
    </row>
    <row r="216" spans="1:3" x14ac:dyDescent="0.25">
      <c r="A216" s="1" t="s">
        <v>397</v>
      </c>
      <c r="B216" s="8" t="str">
        <f t="shared" si="7"/>
        <v>TAU</v>
      </c>
      <c r="C216" s="8" t="str">
        <f t="shared" si="6"/>
        <v>THS</v>
      </c>
    </row>
    <row r="217" spans="1:3" x14ac:dyDescent="0.25">
      <c r="A217" s="1" t="s">
        <v>695</v>
      </c>
      <c r="B217" s="8" t="str">
        <f t="shared" si="7"/>
        <v>TAU</v>
      </c>
      <c r="C217" s="8" t="str">
        <f t="shared" si="6"/>
        <v>WB4</v>
      </c>
    </row>
    <row r="218" spans="1:3" x14ac:dyDescent="0.25">
      <c r="A218" s="1" t="s">
        <v>797</v>
      </c>
      <c r="B218" s="8" t="str">
        <f t="shared" si="7"/>
        <v>TCEM</v>
      </c>
      <c r="C218" s="8" t="str">
        <f t="shared" si="6"/>
        <v>BCHEXP</v>
      </c>
    </row>
    <row r="219" spans="1:3" x14ac:dyDescent="0.25">
      <c r="A219" s="1" t="s">
        <v>798</v>
      </c>
      <c r="B219" s="8" t="str">
        <f t="shared" si="7"/>
        <v>TCEM</v>
      </c>
      <c r="C219" s="8" t="str">
        <f t="shared" si="6"/>
        <v>BCHIMP</v>
      </c>
    </row>
    <row r="220" spans="1:3" x14ac:dyDescent="0.25">
      <c r="A220" s="1" t="s">
        <v>306</v>
      </c>
      <c r="B220" s="8" t="str">
        <f t="shared" si="7"/>
        <v>TCES</v>
      </c>
      <c r="C220" s="8" t="str">
        <f t="shared" si="6"/>
        <v>120SIMP</v>
      </c>
    </row>
    <row r="221" spans="1:3" x14ac:dyDescent="0.25">
      <c r="A221" s="1" t="s">
        <v>307</v>
      </c>
      <c r="B221" s="8" t="str">
        <f t="shared" si="7"/>
        <v>TCES</v>
      </c>
      <c r="C221" s="8" t="str">
        <f t="shared" si="6"/>
        <v>BCHEXP</v>
      </c>
    </row>
    <row r="222" spans="1:3" x14ac:dyDescent="0.25">
      <c r="A222" s="1" t="s">
        <v>305</v>
      </c>
      <c r="B222" s="8" t="str">
        <f t="shared" si="7"/>
        <v>TCES</v>
      </c>
      <c r="C222" s="8" t="str">
        <f t="shared" si="6"/>
        <v>BCHIMP</v>
      </c>
    </row>
    <row r="223" spans="1:3" x14ac:dyDescent="0.25">
      <c r="A223" s="1" t="s">
        <v>799</v>
      </c>
      <c r="B223" s="8" t="str">
        <f t="shared" si="7"/>
        <v>TCN</v>
      </c>
      <c r="C223" s="8" t="str">
        <f t="shared" si="6"/>
        <v>BCHEXP</v>
      </c>
    </row>
    <row r="224" spans="1:3" x14ac:dyDescent="0.25">
      <c r="A224" s="1" t="s">
        <v>800</v>
      </c>
      <c r="B224" s="8" t="str">
        <f t="shared" si="7"/>
        <v>TCN</v>
      </c>
      <c r="C224" s="8" t="str">
        <f t="shared" si="6"/>
        <v>BCHIMP</v>
      </c>
    </row>
    <row r="225" spans="1:3" x14ac:dyDescent="0.25">
      <c r="A225" s="1" t="s">
        <v>261</v>
      </c>
      <c r="B225" s="8" t="str">
        <f t="shared" si="7"/>
        <v>TCN</v>
      </c>
      <c r="C225" s="8" t="str">
        <f t="shared" si="6"/>
        <v>BCR2</v>
      </c>
    </row>
    <row r="226" spans="1:3" x14ac:dyDescent="0.25">
      <c r="A226" s="1" t="s">
        <v>262</v>
      </c>
      <c r="B226" s="8" t="str">
        <f t="shared" si="7"/>
        <v>TCN</v>
      </c>
      <c r="C226" s="8" t="str">
        <f t="shared" si="6"/>
        <v>BCRK</v>
      </c>
    </row>
    <row r="227" spans="1:3" x14ac:dyDescent="0.25">
      <c r="A227" s="1" t="s">
        <v>333</v>
      </c>
      <c r="B227" s="8" t="str">
        <f t="shared" si="7"/>
        <v>TCN</v>
      </c>
      <c r="C227" s="8" t="str">
        <f t="shared" si="6"/>
        <v>MKRC</v>
      </c>
    </row>
    <row r="228" spans="1:3" x14ac:dyDescent="0.25">
      <c r="A228" s="1" t="s">
        <v>366</v>
      </c>
      <c r="B228" s="8" t="str">
        <f t="shared" si="7"/>
        <v>TCN</v>
      </c>
      <c r="C228" s="8" t="str">
        <f t="shared" si="6"/>
        <v>SD1</v>
      </c>
    </row>
    <row r="229" spans="1:3" x14ac:dyDescent="0.25">
      <c r="A229" s="1" t="s">
        <v>368</v>
      </c>
      <c r="B229" s="8" t="str">
        <f t="shared" si="7"/>
        <v>TCN</v>
      </c>
      <c r="C229" s="8" t="str">
        <f t="shared" si="6"/>
        <v>SD2</v>
      </c>
    </row>
    <row r="230" spans="1:3" x14ac:dyDescent="0.25">
      <c r="A230" s="1" t="s">
        <v>378</v>
      </c>
      <c r="B230" s="8" t="str">
        <f t="shared" si="7"/>
        <v>TCN</v>
      </c>
      <c r="C230" s="8" t="str">
        <f t="shared" si="6"/>
        <v>SH1</v>
      </c>
    </row>
    <row r="231" spans="1:3" x14ac:dyDescent="0.25">
      <c r="A231" s="1" t="s">
        <v>380</v>
      </c>
      <c r="B231" s="8" t="str">
        <f t="shared" si="7"/>
        <v>TCN</v>
      </c>
      <c r="C231" s="8" t="str">
        <f t="shared" si="6"/>
        <v>SH2</v>
      </c>
    </row>
    <row r="232" spans="1:3" x14ac:dyDescent="0.25">
      <c r="A232" s="1" t="s">
        <v>392</v>
      </c>
      <c r="B232" s="8" t="str">
        <f t="shared" si="7"/>
        <v>TCN</v>
      </c>
      <c r="C232" s="8" t="str">
        <f t="shared" si="6"/>
        <v>TC01</v>
      </c>
    </row>
    <row r="233" spans="1:3" x14ac:dyDescent="0.25">
      <c r="A233" s="1" t="s">
        <v>393</v>
      </c>
      <c r="B233" s="8" t="str">
        <f t="shared" si="7"/>
        <v>TCN</v>
      </c>
      <c r="C233" s="8" t="str">
        <f t="shared" si="6"/>
        <v>TC02</v>
      </c>
    </row>
    <row r="234" spans="1:3" x14ac:dyDescent="0.25">
      <c r="A234" s="1" t="s">
        <v>801</v>
      </c>
      <c r="B234" s="8" t="str">
        <f t="shared" si="7"/>
        <v>TCPL</v>
      </c>
      <c r="C234" s="8" t="str">
        <f t="shared" si="6"/>
        <v>BCR2</v>
      </c>
    </row>
    <row r="235" spans="1:3" x14ac:dyDescent="0.25">
      <c r="A235" s="1" t="s">
        <v>802</v>
      </c>
      <c r="B235" s="8" t="str">
        <f t="shared" si="7"/>
        <v>TCPL</v>
      </c>
      <c r="C235" s="8" t="str">
        <f t="shared" si="6"/>
        <v>BCRK</v>
      </c>
    </row>
    <row r="236" spans="1:3" x14ac:dyDescent="0.25">
      <c r="A236" s="1" t="s">
        <v>803</v>
      </c>
      <c r="B236" s="8" t="str">
        <f t="shared" si="7"/>
        <v>TCPL</v>
      </c>
      <c r="C236" s="8" t="str">
        <f t="shared" si="6"/>
        <v>MKRC</v>
      </c>
    </row>
    <row r="237" spans="1:3" x14ac:dyDescent="0.25">
      <c r="A237" s="1" t="s">
        <v>804</v>
      </c>
      <c r="B237" s="8" t="str">
        <f t="shared" si="7"/>
        <v>TCPL</v>
      </c>
      <c r="C237" s="8" t="str">
        <f t="shared" si="6"/>
        <v>SD1</v>
      </c>
    </row>
    <row r="238" spans="1:3" x14ac:dyDescent="0.25">
      <c r="A238" s="1" t="s">
        <v>805</v>
      </c>
      <c r="B238" s="8" t="str">
        <f t="shared" si="7"/>
        <v>TCPL</v>
      </c>
      <c r="C238" s="8" t="str">
        <f t="shared" si="6"/>
        <v>SD2</v>
      </c>
    </row>
    <row r="239" spans="1:3" x14ac:dyDescent="0.25">
      <c r="A239" s="1" t="s">
        <v>398</v>
      </c>
      <c r="B239" s="8" t="str">
        <f t="shared" si="7"/>
        <v>TEC</v>
      </c>
      <c r="C239" s="8" t="str">
        <f t="shared" si="6"/>
        <v>SPCEXP</v>
      </c>
    </row>
    <row r="240" spans="1:3" x14ac:dyDescent="0.25">
      <c r="A240" s="1" t="s">
        <v>396</v>
      </c>
      <c r="B240" s="8" t="str">
        <f t="shared" si="7"/>
        <v>TEN</v>
      </c>
      <c r="C240" s="8" t="str">
        <f t="shared" si="6"/>
        <v>120SIMP</v>
      </c>
    </row>
    <row r="241" spans="1:3" x14ac:dyDescent="0.25">
      <c r="A241" s="1" t="s">
        <v>395</v>
      </c>
      <c r="B241" s="8" t="str">
        <f t="shared" si="7"/>
        <v>TEN</v>
      </c>
      <c r="C241" s="8" t="str">
        <f t="shared" si="6"/>
        <v>BCHEXP</v>
      </c>
    </row>
    <row r="242" spans="1:3" x14ac:dyDescent="0.25">
      <c r="A242" s="1" t="s">
        <v>394</v>
      </c>
      <c r="B242" s="8" t="str">
        <f t="shared" si="7"/>
        <v>TEN</v>
      </c>
      <c r="C242" s="8" t="str">
        <f t="shared" si="6"/>
        <v>BCHIMP</v>
      </c>
    </row>
    <row r="243" spans="1:3" x14ac:dyDescent="0.25">
      <c r="A243" s="1" t="s">
        <v>696</v>
      </c>
      <c r="B243" s="8" t="str">
        <f t="shared" si="7"/>
        <v>TEN</v>
      </c>
      <c r="C243" s="8" t="str">
        <f t="shared" si="6"/>
        <v>SPCEXP</v>
      </c>
    </row>
    <row r="244" spans="1:3" x14ac:dyDescent="0.25">
      <c r="A244" s="1" t="s">
        <v>422</v>
      </c>
      <c r="B244" s="8" t="str">
        <f t="shared" si="7"/>
        <v>TEN</v>
      </c>
      <c r="C244" s="8" t="str">
        <f t="shared" si="6"/>
        <v>SPCIMP</v>
      </c>
    </row>
    <row r="245" spans="1:3" x14ac:dyDescent="0.25">
      <c r="A245" s="1" t="s">
        <v>432</v>
      </c>
      <c r="B245" s="8" t="str">
        <f t="shared" si="7"/>
        <v>TPCI</v>
      </c>
      <c r="C245" s="8" t="str">
        <f t="shared" si="6"/>
        <v>120SIMP</v>
      </c>
    </row>
    <row r="246" spans="1:3" x14ac:dyDescent="0.25">
      <c r="A246" s="1" t="s">
        <v>399</v>
      </c>
      <c r="B246" s="8" t="str">
        <f t="shared" si="7"/>
        <v>TPCI</v>
      </c>
      <c r="C246" s="8" t="str">
        <f t="shared" si="6"/>
        <v>SPCEXP</v>
      </c>
    </row>
    <row r="247" spans="1:3" x14ac:dyDescent="0.25">
      <c r="A247" s="1" t="s">
        <v>239</v>
      </c>
      <c r="B247" s="8" t="str">
        <f t="shared" si="7"/>
        <v>UNCA</v>
      </c>
      <c r="C247" s="8" t="str">
        <f t="shared" si="6"/>
        <v>0000001511</v>
      </c>
    </row>
    <row r="248" spans="1:3" x14ac:dyDescent="0.25">
      <c r="A248" s="1" t="s">
        <v>240</v>
      </c>
      <c r="B248" s="8" t="str">
        <f t="shared" si="7"/>
        <v>UNCA</v>
      </c>
      <c r="C248" s="8" t="str">
        <f t="shared" si="6"/>
        <v>0000006711</v>
      </c>
    </row>
    <row r="249" spans="1:3" x14ac:dyDescent="0.25">
      <c r="A249" s="1" t="s">
        <v>806</v>
      </c>
      <c r="B249" s="8" t="str">
        <f t="shared" si="7"/>
        <v>UNCA</v>
      </c>
      <c r="C249" s="8" t="str">
        <f t="shared" si="6"/>
        <v>0000016301</v>
      </c>
    </row>
    <row r="250" spans="1:3" x14ac:dyDescent="0.25">
      <c r="A250" s="1" t="s">
        <v>241</v>
      </c>
      <c r="B250" s="8" t="str">
        <f t="shared" si="7"/>
        <v>UNCA</v>
      </c>
      <c r="C250" s="8" t="str">
        <f t="shared" si="6"/>
        <v>0000022911</v>
      </c>
    </row>
    <row r="251" spans="1:3" x14ac:dyDescent="0.25">
      <c r="A251" s="1" t="s">
        <v>242</v>
      </c>
      <c r="B251" s="8" t="str">
        <f t="shared" si="7"/>
        <v>UNCA</v>
      </c>
      <c r="C251" s="8" t="str">
        <f t="shared" si="6"/>
        <v>0000025611</v>
      </c>
    </row>
    <row r="252" spans="1:3" x14ac:dyDescent="0.25">
      <c r="A252" s="1" t="s">
        <v>243</v>
      </c>
      <c r="B252" s="8" t="str">
        <f t="shared" si="7"/>
        <v>UNCA</v>
      </c>
      <c r="C252" s="8" t="str">
        <f t="shared" si="6"/>
        <v>0000027711</v>
      </c>
    </row>
    <row r="253" spans="1:3" x14ac:dyDescent="0.25">
      <c r="A253" s="1" t="s">
        <v>244</v>
      </c>
      <c r="B253" s="8" t="str">
        <f t="shared" si="7"/>
        <v>UNCA</v>
      </c>
      <c r="C253" s="8" t="str">
        <f t="shared" si="6"/>
        <v>0000034911</v>
      </c>
    </row>
    <row r="254" spans="1:3" x14ac:dyDescent="0.25">
      <c r="A254" s="1" t="s">
        <v>807</v>
      </c>
      <c r="B254" s="8" t="str">
        <f t="shared" si="7"/>
        <v>UNCA</v>
      </c>
      <c r="C254" s="8" t="str">
        <f t="shared" si="6"/>
        <v>0000035311</v>
      </c>
    </row>
    <row r="255" spans="1:3" x14ac:dyDescent="0.25">
      <c r="A255" s="1" t="s">
        <v>245</v>
      </c>
      <c r="B255" s="8" t="str">
        <f t="shared" si="7"/>
        <v>UNCA</v>
      </c>
      <c r="C255" s="8" t="str">
        <f t="shared" si="6"/>
        <v>0000038511</v>
      </c>
    </row>
    <row r="256" spans="1:3" x14ac:dyDescent="0.25">
      <c r="A256" s="1" t="s">
        <v>246</v>
      </c>
      <c r="B256" s="8" t="str">
        <f t="shared" si="7"/>
        <v>UNCA</v>
      </c>
      <c r="C256" s="8" t="str">
        <f t="shared" si="6"/>
        <v>0000039611</v>
      </c>
    </row>
    <row r="257" spans="1:3" x14ac:dyDescent="0.25">
      <c r="A257" s="1" t="s">
        <v>697</v>
      </c>
      <c r="B257" s="8" t="str">
        <f t="shared" si="7"/>
        <v>UNCA</v>
      </c>
      <c r="C257" s="8" t="str">
        <f t="shared" si="6"/>
        <v>0000040511</v>
      </c>
    </row>
    <row r="258" spans="1:3" x14ac:dyDescent="0.25">
      <c r="A258" s="1" t="s">
        <v>247</v>
      </c>
      <c r="B258" s="8" t="str">
        <f t="shared" si="7"/>
        <v>UNCA</v>
      </c>
      <c r="C258" s="8" t="str">
        <f t="shared" si="6"/>
        <v>0000045411</v>
      </c>
    </row>
    <row r="259" spans="1:3" x14ac:dyDescent="0.25">
      <c r="A259" s="1" t="s">
        <v>248</v>
      </c>
      <c r="B259" s="8" t="str">
        <f t="shared" si="7"/>
        <v>UNCA</v>
      </c>
      <c r="C259" s="8" t="str">
        <f t="shared" si="6"/>
        <v>0000065911</v>
      </c>
    </row>
    <row r="260" spans="1:3" x14ac:dyDescent="0.25">
      <c r="A260" s="1" t="s">
        <v>423</v>
      </c>
      <c r="B260" s="8" t="str">
        <f t="shared" si="7"/>
        <v>UNCA</v>
      </c>
      <c r="C260" s="8" t="str">
        <f t="shared" si="6"/>
        <v>0000079301</v>
      </c>
    </row>
    <row r="261" spans="1:3" x14ac:dyDescent="0.25">
      <c r="A261" s="1" t="s">
        <v>249</v>
      </c>
      <c r="B261" s="8" t="str">
        <f t="shared" si="7"/>
        <v>UNCA</v>
      </c>
      <c r="C261" s="8" t="str">
        <f t="shared" si="6"/>
        <v>0000089511</v>
      </c>
    </row>
    <row r="262" spans="1:3" x14ac:dyDescent="0.25">
      <c r="A262" s="1" t="s">
        <v>808</v>
      </c>
      <c r="B262" s="8" t="str">
        <f t="shared" si="7"/>
        <v>UNCA</v>
      </c>
      <c r="C262" s="8" t="str">
        <f t="shared" si="6"/>
        <v>DOWLOD15M</v>
      </c>
    </row>
    <row r="263" spans="1:3" x14ac:dyDescent="0.25">
      <c r="A263" s="1" t="s">
        <v>259</v>
      </c>
      <c r="B263" s="8" t="str">
        <f t="shared" si="7"/>
        <v>VQW</v>
      </c>
      <c r="C263" s="8" t="str">
        <f t="shared" si="6"/>
        <v>ARD1</v>
      </c>
    </row>
    <row r="264" spans="1:3" x14ac:dyDescent="0.25">
      <c r="A264" s="1" t="s">
        <v>271</v>
      </c>
      <c r="B264" s="8" t="str">
        <f t="shared" si="7"/>
        <v>VQW</v>
      </c>
      <c r="C264" s="8" t="str">
        <f t="shared" si="6"/>
        <v>BTR1</v>
      </c>
    </row>
    <row r="265" spans="1:3" x14ac:dyDescent="0.25">
      <c r="A265" s="1" t="s">
        <v>277</v>
      </c>
      <c r="B265" s="8" t="str">
        <f t="shared" si="7"/>
        <v>VQW</v>
      </c>
      <c r="C265" s="8" t="str">
        <f t="shared" si="6"/>
        <v>CR1</v>
      </c>
    </row>
    <row r="266" spans="1:3" x14ac:dyDescent="0.25">
      <c r="A266" s="1" t="s">
        <v>278</v>
      </c>
      <c r="B266" s="8" t="str">
        <f t="shared" si="7"/>
        <v>VQW</v>
      </c>
      <c r="C266" s="8" t="str">
        <f t="shared" si="6"/>
        <v>CRE3</v>
      </c>
    </row>
    <row r="267" spans="1:3" x14ac:dyDescent="0.25">
      <c r="A267" s="1" t="s">
        <v>318</v>
      </c>
      <c r="B267" s="8" t="str">
        <f t="shared" si="7"/>
        <v>VQW</v>
      </c>
      <c r="C267" s="8" t="str">
        <f t="shared" si="6"/>
        <v>IEW1</v>
      </c>
    </row>
    <row r="268" spans="1:3" x14ac:dyDescent="0.25">
      <c r="A268" s="1" t="s">
        <v>319</v>
      </c>
      <c r="B268" s="8" t="str">
        <f t="shared" si="7"/>
        <v>VQW</v>
      </c>
      <c r="C268" s="8" t="str">
        <f t="shared" si="6"/>
        <v>IEW2</v>
      </c>
    </row>
    <row r="269" spans="1:3" x14ac:dyDescent="0.25">
      <c r="A269" s="1" t="s">
        <v>403</v>
      </c>
      <c r="B269" s="8" t="str">
        <f t="shared" si="7"/>
        <v>WEYR</v>
      </c>
      <c r="C269" s="8" t="str">
        <f t="shared" si="6"/>
        <v>WEY1</v>
      </c>
    </row>
    <row r="270" spans="1:3" x14ac:dyDescent="0.25">
      <c r="A270" s="1" t="s">
        <v>384</v>
      </c>
      <c r="B270" s="8" t="str">
        <f t="shared" si="7"/>
        <v>WFML</v>
      </c>
      <c r="C270" s="8" t="str">
        <f t="shared" si="6"/>
        <v>SLP1</v>
      </c>
    </row>
  </sheetData>
  <sortState xmlns:xlrd2="http://schemas.microsoft.com/office/spreadsheetml/2017/richdata2" ref="E2:F100">
    <sortCondition ref="E2:E100"/>
  </sortState>
  <pageMargins left="0.511811023622047" right="0.511811023622047" top="0.74803149606299202" bottom="0.511811023622047" header="0.511811023622047" footer="0.23622047244094499"/>
  <pageSetup paperSize="17" orientation="landscape" r:id="rId1"/>
  <headerFooter>
    <oddHeader>&amp;C&amp;"-,Bold"&amp;12&amp;F[&amp;A]</oddHeader>
    <oddFooter>&amp;L&amp;9Posted: 29 Jan 2021&amp;C&amp;9Page &amp;P of &amp;N&amp;R&amp;9Public</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Summary</vt:lpstr>
      <vt:lpstr>2009</vt:lpstr>
      <vt:lpstr>2008</vt:lpstr>
      <vt:lpstr>2007</vt:lpstr>
      <vt:lpstr>2006</vt:lpstr>
      <vt:lpstr>Lookup Tables</vt:lpstr>
      <vt:lpstr>'2006'!Print_Titles</vt:lpstr>
      <vt:lpstr>'2007'!Print_Titles</vt:lpstr>
      <vt:lpstr>'2008'!Print_Titles</vt:lpstr>
      <vt:lpstr>'2009'!Print_Titles</vt:lpstr>
      <vt:lpstr>'Lookup Tables'!Print_Titles</vt:lpstr>
      <vt:lpstr>Summary!Print_Titles</vt:lpstr>
    </vt:vector>
  </TitlesOfParts>
  <Company>Alberta Electric System Operator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John Martin</dc:creator>
  <cp:lastModifiedBy>John Martin</cp:lastModifiedBy>
  <dcterms:created xsi:type="dcterms:W3CDTF">2020-07-06T20:49:52Z</dcterms:created>
  <dcterms:modified xsi:type="dcterms:W3CDTF">2021-01-29T18:53:46Z</dcterms:modified>
</cp:coreProperties>
</file>